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16" windowWidth="22716" windowHeight="8940" activeTab="0"/>
  </bookViews>
  <sheets>
    <sheet name="Rekapitulace stavby" sheetId="1" r:id="rId1"/>
    <sheet name="01 - Oprava fasády - pohl..." sheetId="2" r:id="rId2"/>
    <sheet name="02 - Oprava fasády - pohl..." sheetId="3" r:id="rId3"/>
    <sheet name="03 - Oprava fasády - pohl..." sheetId="4" r:id="rId4"/>
    <sheet name="04 - Oprava fasády - pohl..." sheetId="5" r:id="rId5"/>
    <sheet name="05 - Oprava střechy" sheetId="6" r:id="rId6"/>
    <sheet name="06 - Hromosvod - stavební..." sheetId="7" r:id="rId7"/>
    <sheet name="07 - Odbourání zdi vč. do..." sheetId="8" r:id="rId8"/>
    <sheet name="VON - Vedlejší a ostatní ..." sheetId="9" r:id="rId9"/>
    <sheet name="Pokyny pro vyplnění" sheetId="10" r:id="rId10"/>
  </sheets>
  <definedNames>
    <definedName name="_xlnm._FilterDatabase" localSheetId="1" hidden="1">'01 - Oprava fasády - pohl...'!$C$93:$K$396</definedName>
    <definedName name="_xlnm._FilterDatabase" localSheetId="2" hidden="1">'02 - Oprava fasády - pohl...'!$C$95:$K$419</definedName>
    <definedName name="_xlnm._FilterDatabase" localSheetId="3" hidden="1">'03 - Oprava fasády - pohl...'!$C$89:$K$314</definedName>
    <definedName name="_xlnm._FilterDatabase" localSheetId="4" hidden="1">'04 - Oprava fasády - pohl...'!$C$93:$K$329</definedName>
    <definedName name="_xlnm._FilterDatabase" localSheetId="5" hidden="1">'05 - Oprava střechy'!$C$95:$K$406</definedName>
    <definedName name="_xlnm._FilterDatabase" localSheetId="6" hidden="1">'06 - Hromosvod - stavební...'!$C$89:$K$200</definedName>
    <definedName name="_xlnm._FilterDatabase" localSheetId="7" hidden="1">'07 - Odbourání zdi vč. do...'!$C$87:$K$120</definedName>
    <definedName name="_xlnm._FilterDatabase" localSheetId="8" hidden="1">'VON - Vedlejší a ostatní ...'!$C$79:$K$90</definedName>
    <definedName name="_xlnm.Print_Area" localSheetId="1">'01 - Oprava fasády - pohl...'!$C$4:$J$39,'01 - Oprava fasády - pohl...'!$C$45:$J$75,'01 - Oprava fasády - pohl...'!$C$81:$K$396</definedName>
    <definedName name="_xlnm.Print_Area" localSheetId="2">'02 - Oprava fasády - pohl...'!$C$4:$J$39,'02 - Oprava fasády - pohl...'!$C$45:$J$77,'02 - Oprava fasády - pohl...'!$C$83:$K$419</definedName>
    <definedName name="_xlnm.Print_Area" localSheetId="3">'03 - Oprava fasády - pohl...'!$C$4:$J$39,'03 - Oprava fasády - pohl...'!$C$45:$J$71,'03 - Oprava fasády - pohl...'!$C$77:$K$314</definedName>
    <definedName name="_xlnm.Print_Area" localSheetId="4">'04 - Oprava fasády - pohl...'!$C$4:$J$39,'04 - Oprava fasády - pohl...'!$C$45:$J$75,'04 - Oprava fasády - pohl...'!$C$81:$K$329</definedName>
    <definedName name="_xlnm.Print_Area" localSheetId="5">'05 - Oprava střechy'!$C$4:$J$39,'05 - Oprava střechy'!$C$45:$J$77,'05 - Oprava střechy'!$C$83:$K$406</definedName>
    <definedName name="_xlnm.Print_Area" localSheetId="6">'06 - Hromosvod - stavební...'!$C$4:$J$39,'06 - Hromosvod - stavební...'!$C$45:$J$71,'06 - Hromosvod - stavební...'!$C$77:$K$200</definedName>
    <definedName name="_xlnm.Print_Area" localSheetId="7">'07 - Odbourání zdi vč. do...'!$C$4:$J$39,'07 - Odbourání zdi vč. do...'!$C$45:$J$69,'07 - Odbourání zdi vč. do...'!$C$75:$K$120</definedName>
    <definedName name="_xlnm.Print_Area" localSheetId="9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stavby'!$C$42:$AQ$63</definedName>
    <definedName name="_xlnm.Print_Area" localSheetId="8">'VON - Vedlejší a ostatní ...'!$C$4:$J$39,'VON - Vedlejší a ostatní ...'!$C$45:$J$61,'VON - Vedlejší a ostatní ...'!$C$67:$K$90</definedName>
    <definedName name="_xlnm.Print_Titles" localSheetId="0">'Rekapitulace stavby'!$52:$52</definedName>
    <definedName name="_xlnm.Print_Titles" localSheetId="1">'01 - Oprava fasády - pohl...'!$93:$93</definedName>
    <definedName name="_xlnm.Print_Titles" localSheetId="2">'02 - Oprava fasády - pohl...'!$95:$95</definedName>
    <definedName name="_xlnm.Print_Titles" localSheetId="3">'03 - Oprava fasády - pohl...'!$89:$89</definedName>
    <definedName name="_xlnm.Print_Titles" localSheetId="4">'04 - Oprava fasády - pohl...'!$93:$93</definedName>
    <definedName name="_xlnm.Print_Titles" localSheetId="5">'05 - Oprava střechy'!$95:$95</definedName>
    <definedName name="_xlnm.Print_Titles" localSheetId="6">'06 - Hromosvod - stavební...'!$89:$89</definedName>
    <definedName name="_xlnm.Print_Titles" localSheetId="7">'07 - Odbourání zdi vč. do...'!$87:$87</definedName>
    <definedName name="_xlnm.Print_Titles" localSheetId="8">'VON - Vedlejší a ostatní ...'!$79:$79</definedName>
  </definedNames>
  <calcPr calcId="145621"/>
</workbook>
</file>

<file path=xl/sharedStrings.xml><?xml version="1.0" encoding="utf-8"?>
<sst xmlns="http://schemas.openxmlformats.org/spreadsheetml/2006/main" count="17743" uniqueCount="1617">
  <si>
    <t>Export Komplet</t>
  </si>
  <si>
    <t>VZ</t>
  </si>
  <si>
    <t>2.0</t>
  </si>
  <si>
    <t>ZAMOK</t>
  </si>
  <si>
    <t>False</t>
  </si>
  <si>
    <t>{bfa26106-ea3b-4b5a-941a-f40fed4b2f1f}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</si>
  <si>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</si>
  <si>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</si>
  <si>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</si>
  <si>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</si>
  <si>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</si>
  <si>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</si>
  <si>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</si>
  <si>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</si>
  <si>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2020-016F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</si>
  <si>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</si>
  <si>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</si>
  <si>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fasády a střechy objektu Krnovská 71B v Opavě</t>
  </si>
  <si>
    <t>KSO:</t>
  </si>
  <si>
    <t/>
  </si>
  <si>
    <t>CC-CZ:</t>
  </si>
  <si>
    <t>Místo:</t>
  </si>
  <si>
    <t>k.ú. Opava-Předměstí, par.č. 2157/2</t>
  </si>
  <si>
    <t>Datum:</t>
  </si>
  <si>
    <t>9. 4. 2024</t>
  </si>
  <si>
    <t>Zadavatel:</t>
  </si>
  <si>
    <t>IČ:</t>
  </si>
  <si>
    <t xml:space="preserve">Statutární město Opava </t>
  </si>
  <si>
    <t>DIČ:</t>
  </si>
  <si>
    <t>Uchazeč:</t>
  </si>
  <si>
    <t>Vyplň údaj</t>
  </si>
  <si>
    <t>Projektant:</t>
  </si>
  <si>
    <t>Ing. Jan Pospíšil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</si>
  <si>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</si>
  <si>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</si>
  <si>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</si>
  <si>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</si>
  <si>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</si>
  <si>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</si>
  <si>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</si>
  <si>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</si>
  <si>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</si>
  <si>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</si>
  <si>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</si>
  <si>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</si>
  <si>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</si>
  <si>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</si>
  <si>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</si>
  <si>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</si>
  <si>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</si>
  <si>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</si>
  <si>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</si>
  <si>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</si>
  <si>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</si>
  <si>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</si>
  <si>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</si>
  <si>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</si>
  <si>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</si>
  <si>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</si>
  <si>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</si>
  <si>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</si>
  <si>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</si>
  <si>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</si>
  <si>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</si>
  <si>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</si>
  <si>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</si>
  <si>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</si>
  <si>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</si>
  <si>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</si>
  <si>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</si>
  <si>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</si>
  <si>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</si>
  <si>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</si>
  <si>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</si>
  <si>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</si>
  <si>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</si>
  <si>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</si>
  <si>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</si>
  <si>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fasády - pohled severní</t>
  </si>
  <si>
    <t>STA</t>
  </si>
  <si>
    <t>1</t>
  </si>
  <si>
    <t>{540437fc-2c34-4776-9bef-d7485fef1255}</t>
  </si>
  <si>
    <t>2</t>
  </si>
  <si>
    <t>02</t>
  </si>
  <si>
    <t>Oprava fasády - pohled jižní</t>
  </si>
  <si>
    <t>{89a39a54-50df-43a5-ae9c-ca8df20307fb}</t>
  </si>
  <si>
    <t>03</t>
  </si>
  <si>
    <t>Oprava fasády - pohled východní</t>
  </si>
  <si>
    <t>{827e53f3-94ef-4852-8064-1fdd6ff5ebf2}</t>
  </si>
  <si>
    <t>04</t>
  </si>
  <si>
    <t>Oprava fasády - pohled západní</t>
  </si>
  <si>
    <t>{29cf3256-9183-4795-845d-98bf7be96d8e}</t>
  </si>
  <si>
    <t>05</t>
  </si>
  <si>
    <t>Oprava střechy</t>
  </si>
  <si>
    <t>{18687a63-f410-416d-96f7-6db929056134}</t>
  </si>
  <si>
    <t>06</t>
  </si>
  <si>
    <t>Hromosvod - stavební část</t>
  </si>
  <si>
    <t>{3a9e9fa1-2546-4a58-bf51-300abc4779e2}</t>
  </si>
  <si>
    <t>07</t>
  </si>
  <si>
    <t>Odbourání zdi vč. doplnění zpevněné plochy</t>
  </si>
  <si>
    <t>{944cccc4-cdc3-483b-b0b8-0deeb259243e}</t>
  </si>
  <si>
    <t>VON</t>
  </si>
  <si>
    <t>Vedlejší a ostatní rozpočtové náklady</t>
  </si>
  <si>
    <t>{f27e3b81-0bb7-4def-9f96-f5248afae4d2}</t>
  </si>
  <si>
    <t>KRYCÍ LIST SOUPISU PRACÍ</t>
  </si>
  <si>
    <t>Objekt:</t>
  </si>
  <si>
    <t>01 - Oprava fasády - pohled severní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</si>
  <si>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</si>
  <si>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</si>
  <si>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</si>
  <si>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</si>
  <si>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</si>
  <si>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62 - Úprava povrchů vnějších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</si>
  <si>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</si>
  <si>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</si>
  <si>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</si>
  <si>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97 - Prorážení otvorů a ostatní bourací práce</t>
  </si>
  <si>
    <t xml:space="preserve">    98 - Demolice a sanace</t>
  </si>
  <si>
    <t xml:space="preserve">    997 - Přesun sutě</t>
  </si>
  <si>
    <t xml:space="preserve">    998 - Přesun hmot</t>
  </si>
  <si>
    <t>PSV - Práce a dodávky PSV</t>
  </si>
  <si>
    <t xml:space="preserve">    723 - Zdravotechnika - vnitřní plynovod</t>
  </si>
  <si>
    <t xml:space="preserve">    741 - Elektroinstalace - silnoproud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</si>
  <si>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</si>
  <si>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</si>
  <si>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</si>
  <si>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</si>
  <si>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</si>
  <si>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</si>
  <si>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</si>
  <si>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</si>
  <si>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</si>
  <si>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</si>
  <si>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</si>
  <si>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</si>
  <si>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</si>
  <si>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</si>
  <si>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</si>
  <si>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</si>
  <si>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</si>
  <si>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</si>
  <si>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</si>
  <si>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62</t>
  </si>
  <si>
    <t>Úprava povrchů vnějších</t>
  </si>
  <si>
    <t>K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</si>
  <si>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</si>
  <si>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</si>
  <si>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m</t>
  </si>
  <si>
    <t>CS ÚRS 2020 01</t>
  </si>
  <si>
    <t>4</t>
  </si>
  <si>
    <t>-217181591</t>
  </si>
  <si>
    <t>VV</t>
  </si>
  <si>
    <t>soklová plocha</t>
  </si>
  <si>
    <t>(0,90+0,58*2)+(1,14+0,58*2)*3+(1,16+0,59*2)+(1,21+0,57*2)+(1,19+0,60*2)+(1,12+0,69*2)+(1,11+0,80*2)+(1,21+0,84*2)</t>
  </si>
  <si>
    <t>Mezisoučet</t>
  </si>
  <si>
    <t>3</t>
  </si>
  <si>
    <t>nadsoklová plocha</t>
  </si>
  <si>
    <t>(1,74+2,02*2)*3+(1,73+2,02*2)+(0,99+2,02*2)+(1,00+2,02*2)+(1,11+2,02*2)+(1,74+2,02*2)+(1,74+2,03*2)*3</t>
  </si>
  <si>
    <t>(1,74+2,03*2)*4+(0,99+2,02*2)+(0,99+2,01*2)+(1,74+2,03*2)*4</t>
  </si>
  <si>
    <t>(1,70+1,30*2)*10</t>
  </si>
  <si>
    <t>Součet</t>
  </si>
  <si>
    <t>M</t>
  </si>
  <si>
    <t>59051476</t>
  </si>
  <si>
    <t>profil začišťovací PVC 9mm s výztužnou tkaninou pro ostění ETICS</t>
  </si>
  <si>
    <t>8</t>
  </si>
  <si>
    <t>-147413886</t>
  </si>
  <si>
    <t>185,09*1,05 'Přepočtené koeficientem množství</t>
  </si>
  <si>
    <t>622131120</t>
  </si>
  <si>
    <t>Zpevňující hloubkový nátěr vnějších stěn a podhledů nanášený ručně</t>
  </si>
  <si>
    <t>m2</t>
  </si>
  <si>
    <t>2107556211</t>
  </si>
  <si>
    <t>621135000</t>
  </si>
  <si>
    <t>Vyrovnání nerovností podkladu vnějších omítaných ploch maltou, tloušťky do 10 mm vápennou podhledů</t>
  </si>
  <si>
    <t>-1928105602</t>
  </si>
  <si>
    <t>1.NP</t>
  </si>
  <si>
    <t>(43,09+0,15+0,33+0,33+0,15+0,25*2)*0,50</t>
  </si>
  <si>
    <t>2.NP</t>
  </si>
  <si>
    <t>(43,09+0,15+0,33+0,33+0,15+0,45*2)*0,95</t>
  </si>
  <si>
    <t>3.NP</t>
  </si>
  <si>
    <t>((6,14+0,15+0,45*2)+(0,33+9,27+0,33+0,45*2)+(0,15+6,61+0,45*2))*0,90</t>
  </si>
  <si>
    <t>(10,80+10,27)*0,95</t>
  </si>
  <si>
    <t>5</t>
  </si>
  <si>
    <t>622135000</t>
  </si>
  <si>
    <t>Vyrovnání nerovností podkladu vnějších omítaných ploch maltou, tloušťky do 10 mm vápennou stěn</t>
  </si>
  <si>
    <t>-341319306</t>
  </si>
  <si>
    <t>684,141-108,107</t>
  </si>
  <si>
    <t>6</t>
  </si>
  <si>
    <t>622325457</t>
  </si>
  <si>
    <t>Oprava vápenné omítky s celoplošným přeštukováním vnějších ploch stupně členitosti 3, v rozsahu opravované plochy přes 50 do 65%</t>
  </si>
  <si>
    <t>-527973235</t>
  </si>
  <si>
    <t>soklová plocha (nad sanační omítkou)</t>
  </si>
  <si>
    <t>po kótu 0,000</t>
  </si>
  <si>
    <t>(43,090+0,04+0,35+0,35+0,04)*1,05</t>
  </si>
  <si>
    <t>-0,90*0,18+(0,90+0,18*2)*0,20</t>
  </si>
  <si>
    <t>-1,14*0,18+(1,14+0,18*2)*0,20</t>
  </si>
  <si>
    <t>-1,16*0,19+(1,16+0,19*2)*0,20</t>
  </si>
  <si>
    <t>-1,21*0,17+(1,21+0,17*2)*0,20</t>
  </si>
  <si>
    <t>-1,19*0,20+(1,19+0,20*2)*0,20</t>
  </si>
  <si>
    <t>-1,12*0,29+(1,12+0,29*2)*0,20</t>
  </si>
  <si>
    <t>-1,11*0,40+(1,11+0,40*2)*0,20</t>
  </si>
  <si>
    <t>-1,21*0,44+(1,21+0,44*2)*0,20</t>
  </si>
  <si>
    <t>(43,09+0,15+0,33+0,33+0,15)*3,70*1,2</t>
  </si>
  <si>
    <t>-1,74*2,02+(1,74+2,02*2)*0,25</t>
  </si>
  <si>
    <t>-1,73*2,02+(1,73+2,02*2)*0,25</t>
  </si>
  <si>
    <t>-0,99*2,02+(0,99+2,02*2)*0,25</t>
  </si>
  <si>
    <t>-1,00*2,02+(1,00+2,02*2)*0,25</t>
  </si>
  <si>
    <t>-1,11*2,02+(1,11+2,02*2)*0,25</t>
  </si>
  <si>
    <t>-1,74*2,03+(1,74+2,03*2)*0,25</t>
  </si>
  <si>
    <t>(43,09+0,15+0,33+0,33+0,15)*4,70*1,15</t>
  </si>
  <si>
    <t>-0,99*2,01+(0,99+2,01*2)*0,25</t>
  </si>
  <si>
    <t>((6,14+0,15)+(0,33+9,27+0,33)+(0,15+6,61))*2,60*1,15</t>
  </si>
  <si>
    <t>(10,80+10,27)*1,65</t>
  </si>
  <si>
    <t>(-1,70*1,30+(1,70+1,30*2)*0,25)*10</t>
  </si>
  <si>
    <t>cimbuří</t>
  </si>
  <si>
    <t>(6,14+0,60)*0,30+0,60*0,35*3+0,40*0,35*4+0,75*0,45*5*2</t>
  </si>
  <si>
    <t>(6,61+0,60)*0,30+0,60*0,35*3+0,40*0,35*4+0,75*0,45*5*2</t>
  </si>
  <si>
    <t>(9,27+6,45*2)*0,30+0,60*0,35*9+0,40*0,35*(8+6+6)+0,75*0,45*(10+7+7)*2</t>
  </si>
  <si>
    <t>7</t>
  </si>
  <si>
    <t>622131105</t>
  </si>
  <si>
    <t>Sanační postřik vnějších stěn nanášený celoplošně ručně</t>
  </si>
  <si>
    <t>-1465670090</t>
  </si>
  <si>
    <t>622821012</t>
  </si>
  <si>
    <t>Sanační omítka vnějších ploch stěn pro vlhké a zasolené zdivo, prováděná ve dvou vrstvách, tl. jádrové omítky do 30 mm ručně štuková</t>
  </si>
  <si>
    <t>-1694271586</t>
  </si>
  <si>
    <t>(43,090+0,04+0,35+0,35+0,04)*0,50</t>
  </si>
  <si>
    <t>-0,90*0,40+(0,90+0,40*2)*0,20</t>
  </si>
  <si>
    <t>-1,14*0,40+(1,14+0,40*2)*0,20</t>
  </si>
  <si>
    <t>-1,16*0,40+(1,16+0,40*2)*0,20</t>
  </si>
  <si>
    <t>-1,21*0,40+(1,21+0,40*2)*0,20</t>
  </si>
  <si>
    <t>-1,19*0,40+(1,19+0,40*2)*0,20</t>
  </si>
  <si>
    <t>-1,12*0,40+(1,12+0,40*2)*0,20</t>
  </si>
  <si>
    <t>9</t>
  </si>
  <si>
    <t>622821031</t>
  </si>
  <si>
    <t>Sanační omítka vnějších ploch stěn vyrovnávací vrstva, prováděná v tl. do 20 mm ručně</t>
  </si>
  <si>
    <t>-1317754110</t>
  </si>
  <si>
    <t>10</t>
  </si>
  <si>
    <t>629135102</t>
  </si>
  <si>
    <t>Vyrovnávací vrstva z cementové malty pod klempířskými prvky šířky přes 150 do 300 mm</t>
  </si>
  <si>
    <t>1840500921</t>
  </si>
  <si>
    <t>pod oplechování parapetů</t>
  </si>
  <si>
    <t>11,82+21,45</t>
  </si>
  <si>
    <t>pod oplechování říms</t>
  </si>
  <si>
    <t>79,35</t>
  </si>
  <si>
    <t>11</t>
  </si>
  <si>
    <t>629135103</t>
  </si>
  <si>
    <t>Vyrovnávací vrstva z cementové malty pod klempířskými prvky šířky přes 300 mm</t>
  </si>
  <si>
    <t>1712524590</t>
  </si>
  <si>
    <t>29,25+17,50</t>
  </si>
  <si>
    <t>27,95</t>
  </si>
  <si>
    <t>7,50+10,40+6,95*2+7,50</t>
  </si>
  <si>
    <t>629991001</t>
  </si>
  <si>
    <t>Zakrytí vnějších ploch před znečištěním včetně pozdějšího odkrytí ploch podélných rovných (např. chodníků) fólií položenou volně</t>
  </si>
  <si>
    <t>-1666623576</t>
  </si>
  <si>
    <t>(43,09+2,50)*2,50</t>
  </si>
  <si>
    <t>13</t>
  </si>
  <si>
    <t>629991011</t>
  </si>
  <si>
    <t>Zakrytí vnějších ploch před znečištěním včetně pozdějšího odkrytí výplní otvorů a svislých ploch fólií přilepenou lepící páskou</t>
  </si>
  <si>
    <t>1150447015</t>
  </si>
  <si>
    <t>vnější výplně otvorů</t>
  </si>
  <si>
    <t>0,90*0,58+1,14*0,58+1,14*0,58*1,14*0,58+1,16*0,59+1,21*0,57+1,19*0,60+1,12*0,69+1,11*0,80+1,21*0,84</t>
  </si>
  <si>
    <t>1,74*2,02+1,74*2,02+1,74*2,02+1,73*2,02+0,99*2,02+1,00*2,02+1,11*2,02+1,74*2,02+1,74*2,03+1,74*2,03+1,74*2,03</t>
  </si>
  <si>
    <t>1,74*2,03+1,74*2,03+1,74*2,03+1,74*2,03+0,99*2,02+0,99*2,01+1,74*2,03+1,74*2,03+1,74*2,03+1,74*2,03</t>
  </si>
  <si>
    <t>1,70*1,30*10</t>
  </si>
  <si>
    <t>oplechování parapetů a říms</t>
  </si>
  <si>
    <t>120,833</t>
  </si>
  <si>
    <t>14</t>
  </si>
  <si>
    <t>629995101</t>
  </si>
  <si>
    <t>Očištění vnějších ploch tlakovou vodou omytím</t>
  </si>
  <si>
    <t>-83662927</t>
  </si>
  <si>
    <t>684,141+21,271</t>
  </si>
  <si>
    <t>15</t>
  </si>
  <si>
    <t>62R.01</t>
  </si>
  <si>
    <t>Obnova sochy v průčelí - kompletní provedení v rozsahu dle podrobné technické specifikace - viz. PD</t>
  </si>
  <si>
    <t>kpl</t>
  </si>
  <si>
    <t>1868652836</t>
  </si>
  <si>
    <t>64</t>
  </si>
  <si>
    <t>Osazování výplní otvorů</t>
  </si>
  <si>
    <t>16</t>
  </si>
  <si>
    <t>64R.01</t>
  </si>
  <si>
    <t>Dodávka a montáž ventilační mřížky kruhové prům. 150 mm</t>
  </si>
  <si>
    <t>kus</t>
  </si>
  <si>
    <t>1427051023</t>
  </si>
  <si>
    <t>17</t>
  </si>
  <si>
    <t>64R.02</t>
  </si>
  <si>
    <t>Dodávka a montáž ventilační mřížky 200x200 mm</t>
  </si>
  <si>
    <t>-1811889651</t>
  </si>
  <si>
    <t>18</t>
  </si>
  <si>
    <t>64R.03</t>
  </si>
  <si>
    <t>Dodávka a montáž ventilační mřížky 400x400 mm</t>
  </si>
  <si>
    <t>-478936592</t>
  </si>
  <si>
    <t>94</t>
  </si>
  <si>
    <t>Lešení a stavební výtahy</t>
  </si>
  <si>
    <t>19</t>
  </si>
  <si>
    <t>941211112</t>
  </si>
  <si>
    <t>Montáž lešení řadového rámového lehkého pracovního s podlahami s provozním zatížením tř. 3 do 200 kg/m2 šířky tř. SW06 přes 0,6 do 0,9 m, výšky přes 10 do 25 m</t>
  </si>
  <si>
    <t>-6947931</t>
  </si>
  <si>
    <t>(43,09+1,20*2+1,20*2)*12,60</t>
  </si>
  <si>
    <t>(6,50+1,20*2)*1,70</t>
  </si>
  <si>
    <t>(9,40+1,20*2)*1,70</t>
  </si>
  <si>
    <t>20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</si>
  <si>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</si>
  <si>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</si>
  <si>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-867020656</t>
  </si>
  <si>
    <t>653,734*120</t>
  </si>
  <si>
    <t>941211812</t>
  </si>
  <si>
    <t>Demontáž lešení řadového rámového lehkého pracovního s provozním zatížením tř. 3 do 200 kg/m2 šířky tř. SW06 přes 0,6 do 0,9 m, výšky přes 10 do 25 m</t>
  </si>
  <si>
    <t>-272971282</t>
  </si>
  <si>
    <t>22</t>
  </si>
  <si>
    <t>942321110</t>
  </si>
  <si>
    <t>Příplatek k řadovému rámovému lešení za montáž, příplatek k použití a demontáž konzol v místech zdobných prvků fasády - říms)</t>
  </si>
  <si>
    <t>-544910879</t>
  </si>
  <si>
    <t>23</t>
  </si>
  <si>
    <t>944511111</t>
  </si>
  <si>
    <t>Montáž ochranné sítě zavěšené na konstrukci lešení z textilie z umělých vláken</t>
  </si>
  <si>
    <t>48667514</t>
  </si>
  <si>
    <t>24</t>
  </si>
  <si>
    <t>944511211</t>
  </si>
  <si>
    <t>Montáž ochranné sítě Příplatek za první a každý další den použití sítě k ceně -1111</t>
  </si>
  <si>
    <t>2063295396</t>
  </si>
  <si>
    <t>25</t>
  </si>
  <si>
    <t>944511811</t>
  </si>
  <si>
    <t>Demontáž ochranné sítě zavěšené na konstrukci lešení z textilie z umělých vláken</t>
  </si>
  <si>
    <t>1760926420</t>
  </si>
  <si>
    <t>26</t>
  </si>
  <si>
    <t>94R.01</t>
  </si>
  <si>
    <t>Doprava lešení vč. nakládky a vykládky a vnitrostaveništní manipulace</t>
  </si>
  <si>
    <t>-1847737942</t>
  </si>
  <si>
    <t>95</t>
  </si>
  <si>
    <t>Různé dokončovací konstrukce a práce pozemních staveb</t>
  </si>
  <si>
    <t>27</t>
  </si>
  <si>
    <t>95R.01</t>
  </si>
  <si>
    <t>Překotvení stávajících venkovních nástěnných hodin - kompletní provedení vč. očištění, dvojnásobného antikorozního nátěru a dodávky nového kotevního materiálu</t>
  </si>
  <si>
    <t>-242798633</t>
  </si>
  <si>
    <t>28</t>
  </si>
  <si>
    <t>95R.02</t>
  </si>
  <si>
    <t>Překotvení konzoly vedení MDPO - kompletní provedení vč. očištění, dvojnásobného antikorozního nátěru a dodávky nového kotevního materiálu</t>
  </si>
  <si>
    <t>-1440769611</t>
  </si>
  <si>
    <t>97</t>
  </si>
  <si>
    <t>Prorážení otvorů a ostatní bourací práce</t>
  </si>
  <si>
    <t>29</t>
  </si>
  <si>
    <t>97R.01</t>
  </si>
  <si>
    <t>Demontáž ventilační mřížky na fasádě</t>
  </si>
  <si>
    <t>-617185807</t>
  </si>
  <si>
    <t>"DN 150"  5</t>
  </si>
  <si>
    <t>"rozm. 200x200 mm"  5</t>
  </si>
  <si>
    <t>"rozm. 400x400 mm"  3</t>
  </si>
  <si>
    <t>30</t>
  </si>
  <si>
    <t>978019371</t>
  </si>
  <si>
    <t>Otlučení vápenných nebo vápenocementových omítek vnějších ploch s vyškrabáním spar a s očištěním zdiva stupně členitosti 3 až 5, v rozsahu přes 50 do 65 %</t>
  </si>
  <si>
    <t>-1857608084</t>
  </si>
  <si>
    <t>31</t>
  </si>
  <si>
    <t>978023411</t>
  </si>
  <si>
    <t>Vyškrabání cementové malty ze spár zdiva cihelného mimo komínového</t>
  </si>
  <si>
    <t>1799513029</t>
  </si>
  <si>
    <t>684,141*0,65+21,271</t>
  </si>
  <si>
    <t>32</t>
  </si>
  <si>
    <t>978059641</t>
  </si>
  <si>
    <t>Odsekání obkladů stěn včetně otlučení podkladní omítky až na zdivo z obkládaček vnějších, z jakýchkoliv materiálů, plochy přes 1 m2</t>
  </si>
  <si>
    <t>-89689001</t>
  </si>
  <si>
    <t>98</t>
  </si>
  <si>
    <t>Demolice a sanace</t>
  </si>
  <si>
    <t>33</t>
  </si>
  <si>
    <t>985131310</t>
  </si>
  <si>
    <t>Ruční dočištění ploch stěn a podhledů fasády mechanicky ocelovými kartáči</t>
  </si>
  <si>
    <t>-1030307909</t>
  </si>
  <si>
    <t>684,141*0,35</t>
  </si>
  <si>
    <t>34</t>
  </si>
  <si>
    <t>985441113</t>
  </si>
  <si>
    <t>Přídavná šroubovitá nerezová výztuž pro sanaci trhlin v drážce včetně vyfrézování a zalití kotevní maltou v cihelném nebo kamenném zdivu hloubky do 70 mm 1 táhlo průměru 8 mm</t>
  </si>
  <si>
    <t>-1890754810</t>
  </si>
  <si>
    <t>"předpoklad"  20,00</t>
  </si>
  <si>
    <t>35</t>
  </si>
  <si>
    <t>985131111</t>
  </si>
  <si>
    <t>Očištění ploch stěn, rubu kleneb a podlah tlakovou vodou</t>
  </si>
  <si>
    <t>484815343</t>
  </si>
  <si>
    <t>betonové hlavy cimbuří</t>
  </si>
  <si>
    <t>((0,40+0,80)/2*0,50+0,40*0,35+0,80*0,25)*(6+8)</t>
  </si>
  <si>
    <t>0,40*(0,85+0,25)*(4+(6+9+6)+4)</t>
  </si>
  <si>
    <t>36</t>
  </si>
  <si>
    <t>985131311</t>
  </si>
  <si>
    <t>Očištění ploch stěn, rubu kleneb a podlah ruční dočištění ocelovými kartáči</t>
  </si>
  <si>
    <t>404881638</t>
  </si>
  <si>
    <t>37</t>
  </si>
  <si>
    <t>985312114</t>
  </si>
  <si>
    <t>Stěrka k vyrovnání ploch reprofilovaného betonu stěn, tloušťky do 5 mm</t>
  </si>
  <si>
    <t>370727550</t>
  </si>
  <si>
    <t>38</t>
  </si>
  <si>
    <t>985323111</t>
  </si>
  <si>
    <t>Spojovací můstek reprofilovaného betonu na cementové bázi, tloušťky 1 mm</t>
  </si>
  <si>
    <t>-1895777912</t>
  </si>
  <si>
    <t>39</t>
  </si>
  <si>
    <t>985324112</t>
  </si>
  <si>
    <t>Ochranný nátěr betonu na bázi silanu impregnační gelový dvojnásobný (OS-A)</t>
  </si>
  <si>
    <t>-56054880</t>
  </si>
  <si>
    <t>997</t>
  </si>
  <si>
    <t>Přesun sutě</t>
  </si>
  <si>
    <t>40</t>
  </si>
  <si>
    <t>997013154</t>
  </si>
  <si>
    <t>Vnitrostaveništní doprava suti a vybouraných hmot vodorovně do 50 m svisle s omezením mechanizace pro budovy a haly výšky přes 12 do 15 m</t>
  </si>
  <si>
    <t>t</t>
  </si>
  <si>
    <t>-882877485</t>
  </si>
  <si>
    <t>41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</si>
  <si>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</si>
  <si>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</si>
  <si>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-137871657</t>
  </si>
  <si>
    <t>41,032*2 'Přepočtené koeficientem množství</t>
  </si>
  <si>
    <t>42</t>
  </si>
  <si>
    <t>997013501</t>
  </si>
  <si>
    <t>Odvoz suti a vybouraných hmot na skládku nebo meziskládku se složením, na vzdálenost do 1 km</t>
  </si>
  <si>
    <t>-2094592617</t>
  </si>
  <si>
    <t>43</t>
  </si>
  <si>
    <t>997013509</t>
  </si>
  <si>
    <t>Odvoz suti a vybouraných hmot na skládku nebo meziskládku se složením, na vzdálenost Příplatek k ceně za každý další i započatý 1 km přes 1 km</t>
  </si>
  <si>
    <t>1721589605</t>
  </si>
  <si>
    <t>41,032*19 'Přepočtené koeficientem množství</t>
  </si>
  <si>
    <t>44</t>
  </si>
  <si>
    <t>997013631</t>
  </si>
  <si>
    <t>Poplatek za uložení stavebního odpadu na skládce (skládkovné) směsného stavebního a demoličního zatříděného do Katalogu odpadů pod kódem 17 09 04</t>
  </si>
  <si>
    <t>-898411649</t>
  </si>
  <si>
    <t>998</t>
  </si>
  <si>
    <t>Přesun hmot</t>
  </si>
  <si>
    <t>45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</si>
  <si>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</si>
  <si>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</si>
  <si>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-665091489</t>
  </si>
  <si>
    <t>PSV</t>
  </si>
  <si>
    <t>Práce a dodávky PSV</t>
  </si>
  <si>
    <t>723</t>
  </si>
  <si>
    <t>Zdravotechnika - vnitřní plynovod</t>
  </si>
  <si>
    <t>46</t>
  </si>
  <si>
    <t>723R.01</t>
  </si>
  <si>
    <t>Vedení plynoinstalace na fasádě - nové utěsnění potrubí, očištění a dvojnásobný antikorozní nátěr</t>
  </si>
  <si>
    <t>82680660</t>
  </si>
  <si>
    <t>741</t>
  </si>
  <si>
    <t>Elektroinstalace - silnoproud</t>
  </si>
  <si>
    <t>47</t>
  </si>
  <si>
    <t>741R.01</t>
  </si>
  <si>
    <t xml:space="preserve">Zasekání vedení NN na fasádě v délce cca 6 m - vysekání drážky, uložení kabelu NN a zához drážky </t>
  </si>
  <si>
    <t>-1145028417</t>
  </si>
  <si>
    <t>764</t>
  </si>
  <si>
    <t>Konstrukce klempířské</t>
  </si>
  <si>
    <t>48</t>
  </si>
  <si>
    <t>764002851</t>
  </si>
  <si>
    <t>Demontáž klempířských konstrukcí oplechování parapetů do suti</t>
  </si>
  <si>
    <t>1408703480</t>
  </si>
  <si>
    <t>21,45+29,25+17,50</t>
  </si>
  <si>
    <t>49</t>
  </si>
  <si>
    <t>764002861</t>
  </si>
  <si>
    <t>Demontáž klempířských konstrukcí oplechování říms do suti</t>
  </si>
  <si>
    <t>-1125828234</t>
  </si>
  <si>
    <t>79,35+27,95</t>
  </si>
  <si>
    <t>50</t>
  </si>
  <si>
    <t>764216444</t>
  </si>
  <si>
    <t>Oplechování parapetů z pozinkovaného plechu rovných celoplošně lepené, bez rohů rš 330 mm</t>
  </si>
  <si>
    <t>-650210447</t>
  </si>
  <si>
    <t>1.PP</t>
  </si>
  <si>
    <t>0,95+1,19*3+1,21+1,26+1,24+1,17+1,16+1,26</t>
  </si>
  <si>
    <t>51</t>
  </si>
  <si>
    <t>764216445</t>
  </si>
  <si>
    <t>Oplechování parapetů z pozinkovaného plechu rovných celoplošně lepené, bez rohů rš 400 mm</t>
  </si>
  <si>
    <t>845562231</t>
  </si>
  <si>
    <t>2,15*8+1,45*2+1,35</t>
  </si>
  <si>
    <t>52</t>
  </si>
  <si>
    <t>764216446</t>
  </si>
  <si>
    <t>Oplechování parapetů z pozinkovaného plechu rovných celoplošně lepené, bez rohů rš 500 mm</t>
  </si>
  <si>
    <t>-439304940</t>
  </si>
  <si>
    <t>2,85*8+2,15*3</t>
  </si>
  <si>
    <t>53</t>
  </si>
  <si>
    <t>764216451</t>
  </si>
  <si>
    <t>Oplechování parapetů z pozinkovaného plechu rovných celoplošně lepené, bez rohů rš 900 mm</t>
  </si>
  <si>
    <t>292322462</t>
  </si>
  <si>
    <t>1,75*10</t>
  </si>
  <si>
    <t>54</t>
  </si>
  <si>
    <t>764218425</t>
  </si>
  <si>
    <t>Oplechování říms a ozdobných prvků z pozinkovaného plechu rovných, bez rohů celoplošně lepené rš 400 mm</t>
  </si>
  <si>
    <t>-1429384034</t>
  </si>
  <si>
    <t>průběžná římsa nad 1.NP</t>
  </si>
  <si>
    <t>43,09+0,15*2+0,33*2+0,25*2</t>
  </si>
  <si>
    <t>1,20*2</t>
  </si>
  <si>
    <t>nadokenní římsa přímá - okna 2.NP</t>
  </si>
  <si>
    <t>3,15*8+2,40*3</t>
  </si>
  <si>
    <t>55</t>
  </si>
  <si>
    <t>764218427</t>
  </si>
  <si>
    <t>Oplechování říms a ozdobných prvků z pozinkovaného plechu rovných, bez rohů celoplošně lepené rš 670 mm</t>
  </si>
  <si>
    <t>1649457353</t>
  </si>
  <si>
    <t>průběžná římsa nad 2.NP</t>
  </si>
  <si>
    <t>43,09+0,15*2+0,33*2+0,45*2</t>
  </si>
  <si>
    <t>-1,70*10</t>
  </si>
  <si>
    <t>56</t>
  </si>
  <si>
    <t>764218431</t>
  </si>
  <si>
    <t>Oplechování říms a ozdobných prvků z pozinkovaného plechu rovných, bez rohů celoplošně lepené přes rš 670 mm</t>
  </si>
  <si>
    <t>693744850</t>
  </si>
  <si>
    <t>horní římsa (pod cimbuřím)</t>
  </si>
  <si>
    <t>7,50*0,70</t>
  </si>
  <si>
    <t>(10,40+6,95*2)*0,70</t>
  </si>
  <si>
    <t>57</t>
  </si>
  <si>
    <t>764218445</t>
  </si>
  <si>
    <t>Oplechování říms a ozdobných prvků z pozinkovaného plechu rovných, bez rohů Příplatek k cenám za zvýšenou pracnost při provedení rohu nebo koutu rovné římsy do rš 400 mm</t>
  </si>
  <si>
    <t>-116755988</t>
  </si>
  <si>
    <t>58</t>
  </si>
  <si>
    <t>764218447</t>
  </si>
  <si>
    <t>Oplechování říms a ozdobných prvků z pozinkovaného plechu rovných, bez rohů Příplatek k cenám za zvýšenou pracnost při provedení rohu nebo koutu rovné římsy přes rš 400 mm</t>
  </si>
  <si>
    <t>672684667</t>
  </si>
  <si>
    <t>59</t>
  </si>
  <si>
    <t>998764203</t>
  </si>
  <si>
    <t>Přesun hmot pro konstrukce klempířské stanovený procentní sazbou (%) z ceny vodorovná dopravní vzdálenost do 50 m v objektech výšky přes 12 do 24 m</t>
  </si>
  <si>
    <t>%</t>
  </si>
  <si>
    <t>-1574688756</t>
  </si>
  <si>
    <t>767</t>
  </si>
  <si>
    <t>Konstrukce zámečnické</t>
  </si>
  <si>
    <t>60</t>
  </si>
  <si>
    <t>767R.01</t>
  </si>
  <si>
    <t>Demontáž sítě sklepního okna pro opětovné použití</t>
  </si>
  <si>
    <t>707007702</t>
  </si>
  <si>
    <t>61</t>
  </si>
  <si>
    <t>767R.02</t>
  </si>
  <si>
    <t>Zpětná montáž sítě sklepního okna vč. dodávky kotevního materiálu</t>
  </si>
  <si>
    <t>-1358339271</t>
  </si>
  <si>
    <t>998767203</t>
  </si>
  <si>
    <t>Přesun hmot pro zámečnické konstrukce stanovený procentní sazbou (%) z ceny vodorovná dopravní vzdálenost do 50 m v objektech výšky přes 12 do 24 m</t>
  </si>
  <si>
    <t>-1639418901</t>
  </si>
  <si>
    <t>783</t>
  </si>
  <si>
    <t>Dokončovací práce - nátěry</t>
  </si>
  <si>
    <t>63</t>
  </si>
  <si>
    <t>783414203</t>
  </si>
  <si>
    <t>Základní antikorozní nátěr klempířských konstrukcí jednonásobný syntetický samozákladující</t>
  </si>
  <si>
    <t>1725415174</t>
  </si>
  <si>
    <t>oplechování parapetů</t>
  </si>
  <si>
    <t>11,82*0,33</t>
  </si>
  <si>
    <t>21,45*0,40</t>
  </si>
  <si>
    <t>29,25*0,50</t>
  </si>
  <si>
    <t>17,50*0,90</t>
  </si>
  <si>
    <t>oplechování říms</t>
  </si>
  <si>
    <t>79,35*0,40</t>
  </si>
  <si>
    <t>27,95*0,67</t>
  </si>
  <si>
    <t>27,51</t>
  </si>
  <si>
    <t>783415103</t>
  </si>
  <si>
    <t>Mezinátěr klempířských konstrukcí jednonásobný syntetický samozákladující</t>
  </si>
  <si>
    <t>-694340094</t>
  </si>
  <si>
    <t>65</t>
  </si>
  <si>
    <t>783417103</t>
  </si>
  <si>
    <t>Krycí nátěr (email) klempířských konstrukcí jednonásobný syntetický samozákladující</t>
  </si>
  <si>
    <t>-621029335</t>
  </si>
  <si>
    <t>66</t>
  </si>
  <si>
    <t>783823133</t>
  </si>
  <si>
    <t>Penetrační nátěr omítek hladkých omítek hladkých, zrnitých tenkovrstvých nebo štukových stupně členitosti 1 a 2 silikátový</t>
  </si>
  <si>
    <t>-1581075487</t>
  </si>
  <si>
    <t>67</t>
  </si>
  <si>
    <t>783823166</t>
  </si>
  <si>
    <t>Penetrační nátěr omítek hladkých omítek hladkých, zrnitých tenkovrstvých nebo štukových stupně členitosti 3 pod vysoce paropropustný minerální nátěr s fotokatalytickou reakcí</t>
  </si>
  <si>
    <t>1525814676</t>
  </si>
  <si>
    <t>68</t>
  </si>
  <si>
    <t>783827423</t>
  </si>
  <si>
    <t>Krycí (ochranný ) nátěr omítek dvojnásobný hladkých omítek hladkých, zrnitých tenkovrstvých nebo štukových stupně členitosti 1 a 2 silikátový</t>
  </si>
  <si>
    <t>-1176438997</t>
  </si>
  <si>
    <t>soklová plocha - sanační omítka</t>
  </si>
  <si>
    <t>21,271</t>
  </si>
  <si>
    <t>69</t>
  </si>
  <si>
    <t>783827445</t>
  </si>
  <si>
    <t>Krycí (ochranný ) nátěr omítek dvojnásobný hladkých omítek hladkých, zrnitých tenkovrstvých nebo štukových stupně členitosti 3 silikonový</t>
  </si>
  <si>
    <t>2035740614</t>
  </si>
  <si>
    <t xml:space="preserve">nadsoklová plocha </t>
  </si>
  <si>
    <t>684,141</t>
  </si>
  <si>
    <t>70</t>
  </si>
  <si>
    <t>783826620</t>
  </si>
  <si>
    <t>Hydrofobizační nátěr omítek stupně členitosti 3 proti odstřikové vodě</t>
  </si>
  <si>
    <t>-1252376239</t>
  </si>
  <si>
    <t>nad oplechováním říms (v. 300 mm)</t>
  </si>
  <si>
    <t>146,60*0,30</t>
  </si>
  <si>
    <t>horní hrana soklové plochy</t>
  </si>
  <si>
    <t>(43,090+0,04+0,35+0,35+0,04)*0,30</t>
  </si>
  <si>
    <t>02 - Oprava fasády - pohled jižní</t>
  </si>
  <si>
    <t xml:space="preserve">    61 - Úprava povrchů vnitřních</t>
  </si>
  <si>
    <t xml:space="preserve">    63 - Podlahy a podlahové konstrukce</t>
  </si>
  <si>
    <t xml:space="preserve">    96 - Bourání konstrukcí</t>
  </si>
  <si>
    <t xml:space="preserve">    784 - Dokončovací práce - malby a tapety</t>
  </si>
  <si>
    <t>Úprava povrchů vnitřních</t>
  </si>
  <si>
    <t>612325302</t>
  </si>
  <si>
    <t>Vápenocementová omítka ostění nebo nadpraží štuková</t>
  </si>
  <si>
    <t>1531398019</t>
  </si>
  <si>
    <t>po výměně vchodových dveří</t>
  </si>
  <si>
    <t>4,37*2,50</t>
  </si>
  <si>
    <t>(-1,40*2,05+0,25*(1,40+2,05*2))*2</t>
  </si>
  <si>
    <t>619995001</t>
  </si>
  <si>
    <t>Začištění omítek (s dodáním hmot) kolem oken, dveří, podlah, obkladů apod.</t>
  </si>
  <si>
    <t>-572696812</t>
  </si>
  <si>
    <t>nové vchodové dveře</t>
  </si>
  <si>
    <t>(1,40+2,05*2)*2</t>
  </si>
  <si>
    <t>-124872808</t>
  </si>
  <si>
    <t>(0,90+0,58*2)*2+(0,89+0,55*2)+(1,12+0,58*2)*2</t>
  </si>
  <si>
    <t>(1,76+2,02*2)+(1,75+2,02*2)+(1,15+0,87*2)+(1,15+0,85*2)*2+(1,40+2,05*2)+(1,36+2,05*2)+(1,15+0,89*2)+(1,15+0,85*2)+(1,14+0,85*2)+(1,74+2,03*2)</t>
  </si>
  <si>
    <t>(1,74+2,03*2)*2+(1,15+0,84*2)*3+(1,02+2,02*2)*2+(1,15+1,77*2)*3+(1,74+2,03*2)*2</t>
  </si>
  <si>
    <t>(1,70+1,30*2)*2+(1,16+0,86*2)*3+(1,02+2,06*2)*2+(1,16+0,90*2)*3+(1,70+1,30*2)*2</t>
  </si>
  <si>
    <t>311132009</t>
  </si>
  <si>
    <t>157,11*1,05 'Přepočtené koeficientem množství</t>
  </si>
  <si>
    <t>-147379566</t>
  </si>
  <si>
    <t>666149545</t>
  </si>
  <si>
    <t>(12,03+1,96+6,75+6,80+1,98+11,99)*0,50</t>
  </si>
  <si>
    <t>(12,03+1,96+1,98+11,99+0,45*6)*0,95</t>
  </si>
  <si>
    <t>((12,03+1,96+0,45*2)+(11,99+1,98+0,45*2))*0,90</t>
  </si>
  <si>
    <t>(6,75+1,03+5,52+1,05+6,80)*0,95</t>
  </si>
  <si>
    <t>1499506193</t>
  </si>
  <si>
    <t>691,568-96,759</t>
  </si>
  <si>
    <t>908942765</t>
  </si>
  <si>
    <t>(12,03+11,99)*3,70*1,20</t>
  </si>
  <si>
    <t>(1,96+6,75+6,80+1,98)*3,70*1,15</t>
  </si>
  <si>
    <t>(1,03+5,52+1,05)*3,90*1,15</t>
  </si>
  <si>
    <t>-1,76*2,02+(1,76+2,02*2)*0,25</t>
  </si>
  <si>
    <t>-1,75*2,02+(1,75+2,02*2)*0,25</t>
  </si>
  <si>
    <t>-1,15*0,87+(1,15+0,87*2)*0,25</t>
  </si>
  <si>
    <t>-1,15*0,85+(1,15+0,85*2)*0,25</t>
  </si>
  <si>
    <t>-1,40*2,05+(1,40+2,05*2)*0,30</t>
  </si>
  <si>
    <t>-1,36*2,05+(1,36+2,05*2)*0,30</t>
  </si>
  <si>
    <t>-1,15*0,89+(1,15+0,89*2)*0,25</t>
  </si>
  <si>
    <t>-1,14*0,85+(1,14+0,85*2)*0,25</t>
  </si>
  <si>
    <t>(12,03+1,96+1,98+11,99)*4,70*1,15</t>
  </si>
  <si>
    <t>(6,75+1,03+5,52+1,05+6,80)*5,10*1,15</t>
  </si>
  <si>
    <t>-1,15*0,84+(1,15+0,84*2)*0,25</t>
  </si>
  <si>
    <t>-1,02*2,02+(1,02+2,02*2)*0,25</t>
  </si>
  <si>
    <t>-1,15*1,77+(1,15+1,77*2)*0,25</t>
  </si>
  <si>
    <t>(12,03+1,96+1,98+11,99)*2,60*1,15</t>
  </si>
  <si>
    <t>(6,75+1,03+5,52+1,05+6,80)*1,15*1,15</t>
  </si>
  <si>
    <t>(-1,70*1,30+(1,70+1,30*2)*0,25)*4</t>
  </si>
  <si>
    <t>(-1,16*0,85+(1,16+0,86*2)*0,25)*3</t>
  </si>
  <si>
    <t>(-1,02*2,06+(1,02+2,06*2)*0,25)*2</t>
  </si>
  <si>
    <t>(-1,16*0,90+(1,16+0,90*2)*0,25)*3</t>
  </si>
  <si>
    <t>(12,03+1,96)*0,30+0,60*0,35*2+0,40*0,35*9+0,70*0,45*10*2</t>
  </si>
  <si>
    <t>(11,99+1,98)*0,30+0,60*0,35*2+0,40*0,35*9+0,70*0,45*10*2</t>
  </si>
  <si>
    <t>-924118</t>
  </si>
  <si>
    <t>-1986883844</t>
  </si>
  <si>
    <t>12,03*((1,75+1,45)/2+0,10)</t>
  </si>
  <si>
    <t>1,96*(1,45+0,10)</t>
  </si>
  <si>
    <t>6,75*((1,45+1,10)/2+0,10)</t>
  </si>
  <si>
    <t>0,85*(1,10+0,10)</t>
  </si>
  <si>
    <t>(5,81-1,40-1,36)*(1,10+0,10)</t>
  </si>
  <si>
    <t>1,09*(1,10+0,10)</t>
  </si>
  <si>
    <t>6,51*(1,10+0,10)</t>
  </si>
  <si>
    <t>2,20*(1,10+0,10)</t>
  </si>
  <si>
    <t>11,99*((1,10+0,95)/2+0,10)</t>
  </si>
  <si>
    <t>-0,90*0,58+(0,90+0,58)*2*0,20</t>
  </si>
  <si>
    <t>-0,89*0,55+(0,89+0,55)*2*0,20</t>
  </si>
  <si>
    <t>-1,12*0,58+(1,12+0,58)*2*0,20</t>
  </si>
  <si>
    <t>-24986377</t>
  </si>
  <si>
    <t>-2080866571</t>
  </si>
  <si>
    <t>26,85+8,60</t>
  </si>
  <si>
    <t>54,61</t>
  </si>
  <si>
    <t>-768552969</t>
  </si>
  <si>
    <t>19,20+7,00</t>
  </si>
  <si>
    <t>23,86</t>
  </si>
  <si>
    <t>(13,10+1,50)*2</t>
  </si>
  <si>
    <t>1447660106</t>
  </si>
  <si>
    <t>(43,09+1,96+1,03+1,05+1,98+2,50*2)*2,50</t>
  </si>
  <si>
    <t>838750307</t>
  </si>
  <si>
    <t>0,90*0,58*2+0,89*0,55+1,12*0,58*2</t>
  </si>
  <si>
    <t>1,76*2,02+1,75*2,02+1,15*0,87+1,15*0,85*2*2+1,40*2,05+1,36*2,05+1,15*0,89+1,15*0,85+1,14*0,85+1,74*2,03</t>
  </si>
  <si>
    <t>1,74*2,03*2+1,15*0,84*3+1,02*2,02*2+1,15*1,77*3+1,74*2,03*2</t>
  </si>
  <si>
    <t>1,70*1,30*2+1,16*0,86*3+1,02*2,06*2+1,16*0,90*3+1,70*1,30*2</t>
  </si>
  <si>
    <t>86,471</t>
  </si>
  <si>
    <t>-1674014248</t>
  </si>
  <si>
    <t>691,568+62,986</t>
  </si>
  <si>
    <t>Podlahy a podlahové konstrukce</t>
  </si>
  <si>
    <t>63R.01</t>
  </si>
  <si>
    <t xml:space="preserve">Oprava podlahy vč. podkladu po výměně vchodových dveří </t>
  </si>
  <si>
    <t>1369405591</t>
  </si>
  <si>
    <t>-1875118214</t>
  </si>
  <si>
    <t>(12,03+1,20*2)*14,20</t>
  </si>
  <si>
    <t>((6,75+5,52+6,80)-1,20*2+1,96+1,03+1,05+1,98+1,20*4)*11,50</t>
  </si>
  <si>
    <t>(11,99+1,20*2)*13,60</t>
  </si>
  <si>
    <t>1897559411</t>
  </si>
  <si>
    <t>716,745*120</t>
  </si>
  <si>
    <t>-1569252488</t>
  </si>
  <si>
    <t>-416544848</t>
  </si>
  <si>
    <t>415568071</t>
  </si>
  <si>
    <t>1856687444</t>
  </si>
  <si>
    <t>350954288</t>
  </si>
  <si>
    <t>949101111</t>
  </si>
  <si>
    <t>Lešení pomocné pracovní pro objekty pozemních staveb pro zatížení do 150 kg/m2, o výšce lešeňové podlahy do 1,9 m</t>
  </si>
  <si>
    <t>2086321863</t>
  </si>
  <si>
    <t>pro opravu omítek po výměně dveří</t>
  </si>
  <si>
    <t>4,37*1,50</t>
  </si>
  <si>
    <t>-1522885159</t>
  </si>
  <si>
    <t>Demontáž informační cedule před zahájením opravy fasády (pro opětovné použití)</t>
  </si>
  <si>
    <t>-1991751928</t>
  </si>
  <si>
    <t>Zpětná montáž informační cedule po opravě fasády vč. dodávky nového kotevního materiálu</t>
  </si>
  <si>
    <t>327997099</t>
  </si>
  <si>
    <t>95R.03</t>
  </si>
  <si>
    <t>Demontáž polykarbonátové výplně ochranné stříšky nad vstupem před zahájením opravy fasády vč. krycích zasklívacích lišt a lemování (pro opětovné použití)</t>
  </si>
  <si>
    <t>-1038694425</t>
  </si>
  <si>
    <t>95R.04</t>
  </si>
  <si>
    <t>Zpětná montáž polykarbonátové výplně ochranné stříšky nad vstupem po opravě fasády vč. krycích zasklívacích lišt a lemování - kompletní provedení vč. dodávky kotevního a spojovacího materiálu a obnovy nátěru nosných ocelových konzol stříšky</t>
  </si>
  <si>
    <t>1864510712</t>
  </si>
  <si>
    <t>96</t>
  </si>
  <si>
    <t>Bourání konstrukcí</t>
  </si>
  <si>
    <t>968082022</t>
  </si>
  <si>
    <t>Vybourání plastových rámů oken s křídly, dveřních zárubní, vrat dveřních zárubní, plochy přes 2 do 4 m2</t>
  </si>
  <si>
    <t>-898702524</t>
  </si>
  <si>
    <t>vchodové dveře</t>
  </si>
  <si>
    <t>1,40*2,05*2</t>
  </si>
  <si>
    <t>1180148369</t>
  </si>
  <si>
    <t>2060113386</t>
  </si>
  <si>
    <t>691,568*0,65+62,986</t>
  </si>
  <si>
    <t>-1062202514</t>
  </si>
  <si>
    <t>776493220</t>
  </si>
  <si>
    <t>691,568*0,35</t>
  </si>
  <si>
    <t>1971185249</t>
  </si>
  <si>
    <t>-238648236</t>
  </si>
  <si>
    <t>((0,40+0,80)/2*0,50+0,40*0,35+0,80*0,25)*6</t>
  </si>
  <si>
    <t>0,40*(0,85+0,25)*(9+9)</t>
  </si>
  <si>
    <t>1186028315</t>
  </si>
  <si>
    <t>-157661836</t>
  </si>
  <si>
    <t>643909835</t>
  </si>
  <si>
    <t>1218337798</t>
  </si>
  <si>
    <t>-794433108</t>
  </si>
  <si>
    <t>635185020</t>
  </si>
  <si>
    <t>-1524058370</t>
  </si>
  <si>
    <t>45,995*19 'Přepočtené koeficientem množství</t>
  </si>
  <si>
    <t>-1777449572</t>
  </si>
  <si>
    <t>71217944</t>
  </si>
  <si>
    <t>Demontáž svítidla před zahájením opravy fasády (pro opětovné použití)</t>
  </si>
  <si>
    <t>37896524</t>
  </si>
  <si>
    <t>741R.02</t>
  </si>
  <si>
    <t>Zpětná montáž svítidla po opravě fasády vč. dodávky nového kotevního materiálu</t>
  </si>
  <si>
    <t>-1989813527</t>
  </si>
  <si>
    <t>897391289</t>
  </si>
  <si>
    <t>26,85-5,19</t>
  </si>
  <si>
    <t>8,60+19,20+7,00</t>
  </si>
  <si>
    <t>-132316296</t>
  </si>
  <si>
    <t>54,61+23,86</t>
  </si>
  <si>
    <t>1081849519</t>
  </si>
  <si>
    <t>0,95*3+1,17*2</t>
  </si>
  <si>
    <t>1,20*6</t>
  </si>
  <si>
    <t>1,21*6</t>
  </si>
  <si>
    <t>1209754510</t>
  </si>
  <si>
    <t>2,15*4</t>
  </si>
  <si>
    <t>-1663991419</t>
  </si>
  <si>
    <t>2,85*4+1,95*2</t>
  </si>
  <si>
    <t>1,95*2</t>
  </si>
  <si>
    <t>332567863</t>
  </si>
  <si>
    <t>1,75*4</t>
  </si>
  <si>
    <t>-176708199</t>
  </si>
  <si>
    <t>12,03+1,96+6,75+0,25</t>
  </si>
  <si>
    <t>11,99+1,98+6,80+0,25</t>
  </si>
  <si>
    <t>3,15*4</t>
  </si>
  <si>
    <t>-1330962763</t>
  </si>
  <si>
    <t>12,03+1,96+0,45*3</t>
  </si>
  <si>
    <t>11,99+1,98+0,45*3</t>
  </si>
  <si>
    <t>-1,70*4</t>
  </si>
  <si>
    <t>-1945273136</t>
  </si>
  <si>
    <t>(13,10+1,50)*0,70</t>
  </si>
  <si>
    <t>-1147001811</t>
  </si>
  <si>
    <t>1404044001</t>
  </si>
  <si>
    <t>-1291463753</t>
  </si>
  <si>
    <t>-1148449359</t>
  </si>
  <si>
    <t>-976156137</t>
  </si>
  <si>
    <t>767R.03</t>
  </si>
  <si>
    <t xml:space="preserve">Dodávka a montáž proskledných hliníkových vstupních dveří vč. zárubně rozm. 1400x2050 mm, design dle stávajících, barva bílá,tepelný odpor do 1,7W/m2K, kování vč. elektronické čtečky a samozavírače </t>
  </si>
  <si>
    <t>825055401</t>
  </si>
  <si>
    <t>-1515102276</t>
  </si>
  <si>
    <t>2079166412</t>
  </si>
  <si>
    <t>26,85*0,33</t>
  </si>
  <si>
    <t>8,60*0,40</t>
  </si>
  <si>
    <t>19,20*0,50</t>
  </si>
  <si>
    <t>7,00*0,90</t>
  </si>
  <si>
    <t>54,61*0,40</t>
  </si>
  <si>
    <t>23,86*0,67</t>
  </si>
  <si>
    <t>20,44</t>
  </si>
  <si>
    <t>-1209910605</t>
  </si>
  <si>
    <t>1521174015</t>
  </si>
  <si>
    <t>1258417754</t>
  </si>
  <si>
    <t>1340898521</t>
  </si>
  <si>
    <t>-913177523</t>
  </si>
  <si>
    <t>62,986</t>
  </si>
  <si>
    <t>71</t>
  </si>
  <si>
    <t>1021821726</t>
  </si>
  <si>
    <t>691,568</t>
  </si>
  <si>
    <t>72</t>
  </si>
  <si>
    <t>-426489817</t>
  </si>
  <si>
    <t>107,67*0,30</t>
  </si>
  <si>
    <t>(12,03+1,96+6,75+0,85+(5,81-1,40-1,36)+1,09+6,51+2,20+11,99)*0,30</t>
  </si>
  <si>
    <t>784</t>
  </si>
  <si>
    <t>Dokončovací práce - malby a tapety</t>
  </si>
  <si>
    <t>73</t>
  </si>
  <si>
    <t>784211101</t>
  </si>
  <si>
    <t>Malby z malířských směsí otěruvzdorných za mokra dvojnásobné, bílé za mokra otěruvzdorné výborně v místnostech výšky do 3,80 m</t>
  </si>
  <si>
    <t>-609133543</t>
  </si>
  <si>
    <t>03 - Oprava fasády - pohled východní</t>
  </si>
  <si>
    <t xml:space="preserve">    751 - Vzduchotechnika</t>
  </si>
  <si>
    <t>(1,52+2,15*2)+(1,52+2,16*2)+(1,55+2,17*2)+(1,55+2,17*2)+(1,52+2,16*2)+(1,52+2,16*2)+(1,54+2,16*2)</t>
  </si>
  <si>
    <t>(1,74+2,03*2)*3</t>
  </si>
  <si>
    <t>(1,70+1,30*2)*2</t>
  </si>
  <si>
    <t>66,98*1,05 'Přepočtené koeficientem množství</t>
  </si>
  <si>
    <t>(1,06+5,57+15,17+5,57+1,21+0,25*2)*0,50</t>
  </si>
  <si>
    <t>(17,44+0,45*2)*0,95</t>
  </si>
  <si>
    <t>(17,44+0,45*2)*0,90</t>
  </si>
  <si>
    <t>343,51-48,469</t>
  </si>
  <si>
    <t>(1,06+5,57+15,17+5,57+1,21)*3,70*1,2</t>
  </si>
  <si>
    <t>-1,52*2,15+(1,52+2,15*2)*0,20</t>
  </si>
  <si>
    <t>-1,52*2,16+(1,52+2,16*2)*0,20</t>
  </si>
  <si>
    <t>-1,55*2,17+(1,55+2,17*2)*0,20</t>
  </si>
  <si>
    <t>-1,54*2,16+(1,54+2,16*2)*0,20</t>
  </si>
  <si>
    <t>17,44*4,70*1,15</t>
  </si>
  <si>
    <t>((5,57+0,50)*1,20*1,5)*2+(15,17-0,50*2)*0,50</t>
  </si>
  <si>
    <t>(-1,74*2,03+(1,74+2,03*2)*0,25)*3</t>
  </si>
  <si>
    <t>17,44*2,60*1,15</t>
  </si>
  <si>
    <t>(-1,70*1,30+(1,70+1,30*2)*0,25)*2</t>
  </si>
  <si>
    <t>17,44*0,30+0,60*0,35*2+0,40*0,35*13+0,70*0,45*14*2</t>
  </si>
  <si>
    <t>1,06*0,90</t>
  </si>
  <si>
    <t>5,57*0,90</t>
  </si>
  <si>
    <t>15,17*(0,90+1,25)/2</t>
  </si>
  <si>
    <t>5,57*0,60</t>
  </si>
  <si>
    <t>1,21*0,60</t>
  </si>
  <si>
    <t>11,20</t>
  </si>
  <si>
    <t>38,53</t>
  </si>
  <si>
    <t>8,55+3,50</t>
  </si>
  <si>
    <t>14,94</t>
  </si>
  <si>
    <t>18,60</t>
  </si>
  <si>
    <t>(17,44+5,57*2+2,50*2)*2,50</t>
  </si>
  <si>
    <t>střešní plášt jednopodlažní přístavby</t>
  </si>
  <si>
    <t>15,17*5,57</t>
  </si>
  <si>
    <t>1,52*2,15+1,52*2,16+1,55*2,17+1,55*2,17+1,52+2,16+1,52+2,16+1,54*2,16</t>
  </si>
  <si>
    <t>1,74*2,03*3</t>
  </si>
  <si>
    <t>1,70*1,30*2</t>
  </si>
  <si>
    <t>49,563</t>
  </si>
  <si>
    <t>343,51+26,343</t>
  </si>
  <si>
    <t>(17,44+1,20*2)*13,75-15,17*5,40</t>
  </si>
  <si>
    <t>(5,57+15,17+1,20*2+5,57)*6,00</t>
  </si>
  <si>
    <t>363,142*75</t>
  </si>
  <si>
    <t>94R.02</t>
  </si>
  <si>
    <t>Založení lešení na stávajícím střešním plášti jednopodlažní přístavby vč. zajištění před mechanickým poškozením krytiny</t>
  </si>
  <si>
    <t>1871898483</t>
  </si>
  <si>
    <t>343,51*0,65+26,343</t>
  </si>
  <si>
    <t>343,51*0,35</t>
  </si>
  <si>
    <t>"předpoklad"  5,00</t>
  </si>
  <si>
    <t>1929840092</t>
  </si>
  <si>
    <t>((0,40+0,80)/2*0,50+0,40*0,35+0,80*0,25)*2</t>
  </si>
  <si>
    <t>0,40*(0,85+0,25)*13</t>
  </si>
  <si>
    <t>-1551375462</t>
  </si>
  <si>
    <t>-1025786855</t>
  </si>
  <si>
    <t>309278669</t>
  </si>
  <si>
    <t>-553442353</t>
  </si>
  <si>
    <t>22,189*19 'Přepočtené koeficientem množství</t>
  </si>
  <si>
    <t>751</t>
  </si>
  <si>
    <t>Vzduchotechnika</t>
  </si>
  <si>
    <t>751R.01</t>
  </si>
  <si>
    <t>Demontáž klimatizačních jednotek na fasádě vč. odpojení a zajištění připojovacích potrubí (pro opětovné použití)</t>
  </si>
  <si>
    <t>751R.02</t>
  </si>
  <si>
    <t>Zpětná montáž klimatizačních jednotek po opravě fasády vč. napojení na připojovací potrubí a uvedení do provozu - kompletní provedení vč. dodávky potřebného materiálu</t>
  </si>
  <si>
    <t>11,20+8,55+3,50</t>
  </si>
  <si>
    <t>38,53+14,94</t>
  </si>
  <si>
    <t>1,60*7</t>
  </si>
  <si>
    <t>2,85*3</t>
  </si>
  <si>
    <t>1,75*2</t>
  </si>
  <si>
    <t>1,21+5,57+15,17+5,57+1,06+0,25*2</t>
  </si>
  <si>
    <t>3,15*3</t>
  </si>
  <si>
    <t>17,44+0,45*2</t>
  </si>
  <si>
    <t>-1,70*2</t>
  </si>
  <si>
    <t>18,60*0,70</t>
  </si>
  <si>
    <t>11,20*0,33</t>
  </si>
  <si>
    <t>8,55*0,50</t>
  </si>
  <si>
    <t>3,50*0,90</t>
  </si>
  <si>
    <t>38,53*0,40</t>
  </si>
  <si>
    <t>14,94*0,67</t>
  </si>
  <si>
    <t>13,02</t>
  </si>
  <si>
    <t>26,343</t>
  </si>
  <si>
    <t>343,51</t>
  </si>
  <si>
    <t>72,07*0,30</t>
  </si>
  <si>
    <t>(1,06+5,57+15,17+5,57+1,21)*0,30</t>
  </si>
  <si>
    <t>04 - Oprava fasády - pohled západní</t>
  </si>
  <si>
    <t xml:space="preserve">    3 - Svislé a kompletní konstrukce</t>
  </si>
  <si>
    <t>Svislé a kompletní konstrukce</t>
  </si>
  <si>
    <t>310236241</t>
  </si>
  <si>
    <t>Zazdívka otvorů ve zdivu nadzákladovém cihlami pálenými plochy přes 0,0225 m2 do 0,09 m2, ve zdi tl. do 300 mm</t>
  </si>
  <si>
    <t>-720151745</t>
  </si>
  <si>
    <t>otvor do podschodišťového prostoru</t>
  </si>
  <si>
    <t>310237241</t>
  </si>
  <si>
    <t>Zazdívka otvorů ve zdivu nadzákladovém cihlami pálenými plochy přes 0,09 m2 do 0,25 m2, ve zdi tl. do 300 mm</t>
  </si>
  <si>
    <t>1351805015</t>
  </si>
  <si>
    <t>310238411</t>
  </si>
  <si>
    <t>Zazdívka otvorů ve zdivu nadzákladovém cihlami pálenými plochy přes 0,25 m2 do 1 m2 na maltu cementovou</t>
  </si>
  <si>
    <t>m3</t>
  </si>
  <si>
    <t>1556528929</t>
  </si>
  <si>
    <t>0,50*0,80*0,30</t>
  </si>
  <si>
    <t>(1,74+2,02*2)+(1,77+2,91*2)+(1,74+2,03*2)</t>
  </si>
  <si>
    <t>45,17*1,05 'Přepočtené koeficientem množství</t>
  </si>
  <si>
    <t>(17,44+0,25*2)*0,50</t>
  </si>
  <si>
    <t>266,912-42,899</t>
  </si>
  <si>
    <t>17,44*3,70*1,2</t>
  </si>
  <si>
    <t>-1,74*2,03+(1,74+2,03*2)*0,20</t>
  </si>
  <si>
    <t>-1,77*2,91+(1,77+2,91*2)*0,30</t>
  </si>
  <si>
    <t>-1,74*2,02+(1,74+2,02*2)*0,20</t>
  </si>
  <si>
    <t>17,44*(2,50+2,00)/2+1,49*2,15</t>
  </si>
  <si>
    <t>4,30</t>
  </si>
  <si>
    <t>27,39</t>
  </si>
  <si>
    <t>(17,44+2,50*2)*2,50</t>
  </si>
  <si>
    <t>1,74*2,02+1,77*2,91+1,74*2,03</t>
  </si>
  <si>
    <t>266,912+42,899</t>
  </si>
  <si>
    <t>Dodávka a montáž ventilační mřížky rozm. 250x250 mm</t>
  </si>
  <si>
    <t>-2080144553</t>
  </si>
  <si>
    <t>do podschodištového prostoru</t>
  </si>
  <si>
    <t>(17,44+1,20*2)*14,90</t>
  </si>
  <si>
    <t>295,616*75</t>
  </si>
  <si>
    <t>-598723275</t>
  </si>
  <si>
    <t>-1081967673</t>
  </si>
  <si>
    <t>266,912*0,65+42,444</t>
  </si>
  <si>
    <t>266,912*0,35</t>
  </si>
  <si>
    <t>-500296346</t>
  </si>
  <si>
    <t>venkovní betonové schodiště</t>
  </si>
  <si>
    <t>(5,05+1,98)*1,49</t>
  </si>
  <si>
    <t>(1,49+2,05+3,45)*0,15+(0,192*0,30)/2*10</t>
  </si>
  <si>
    <t>-304927288</t>
  </si>
  <si>
    <t>-2140256484</t>
  </si>
  <si>
    <t>697497131</t>
  </si>
  <si>
    <t>-2079190167</t>
  </si>
  <si>
    <t>19,514*19 'Přepočtené koeficientem množství</t>
  </si>
  <si>
    <t>-1377641855</t>
  </si>
  <si>
    <t>1426399254</t>
  </si>
  <si>
    <t>4,30+8,55+3,50</t>
  </si>
  <si>
    <t>27,39+14,94</t>
  </si>
  <si>
    <t>-1463277946</t>
  </si>
  <si>
    <t>2,15*2</t>
  </si>
  <si>
    <t>17,44+0,25*2</t>
  </si>
  <si>
    <t>Demontáž okenní mříže pro opětovné použití</t>
  </si>
  <si>
    <t>-1920555936</t>
  </si>
  <si>
    <t>Zpětná montáž okenní mříže vč. očištění, nového trojnásobného antikorozního nátěru a dodávky kotevního materiálu</t>
  </si>
  <si>
    <t>860680284</t>
  </si>
  <si>
    <t>2126653638</t>
  </si>
  <si>
    <t>4,30*0,40</t>
  </si>
  <si>
    <t>27,39*0,40</t>
  </si>
  <si>
    <t>42,899</t>
  </si>
  <si>
    <t>266,912</t>
  </si>
  <si>
    <t>60,93*0,30</t>
  </si>
  <si>
    <t>(17,44-1,77)*0,30</t>
  </si>
  <si>
    <t>783R.01</t>
  </si>
  <si>
    <t>Očištění, odrezivění a nový trojnásobný antoikorozní nátěr výložníku veřejného osvětlení</t>
  </si>
  <si>
    <t>456884128</t>
  </si>
  <si>
    <t>783R.02</t>
  </si>
  <si>
    <t>Opálení a nový trojnásobný antoikorozní nátěr schodišťového zábradlí</t>
  </si>
  <si>
    <t>-1542412751</t>
  </si>
  <si>
    <t>05 - Oprava střechy</t>
  </si>
  <si>
    <t xml:space="preserve">    712 - Povlakové krytiny</t>
  </si>
  <si>
    <t xml:space="preserve">    721 - Zdravotechnika - vnitřní kanalizace</t>
  </si>
  <si>
    <t xml:space="preserve">    762 - Konstrukce tesařské</t>
  </si>
  <si>
    <t>VRN - Vedlejší rozpočtové náklady</t>
  </si>
  <si>
    <t>316381112</t>
  </si>
  <si>
    <t>Komínové krycí desky z betonu tř. C 12/15 až C 16/20 s případnou konstrukční obvodovou výztuží včetně bednění, s potěrem nebo s povrchem vyhlazeným ve spádu k okrajům, bez přesahu, tl. přes 80 do 100 mm</t>
  </si>
  <si>
    <t>-1325078351</t>
  </si>
  <si>
    <t>stávající komínová tělesa</t>
  </si>
  <si>
    <t>(0,60+1,85+0,60)*0,60</t>
  </si>
  <si>
    <t>(0,90+0,60+0,90+0,60+0,90+1,05)*0,60</t>
  </si>
  <si>
    <t>(0,60+1,85)*0,60</t>
  </si>
  <si>
    <t>316381116</t>
  </si>
  <si>
    <t>Komínové krycí desky z betonu tř. C 12/15 až C 16/20 s případnou konstrukční obvodovou výztuží včetně bednění, s potěrem nebo s povrchem vyhlazeným ve spádu k okrajům, s přesahem do 70 mm sešikmeným v podhledu proti zatékání, tl. přes 80 do 100 mm</t>
  </si>
  <si>
    <t>2044542480</t>
  </si>
  <si>
    <t>funkční komínové těleso</t>
  </si>
  <si>
    <t>0,90*0,80</t>
  </si>
  <si>
    <t>629991000</t>
  </si>
  <si>
    <t>Zakrytí střešního pláště před znečištěním po dobu oprav včetně pozdějšího odkrytí fólií+geotextilií</t>
  </si>
  <si>
    <t>-398064096</t>
  </si>
  <si>
    <t>725023832</t>
  </si>
  <si>
    <t>622325253</t>
  </si>
  <si>
    <t>Oprava vápenné omítky s celoplošným přeštukováním vnějších ploch stupně členitosti 1, v rozsahu opravované plochy přes 30 do 50%</t>
  </si>
  <si>
    <t>-1737733174</t>
  </si>
  <si>
    <t>nadstřešní zdivo</t>
  </si>
  <si>
    <t>6,10*(0,20+0,60)/2*2</t>
  </si>
  <si>
    <t>(19,07-8,20)*0,80</t>
  </si>
  <si>
    <t>(8,80*(0,40+1,00)/2)*2</t>
  </si>
  <si>
    <t>(2,50+2,75)*2*1,00</t>
  </si>
  <si>
    <t>cimbuří (z vnitřní strany)</t>
  </si>
  <si>
    <t>5,70*(0,60+1,00)/2+16,20*0,60+10,80*(0,60+1,00)/2+(2,00+0,60)*1,00+0,40*0,40*(6+15+11)</t>
  </si>
  <si>
    <t>(8,25+6,50*2)*1,00+0,40*0,40*(11+7+7)+0,60*1,40*2</t>
  </si>
  <si>
    <t>6,10*(0,60+1,00)/2+16,20*0,60+10,80*(0,60+1,00)/2+(2,00+0,60)*1,00+0,40*0,40*(6+15+11)</t>
  </si>
  <si>
    <t>632450122</t>
  </si>
  <si>
    <t>Potěr cementový vyrovnávací ze suchých směsí v pásu o průměrné (střední) tl. přes 20 do 30 mm</t>
  </si>
  <si>
    <t>-1551045620</t>
  </si>
  <si>
    <t>pod oplechování atiky</t>
  </si>
  <si>
    <t>25,00*0,67</t>
  </si>
  <si>
    <t>11,50*0,75</t>
  </si>
  <si>
    <t>Překotvení konstrukce antény - kompletní provedení vč. dodávky nového kotevního a spojovacího materiálu</t>
  </si>
  <si>
    <t>-1966046993</t>
  </si>
  <si>
    <t>962032641</t>
  </si>
  <si>
    <t>Bourání zdiva nadzákladového z cihel nebo tvárnic komínového z cihel pálených, šamotových nebo vápenopískových nad střechou na maltu cementovou</t>
  </si>
  <si>
    <t>79315250</t>
  </si>
  <si>
    <t>odbourání stávajících komínových těles na úroveň +0,100</t>
  </si>
  <si>
    <t>0,60*0,60*(0,60-0,10)</t>
  </si>
  <si>
    <t>1,85*0,60*(0,60-0,10)</t>
  </si>
  <si>
    <t>0,90*0,60*(0,60-0,10)</t>
  </si>
  <si>
    <t>1,05*0,60*(0,60-0,10)</t>
  </si>
  <si>
    <t>976047231</t>
  </si>
  <si>
    <t>Vybourání betonových nebo železobetonových dvířek, ventilací, obrub, krycích desek krycích desek, ukončujících horní plochu zdiva, tl. do 100 mm</t>
  </si>
  <si>
    <t>1539699679</t>
  </si>
  <si>
    <t>0,60+1,85+0,60</t>
  </si>
  <si>
    <t>0,90+0,60+0,90+0,60+0,90+1,05</t>
  </si>
  <si>
    <t>0,60+1,85</t>
  </si>
  <si>
    <t>978015361</t>
  </si>
  <si>
    <t>Otlučení vápenných nebo vápenocementových omítek vnějších ploch s vyškrabáním spar a s očištěním zdiva stupně členitosti 1 a 2, v rozsahu přes 30 do 50 %</t>
  </si>
  <si>
    <t>1278579622</t>
  </si>
  <si>
    <t>244118313</t>
  </si>
  <si>
    <t>149374541</t>
  </si>
  <si>
    <t>18,028*2 'Přepočtené koeficientem množství</t>
  </si>
  <si>
    <t>217677372</t>
  </si>
  <si>
    <t>-1243049680</t>
  </si>
  <si>
    <t>18,028*19 'Přepočtené koeficientem množství</t>
  </si>
  <si>
    <t>-790071131</t>
  </si>
  <si>
    <t>18,028-6,116</t>
  </si>
  <si>
    <t>997013645</t>
  </si>
  <si>
    <t>Poplatek za uložení stavebního odpadu na skládce (skládkovné) asfaltového bez obsahu dehtu zatříděného do Katalogu odpadů pod kódem 17 03 02</t>
  </si>
  <si>
    <t>-818694777</t>
  </si>
  <si>
    <t>-92083217</t>
  </si>
  <si>
    <t>712</t>
  </si>
  <si>
    <t>Povlakové krytiny</t>
  </si>
  <si>
    <t>712300833</t>
  </si>
  <si>
    <t>Odstranění ze střech plochých do 10° krytiny povlakové třívrstvé</t>
  </si>
  <si>
    <t>-977517901</t>
  </si>
  <si>
    <t>5,70*6,20+11,40*10,05-0,65*0,60-0,60*2,00</t>
  </si>
  <si>
    <t>(5,70+0,15+16,20+10,80+2,00+0,60)*0,25</t>
  </si>
  <si>
    <t>(0,65+0,60+6,40)*0,25</t>
  </si>
  <si>
    <t>-0,60*0,60+(0,60+0,60)*2*0,25</t>
  </si>
  <si>
    <t>-0,60*1,85+(0,60+1,85)*2*0,25</t>
  </si>
  <si>
    <t>8,25*6,50</t>
  </si>
  <si>
    <t>(8,25+6,50*2)*0,25</t>
  </si>
  <si>
    <t>-0,90*0,55+(0,90+0,55)*2*0,25</t>
  </si>
  <si>
    <t>(1,90+1,10)*2*0,25</t>
  </si>
  <si>
    <t>6,10*6,20+11,40*10,05-0,95*0,60-0,60*2,00</t>
  </si>
  <si>
    <t>(6,10+0,15+16,20+10,80+2,00+0,60)*0,25</t>
  </si>
  <si>
    <t>(0,95+0,60+6,25)*0,25</t>
  </si>
  <si>
    <t>712300843</t>
  </si>
  <si>
    <t>Odstranění ze střech plochých do 10° zbytkového asfaltového pásu odsekáním</t>
  </si>
  <si>
    <t>153741968</t>
  </si>
  <si>
    <t>712331111</t>
  </si>
  <si>
    <t>Provedení povlakové krytiny střech plochých do 10° pásy na sucho podkladní samolepící asfaltový pás</t>
  </si>
  <si>
    <t>-1822818772</t>
  </si>
  <si>
    <t>(0,60+0,60)*2*0,25</t>
  </si>
  <si>
    <t>(0,60+1,85)*2*0,25</t>
  </si>
  <si>
    <t>(0,90+0,55)*2*0,25</t>
  </si>
  <si>
    <t>62853001</t>
  </si>
  <si>
    <t>pás asfaltový samolepicí modifikovaný SBS tl 4mm s vložkou ze skleněné tkaniny se spalitelnou fólií nebo jemnozrnný minerálním posypem nebo textilií na horním povrchu</t>
  </si>
  <si>
    <t>1324181412</t>
  </si>
  <si>
    <t>386,042*1,2 'Přepočtené koeficientem množství</t>
  </si>
  <si>
    <t>712341559</t>
  </si>
  <si>
    <t>Provedení povlakové krytiny střech plochých do 10° pásy přitavením NAIP v plné ploše</t>
  </si>
  <si>
    <t>827440444</t>
  </si>
  <si>
    <t>62855009</t>
  </si>
  <si>
    <t>pás asfaltový natavitelný modifikovaný SBS tl 5mm s vložkou z polyesterové vyztužené rohože a hrubozrnným břidličným posypem na horním povrchu</t>
  </si>
  <si>
    <t>-702667607</t>
  </si>
  <si>
    <t>998712203</t>
  </si>
  <si>
    <t>Přesun hmot pro povlakové krytiny stanovený procentní sazbou (%) z ceny vodorovná dopravní vzdálenost do 50 m v objektech výšky přes 12 do 24 m</t>
  </si>
  <si>
    <t>300972048</t>
  </si>
  <si>
    <t>721</t>
  </si>
  <si>
    <t>Zdravotechnika - vnitřní kanalizace</t>
  </si>
  <si>
    <t>721241102</t>
  </si>
  <si>
    <t>Lapače střešních splavenin litinové DN 125</t>
  </si>
  <si>
    <t>-132190187</t>
  </si>
  <si>
    <t>721241103</t>
  </si>
  <si>
    <t>Lapače střešních splavenin litinové DN 150</t>
  </si>
  <si>
    <t>1270086005</t>
  </si>
  <si>
    <t>998721203</t>
  </si>
  <si>
    <t>Přesun hmot pro vnitřní kanalizace stanovený procentní sazbou (%) z ceny vodorovná dopravní vzdálenost do 50 m v objektech výšky přes 12 do 24 m</t>
  </si>
  <si>
    <t>1143842658</t>
  </si>
  <si>
    <t>Odborná demontáž topných kabelů pro vyhřívání stávajících podokapních žlabů (pro opětovné použití)</t>
  </si>
  <si>
    <t>1856514513</t>
  </si>
  <si>
    <t>Zpětná montáž topných kabelů do nových podokapních žlabů - kompletní provedení vč. uvedení do provozu a dodávky potřebného pomocného materiálu</t>
  </si>
  <si>
    <t>1206413658</t>
  </si>
  <si>
    <t>762</t>
  </si>
  <si>
    <t>Konstrukce tesařské</t>
  </si>
  <si>
    <t>762341931.1</t>
  </si>
  <si>
    <t>Vyřezání části bednění střech z prken tl do 32 mm plochy jednotlivě do 1 m2</t>
  </si>
  <si>
    <t>100581710</t>
  </si>
  <si>
    <t>předpoklad 10% plochy</t>
  </si>
  <si>
    <t>-0,60*0,60</t>
  </si>
  <si>
    <t>-0,60*1,85</t>
  </si>
  <si>
    <t>-0,90*0,55</t>
  </si>
  <si>
    <t>348,77*0,10</t>
  </si>
  <si>
    <t>762343911</t>
  </si>
  <si>
    <t>Bednění a laťování střech zabednění jednotlivých otvorů ve střeše prkny tl. do 32 mm (materiál v ceně), otvoru plochy jednotlivě do 1 m2</t>
  </si>
  <si>
    <t>-515871414</t>
  </si>
  <si>
    <t>762083122</t>
  </si>
  <si>
    <t>Práce společné pro tesařské konstrukce impregnace řeziva máčením proti dřevokaznému hmyzu, houbám a plísním, třída ohrožení 3 a 4 (dřevo v exteriéru)</t>
  </si>
  <si>
    <t>319717184</t>
  </si>
  <si>
    <t>34,877*0,025*1,2</t>
  </si>
  <si>
    <t>762395000</t>
  </si>
  <si>
    <t>Spojovací prostředky krovů, bednění a laťování, nadstřešních konstrukcí svory, prkna, hřebíky, pásová ocel, vruty</t>
  </si>
  <si>
    <t>-990487027</t>
  </si>
  <si>
    <t>998762203</t>
  </si>
  <si>
    <t>Přesun hmot pro konstrukce tesařské stanovený procentní sazbou (%) z ceny vodorovná dopravní vzdálenost do 50 m v objektech výšky přes 12 do 24 m</t>
  </si>
  <si>
    <t>-952982516</t>
  </si>
  <si>
    <t>764001811</t>
  </si>
  <si>
    <t>Demontáž klempířských konstrukcí dilatační lišty do suti</t>
  </si>
  <si>
    <t>2098671970</t>
  </si>
  <si>
    <t>ukončení stávající asfaltové povlakové krytiny na přilehlé svislé konstrukce</t>
  </si>
  <si>
    <t>5,70+0,15+16,20+10,80+2,00+0,60</t>
  </si>
  <si>
    <t>0,65+0,60+6,40</t>
  </si>
  <si>
    <t>(0,60+0,60)*2</t>
  </si>
  <si>
    <t>(0,60+1,85)*2</t>
  </si>
  <si>
    <t>8,25+6,50*2</t>
  </si>
  <si>
    <t>(0,90+0,55)*2</t>
  </si>
  <si>
    <t>6,10+0,15+16,20+10,80+2,00+0,60</t>
  </si>
  <si>
    <t>0,95+0,60+6,25</t>
  </si>
  <si>
    <t>764002811</t>
  </si>
  <si>
    <t>Demontáž klempířských konstrukcí okapového plechu do suti, v krytině povlakové</t>
  </si>
  <si>
    <t>894559396</t>
  </si>
  <si>
    <t>5,50+8,10</t>
  </si>
  <si>
    <t>8,25-0,90</t>
  </si>
  <si>
    <t>764002841</t>
  </si>
  <si>
    <t>Demontáž klempířských konstrukcí oplechování horních ploch zdí a nadezdívek do suti</t>
  </si>
  <si>
    <t>349824391</t>
  </si>
  <si>
    <t>středové zdivo</t>
  </si>
  <si>
    <t>11,80-0,70-0,90-0,60</t>
  </si>
  <si>
    <t>11,60-0,60-0,90-1,05</t>
  </si>
  <si>
    <t>hlavy komínů</t>
  </si>
  <si>
    <t>1,00+0,70</t>
  </si>
  <si>
    <t>0,70+1,00+1,15</t>
  </si>
  <si>
    <t>0,70+1,95+0,70</t>
  </si>
  <si>
    <t>1,00</t>
  </si>
  <si>
    <t>0,70+1,95</t>
  </si>
  <si>
    <t>atiky jednopodlažní přístavby</t>
  </si>
  <si>
    <t>5,75*2</t>
  </si>
  <si>
    <t>764002871</t>
  </si>
  <si>
    <t>Demontáž klempířských konstrukcí lemování zdí do suti</t>
  </si>
  <si>
    <t>-1209766836</t>
  </si>
  <si>
    <t>komínová tělesa</t>
  </si>
  <si>
    <t>764004801</t>
  </si>
  <si>
    <t>Demontáž klempířských konstrukcí žlabu podokapního do suti</t>
  </si>
  <si>
    <t>492613506</t>
  </si>
  <si>
    <t>10,80+10,27</t>
  </si>
  <si>
    <t>10,50+10,50</t>
  </si>
  <si>
    <t>6,75+1,10+5,52+1,10+6,80</t>
  </si>
  <si>
    <t>15,17</t>
  </si>
  <si>
    <t>764004861</t>
  </si>
  <si>
    <t>Demontáž klempířských konstrukcí svodu do suti</t>
  </si>
  <si>
    <t>-346935320</t>
  </si>
  <si>
    <t>DN 150</t>
  </si>
  <si>
    <t>"pohled jižní"  13,50+13,00</t>
  </si>
  <si>
    <t>DN 120</t>
  </si>
  <si>
    <t>"pohled jižní"  12,00*2</t>
  </si>
  <si>
    <t>"pohled severní"  13,00*4</t>
  </si>
  <si>
    <t>"pohled východní"  6,00*2</t>
  </si>
  <si>
    <t>764011423</t>
  </si>
  <si>
    <t>Dilatační lišta z pozinkovaného plechu připojovací, včetně tmelení rš 150 mm</t>
  </si>
  <si>
    <t>1162139220</t>
  </si>
  <si>
    <t>doplnění ukončení stávající plechové krytiny na přilehlé svislé plochy</t>
  </si>
  <si>
    <t xml:space="preserve">pohled severní  </t>
  </si>
  <si>
    <t>10,80+6,10*2</t>
  </si>
  <si>
    <t>10,27+6,10*2</t>
  </si>
  <si>
    <t>764212434</t>
  </si>
  <si>
    <t>Oplechování střešních prvků z pozinkovaného plechu okapu okapovým plechem střechy rovné rš 330 mm</t>
  </si>
  <si>
    <t>-1316278162</t>
  </si>
  <si>
    <t>764215407</t>
  </si>
  <si>
    <t>Oplechování horních ploch zdí a nadezdívek (atik) z pozinkovaného plechu celoplošně lepené rš 670 mm</t>
  </si>
  <si>
    <t>539566785</t>
  </si>
  <si>
    <t>11,80-0,70-0,90-0,60+0,15*3*2</t>
  </si>
  <si>
    <t>11,60-0,60-0,90-1,05+0,15*3*2</t>
  </si>
  <si>
    <t>764215408</t>
  </si>
  <si>
    <t>Oplechování horních ploch zdí a nadezdívek (atik) z pozinkovaného plechu celoplošně lepené rš 750 mm</t>
  </si>
  <si>
    <t>1587001232</t>
  </si>
  <si>
    <t>764511405</t>
  </si>
  <si>
    <t>Žlab podokapní z pozinkovaného plechu včetně háků a čel půlkruhový rš 400 mm</t>
  </si>
  <si>
    <t>853957289</t>
  </si>
  <si>
    <t>764511445</t>
  </si>
  <si>
    <t>Žlab podokapní z pozinkovaného plechu včetně háků a čel kotlík oválný (trychtýřový), rš žlabu/průměr svodu 400/120 mm</t>
  </si>
  <si>
    <t>256655309</t>
  </si>
  <si>
    <t>764511446</t>
  </si>
  <si>
    <t>Žlab podokapní z pozinkovaného plechu včetně háků a čel kotlík oválný (trychtýřový), rš žlabu/průměr svodu 400/150 mm</t>
  </si>
  <si>
    <t>895148913</t>
  </si>
  <si>
    <t>764518423</t>
  </si>
  <si>
    <t>Svod z pozinkovaného plechu včetně objímek, kolen a odskoků kruhový, průměru 120 mm</t>
  </si>
  <si>
    <t>-567665921</t>
  </si>
  <si>
    <t>764518424</t>
  </si>
  <si>
    <t>Svod z pozinkovaného plechu včetně objímek, kolen a odskoků kruhový, průměru 150 mm</t>
  </si>
  <si>
    <t>576635090</t>
  </si>
  <si>
    <t>764R.01</t>
  </si>
  <si>
    <t>Výměna větracího komínku - kompletní provedení vč. dodávky nového komínku a lemování z PZ plechu</t>
  </si>
  <si>
    <t>1638087152</t>
  </si>
  <si>
    <t>861523329</t>
  </si>
  <si>
    <t>783401303</t>
  </si>
  <si>
    <t>Příprava podkladu klempířských konstrukcí před provedením nátěru odrezivěním odrezovačem bezoplachovým</t>
  </si>
  <si>
    <t>-1191879574</t>
  </si>
  <si>
    <t>střešní krytina vč. přilehlého oplechování a střešních poklopů</t>
  </si>
  <si>
    <t>10,80*(6,10+0,30+0,15)</t>
  </si>
  <si>
    <t>6,10*0,20*2</t>
  </si>
  <si>
    <t>10,27*(6,10+0,30+0,15)</t>
  </si>
  <si>
    <t>19,07*(8,80+0,30+0,15)+(5,52+0,15*2)*1,10</t>
  </si>
  <si>
    <t>8,80*0,30*2</t>
  </si>
  <si>
    <t>-2,50*2,70+(2,50+2,70)*0,20</t>
  </si>
  <si>
    <t>(2,50+0,20*2)*(2,70+0,20*2)</t>
  </si>
  <si>
    <t>((0,60+0,60)*2*0,20)*2</t>
  </si>
  <si>
    <t>13,80*(5,57+0,20+0,15)</t>
  </si>
  <si>
    <t>(5,57*(0,10+0,35)/2)*2</t>
  </si>
  <si>
    <t>-226540419</t>
  </si>
  <si>
    <t>stávající střešní krytina vč. přilehlého oplechování a střešních poklopů</t>
  </si>
  <si>
    <t>419,412</t>
  </si>
  <si>
    <t>nové klempířské prvky</t>
  </si>
  <si>
    <t>"dilatační lišta"  153,47*0,15</t>
  </si>
  <si>
    <t xml:space="preserve">"oplechování okapu"  34,55*0,33  </t>
  </si>
  <si>
    <t>"oplechování atiky"  25,00*0,67+11,500*0,75</t>
  </si>
  <si>
    <t>"žlab podokapní"  78,51*0,40</t>
  </si>
  <si>
    <t>"kotlík oválný"  (8+2)*0,50</t>
  </si>
  <si>
    <t>"svod DN 120"  88,00*PI*0,12</t>
  </si>
  <si>
    <t>"svod DN 150"  26,50*PI*0,15</t>
  </si>
  <si>
    <t>"větrací komínky"  (0,50*PI*0,15)*3</t>
  </si>
  <si>
    <t>212280408</t>
  </si>
  <si>
    <t>-1456304867</t>
  </si>
  <si>
    <t>-170876305</t>
  </si>
  <si>
    <t>-859866355</t>
  </si>
  <si>
    <t>1096995831</t>
  </si>
  <si>
    <t>Očištění a trojnásobný antikorozní nátěr konstrukce zvonu vč. stříšky</t>
  </si>
  <si>
    <t>1925262614</t>
  </si>
  <si>
    <t>VRN</t>
  </si>
  <si>
    <t>Vedlejší rozpočtové náklady</t>
  </si>
  <si>
    <t>044002001</t>
  </si>
  <si>
    <t>Revize a vyčištění dešťové kanalizace</t>
  </si>
  <si>
    <t>1024</t>
  </si>
  <si>
    <t>670100849</t>
  </si>
  <si>
    <t>06 - Hromosvod - stavební část</t>
  </si>
  <si>
    <t xml:space="preserve">    1 - Zemní práce</t>
  </si>
  <si>
    <t xml:space="preserve">    5 - Komunikace pozemní</t>
  </si>
  <si>
    <t xml:space="preserve">    91 - Doplňující konstrukce a práce pozemních komunikací, letišť a ploch</t>
  </si>
  <si>
    <t xml:space="preserve">    711 - Izolace proti vodě, vlhkosti a plynům</t>
  </si>
  <si>
    <t>Zemní práce</t>
  </si>
  <si>
    <t>113106021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</si>
  <si>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</si>
  <si>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-1868832421</t>
  </si>
  <si>
    <t>okapový chodník š. 500 mm</t>
  </si>
  <si>
    <t>(43,09+0,50)*0,50</t>
  </si>
  <si>
    <t>(4,54+1,49)*0,50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</si>
  <si>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</si>
  <si>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</si>
  <si>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1149792162</t>
  </si>
  <si>
    <t>zámková dlažba</t>
  </si>
  <si>
    <t>(43,09+1,00+1,96+1,03+1,05+1,98)*1,00</t>
  </si>
  <si>
    <t>113107031</t>
  </si>
  <si>
    <t>Odstranění podkladů nebo krytů při překopech inženýrských sítí s přemístěním hmot na skládku ve vzdálenosti do 3 m nebo s naložením na dopravní prostředek ručně z betonu prostého, o tl. vrstvy přes 100 do 150 mm</t>
  </si>
  <si>
    <t>-2130749108</t>
  </si>
  <si>
    <t>(17,44+0,50*2+5,57*2)*0,60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</si>
  <si>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</si>
  <si>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</si>
  <si>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-920441967</t>
  </si>
  <si>
    <t>(5,05+7,85+1,49)*0,50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</si>
  <si>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</si>
  <si>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</si>
  <si>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1550805661</t>
  </si>
  <si>
    <t>"okapový chodník - plošná dlažba"  24,81</t>
  </si>
  <si>
    <t>"zámková dlažba"  50,11</t>
  </si>
  <si>
    <t>"betonový kryt"  17,748</t>
  </si>
  <si>
    <t>"živičný kryt"  7,195</t>
  </si>
  <si>
    <t>113201112</t>
  </si>
  <si>
    <t>Vytrhání obrub s vybouráním lože, s přemístěním hmot na skládku na vzdálenost do 3 m nebo s naložením na dopravní prostředek silničních ležatých</t>
  </si>
  <si>
    <t>1350709282</t>
  </si>
  <si>
    <t>132212111</t>
  </si>
  <si>
    <t>Hloubení rýh šířky do 800 mm ručně zapažených i nezapažených, s urovnáním dna do předepsaného profilu a spádu v hornině třídy těžitelnosti I skupiny 3 soudržných</t>
  </si>
  <si>
    <t>2064471143</t>
  </si>
  <si>
    <t>odkop kolem objektu š. 500 mm</t>
  </si>
  <si>
    <t>0,50*(1,00-0,25)*(48,66+1,49+0,50*2+17,44+0,15+0,18+0,15+1,96+1,03)*2</t>
  </si>
  <si>
    <t>139001101</t>
  </si>
  <si>
    <t>Příplatek k cenám hloubených vykopávek za ztížení vykopávky v blízkosti podzemního vedení nebo výbušnin pro jakoukoliv třídu horniny</t>
  </si>
  <si>
    <t>1844244063</t>
  </si>
  <si>
    <t>předpoklad 20% výkopu</t>
  </si>
  <si>
    <t>54,045*0,20</t>
  </si>
  <si>
    <t>174111101</t>
  </si>
  <si>
    <t>Zásyp sypaninou z jakékoliv horniny ručně s uložením výkopku ve vrstvách se zhutněním jam, šachet, rýh nebo kolem objektů v těchto vykopávkách</t>
  </si>
  <si>
    <t>772427682</t>
  </si>
  <si>
    <t>18R.01</t>
  </si>
  <si>
    <t>Uvedení dotčených travnatých ploch do původního stavu</t>
  </si>
  <si>
    <t>1663274143</t>
  </si>
  <si>
    <t>podél okapového chodníku</t>
  </si>
  <si>
    <t>(43,09+0,50)*1,00</t>
  </si>
  <si>
    <t>(15,17+0,60+5,57+1,21+0,60)*1,00</t>
  </si>
  <si>
    <t>319201321</t>
  </si>
  <si>
    <t>Vyrovnání nerovného povrchu vnitřního i vnějšího zdiva bez odsekání vadných cihel, maltou (s dodáním hmot) tl. do 30 mm</t>
  </si>
  <si>
    <t>-177331155</t>
  </si>
  <si>
    <t>pod svislou hydroizolaci z nopové fólie</t>
  </si>
  <si>
    <t>142,12</t>
  </si>
  <si>
    <t>Komunikace pozemní</t>
  </si>
  <si>
    <t>564750111</t>
  </si>
  <si>
    <t>Podklad nebo kryt z kameniva hrubého drceného vel. 16-32 mm s rozprostřením a zhutněním, po zhutnění tl. 150 mm</t>
  </si>
  <si>
    <t>-1157546252</t>
  </si>
  <si>
    <t>566901161</t>
  </si>
  <si>
    <t>Vyspravení podkladu po překopech inženýrských sítí plochy do 15 m2 s rozprostřením a zhutněním obalovaným kamenivem ACP (OK) tl. 100 mm</t>
  </si>
  <si>
    <t>-289438374</t>
  </si>
  <si>
    <t>572340112</t>
  </si>
  <si>
    <t>Vyspravení krytu komunikací po překopech inženýrských sítí plochy do 15 m2 asfaltovým betonem ACO (AB), po zhutnění tl. přes 50 do 70 mm</t>
  </si>
  <si>
    <t>-219752429</t>
  </si>
  <si>
    <t>581124115</t>
  </si>
  <si>
    <t>Kryt z prostého betonu komunikací pro pěší tl. 150 mm</t>
  </si>
  <si>
    <t>1066062212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</si>
  <si>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</si>
  <si>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</si>
  <si>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-1734093523</t>
  </si>
  <si>
    <t xml:space="preserve">zpětné zadláždění </t>
  </si>
  <si>
    <t>50,11</t>
  </si>
  <si>
    <t>59245018</t>
  </si>
  <si>
    <t>dlažba tvar obdélník betonová 200x100x60mm přírodní</t>
  </si>
  <si>
    <t>-1495537538</t>
  </si>
  <si>
    <t>předpoklad 10% nové dlažby</t>
  </si>
  <si>
    <t>50,11*0,10*1,01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</si>
  <si>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</si>
  <si>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</si>
  <si>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-868009213</t>
  </si>
  <si>
    <t>zpětné zadláždění (okapový chodník š. 500 mm)</t>
  </si>
  <si>
    <t>24,81</t>
  </si>
  <si>
    <t>59245325</t>
  </si>
  <si>
    <t>dlažba plošná betonová hladká 500x500mm přírodní</t>
  </si>
  <si>
    <t>-1726224344</t>
  </si>
  <si>
    <t>předpoklad 25% nové dlažby</t>
  </si>
  <si>
    <t>24,81*0,25*1,01</t>
  </si>
  <si>
    <t>628195001</t>
  </si>
  <si>
    <t>Očištění zdiva nebo betonu zdí a valů před započetím oprav ručně</t>
  </si>
  <si>
    <t>-206491234</t>
  </si>
  <si>
    <t xml:space="preserve">očištění zdiva pod úrovni terénu </t>
  </si>
  <si>
    <t>(48,66+1,49+17,44+0,15+0,18+0,15+1,96+1,03)*2*1,00</t>
  </si>
  <si>
    <t>91</t>
  </si>
  <si>
    <t>Doplňující konstrukce a práce pozemních komunikací, letišť a ploch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</si>
  <si>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</si>
  <si>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</si>
  <si>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219921211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</si>
  <si>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</si>
  <si>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</si>
  <si>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1849857507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</si>
  <si>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</si>
  <si>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</si>
  <si>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-37919382</t>
  </si>
  <si>
    <t>919735113</t>
  </si>
  <si>
    <t>Řezání stávajícího živičného krytu nebo podkladu hloubky přes 100 do 150 mm</t>
  </si>
  <si>
    <t>1941983407</t>
  </si>
  <si>
    <t>17,44+0,50+1,49*2</t>
  </si>
  <si>
    <t>919735123</t>
  </si>
  <si>
    <t>Řezání stávajícího betonového krytu nebo podkladu hloubky přes 100 do 150 mm</t>
  </si>
  <si>
    <t>391237621</t>
  </si>
  <si>
    <t>5,57+1,06</t>
  </si>
  <si>
    <t>979021113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</si>
  <si>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</si>
  <si>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1116652986</t>
  </si>
  <si>
    <t>979051111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</si>
  <si>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</si>
  <si>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-469184679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</si>
  <si>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</si>
  <si>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</si>
  <si>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-19470394</t>
  </si>
  <si>
    <t>997221551</t>
  </si>
  <si>
    <t>Vodorovná doprava suti bez naložení, ale se složením a s hrubým urovnáním ze sypkých materiálů, na vzdálenost do 1 km</t>
  </si>
  <si>
    <t>-532700201</t>
  </si>
  <si>
    <t>997221559</t>
  </si>
  <si>
    <t>Vodorovná doprava suti bez naložení, ale se složením a s hrubým urovnáním Příplatek k ceně za každý další i započatý 1 km přes 1 km</t>
  </si>
  <si>
    <t>-472499002</t>
  </si>
  <si>
    <t>39,886*19 'Přepočtené koeficientem množství</t>
  </si>
  <si>
    <t>997221615</t>
  </si>
  <si>
    <t>Poplatek za uložení stavebního odpadu na skládce (skládkovné) z prostého betonu zatříděného do Katalogu odpadů pod kódem 17 01 01</t>
  </si>
  <si>
    <t>1464668523</t>
  </si>
  <si>
    <t>997221645</t>
  </si>
  <si>
    <t>761785679</t>
  </si>
  <si>
    <t>997221655</t>
  </si>
  <si>
    <t>Poplatek za uložení stavebního odpadu na skládce (skládkovné) zeminy a kamení zatříděného do Katalogu odpadů pod kódem 17 05 04</t>
  </si>
  <si>
    <t>429000415</t>
  </si>
  <si>
    <t>998223011</t>
  </si>
  <si>
    <t>Přesun hmot pro pozemní komunikace s krytem dlážděným dopravní vzdálenost do 200 m jakékoliv délky objektu</t>
  </si>
  <si>
    <t>1844244628</t>
  </si>
  <si>
    <t>711</t>
  </si>
  <si>
    <t>Izolace proti vodě, vlhkosti a plynům</t>
  </si>
  <si>
    <t>711161212</t>
  </si>
  <si>
    <t>Izolace proti zemní vlhkosti a beztlakové vodě nopovými fóliemi na ploše svislé S vrstva ochranná, odvětrávací a drenážní výška nopku 8,0 mm, tl. fólie do 0,6 mm</t>
  </si>
  <si>
    <t>949509408</t>
  </si>
  <si>
    <t>711161383</t>
  </si>
  <si>
    <t>Izolace proti zemní vlhkosti a beztlakové vodě nopovými fóliemi ostatní ukončení izolace lištou</t>
  </si>
  <si>
    <t>-1403572519</t>
  </si>
  <si>
    <t>(48,66+1,49+17,44+0,15+0,18+0,15+1,96+1,03)*2</t>
  </si>
  <si>
    <t>998711201</t>
  </si>
  <si>
    <t>Přesun hmot pro izolace proti vodě, vlhkosti a plynům stanovený procentní sazbou (%) z ceny vodorovná dopravní vzdálenost do 50 m v objektech výšky do 6 m</t>
  </si>
  <si>
    <t>-1088257434</t>
  </si>
  <si>
    <t>07 - Odbourání zdi vč. doplnění zpevněné plochy</t>
  </si>
  <si>
    <t xml:space="preserve">    9 - Ostatní konstrukce a práce, bourání</t>
  </si>
  <si>
    <t>-461603495</t>
  </si>
  <si>
    <t>-1979682998</t>
  </si>
  <si>
    <t>-2017126711</t>
  </si>
  <si>
    <t>doplnění zpevněné plochy v ploše odbourané zdi</t>
  </si>
  <si>
    <t>4,80*0,70</t>
  </si>
  <si>
    <t>Ostatní konstrukce a práce, bourání</t>
  </si>
  <si>
    <t>-797636818</t>
  </si>
  <si>
    <t>4,80+0,70</t>
  </si>
  <si>
    <t>-1134722387</t>
  </si>
  <si>
    <t>961043111</t>
  </si>
  <si>
    <t>Bourání základů z betonu proloženého kamenem</t>
  </si>
  <si>
    <t>-1539940741</t>
  </si>
  <si>
    <t>odbourání základů v rozsahu potřebném pro doplnění zpevněné plochy</t>
  </si>
  <si>
    <t>4,76*0,63*0,35</t>
  </si>
  <si>
    <t>962022491</t>
  </si>
  <si>
    <t>Bourání zdiva nadzákladového kamenného nebo smíšeného kamenného na maltu cementovou, objemu přes 1 m3</t>
  </si>
  <si>
    <t>1796521737</t>
  </si>
  <si>
    <t>4,76*0,50*0,63</t>
  </si>
  <si>
    <t>962032241</t>
  </si>
  <si>
    <t>Bourání zdiva nadzákladového z cihel nebo tvárnic z cihel pálených nebo vápenopískových, na maltu cementovou, objemu přes 1 m3</t>
  </si>
  <si>
    <t>-1987957096</t>
  </si>
  <si>
    <t>4,76*3,36*0,44</t>
  </si>
  <si>
    <t>997013151</t>
  </si>
  <si>
    <t>Vnitrostaveništní doprava suti a vybouraných hmot vodorovně do 50 m svisle s omezením mechanizace pro budovy a haly výšky do 6 m</t>
  </si>
  <si>
    <t>-761440039</t>
  </si>
  <si>
    <t>-1261096674</t>
  </si>
  <si>
    <t>-113045759</t>
  </si>
  <si>
    <t>19,789*19 'Přepočtené koeficientem množství</t>
  </si>
  <si>
    <t>730372558</t>
  </si>
  <si>
    <t>998225111</t>
  </si>
  <si>
    <t>Přesun hmot pro komunikace s krytem z kameniva, monolitickým betonovým nebo živičným dopravní vzdálenost do 200 m jakékoliv délky objektu</t>
  </si>
  <si>
    <t>1752802000</t>
  </si>
  <si>
    <t>1761518587</t>
  </si>
  <si>
    <t>VON - Vedlejší a ostatní rozpočtové náklady</t>
  </si>
  <si>
    <t>090001001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</si>
  <si>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</si>
  <si>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1293666604</t>
  </si>
  <si>
    <t>090001002</t>
  </si>
  <si>
    <t>Zařízení staveniště (přechodné dopravní značení, zajištění objízdných tras a uzávěr včetně příslušných povolení, ZS sociální objekty, včetně vnitrostaveništního rozvodu a napojení na media energii,) - kompletní zajištění</t>
  </si>
  <si>
    <t>-864115769</t>
  </si>
  <si>
    <t>090001003</t>
  </si>
  <si>
    <t>Průběžné čištění komunikací, čištění vozidel při výjezdu ze stavby (zajištění obslužného provozu (zásobování, svoz komunálních odpadů, záchranných složek, ..)</t>
  </si>
  <si>
    <t>1280518034</t>
  </si>
  <si>
    <t>090001004</t>
  </si>
  <si>
    <t>Zajištění dokumentace skutečného provedení staveby (3xgrafická forma, 1xdigitální forma dle požadavků objednatele), veškeré doklady nutné k vydání kolaudačního souhlasu</t>
  </si>
  <si>
    <t>2105164457</t>
  </si>
  <si>
    <t>090001005</t>
  </si>
  <si>
    <t>Náklady zhotovitele na nutné konzultace se zpracovatelem PD při realizaci stavby</t>
  </si>
  <si>
    <t>-1902014543</t>
  </si>
  <si>
    <t>090001006</t>
  </si>
  <si>
    <t>Vyhotovení fotodokumentace původního a nového stavu, průběhu a realizace stavby</t>
  </si>
  <si>
    <t>-549782951</t>
  </si>
  <si>
    <t>090001007</t>
  </si>
  <si>
    <t>Ostatní náklady spojené s požadavky objednatele, které jsou uvedeny v jednotlivých článcích smlouvy o dílo, pokud nejsou zahrnuty v soupisech prací</t>
  </si>
  <si>
    <t>-730407930</t>
  </si>
  <si>
    <t>090001008</t>
  </si>
  <si>
    <t>Závěrečný úklid objektu před předáním stavby uživateli do trvalého užívání, čištění oken, finální úklid stavby</t>
  </si>
  <si>
    <t>70198914</t>
  </si>
  <si>
    <t>090001009</t>
  </si>
  <si>
    <t>Povinná rezerva na nepředvídatelné práce (pevná částka 1.000.000,- Kč)</t>
  </si>
  <si>
    <t>181031625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</si>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</sst>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" fontId="23" fillId="2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0" t="s">
        <v>6</v>
      </c>
      <c r="BT2" s="20" t="s">
        <v>7</v>
      </c>
    </row>
    <row r="3" spans="2:72" s="1" customFormat="1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62" t="s">
        <v>14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5"/>
      <c r="AQ5" s="25"/>
      <c r="AR5" s="23"/>
      <c r="BE5" s="359" t="s">
        <v>15</v>
      </c>
      <c r="BS5" s="20" t="s">
        <v>6</v>
      </c>
    </row>
    <row r="6" spans="2:71" s="1" customFormat="1" ht="36.9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64" t="s">
        <v>17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5"/>
      <c r="AQ6" s="25"/>
      <c r="AR6" s="23"/>
      <c r="BE6" s="360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60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60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60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60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60"/>
      <c r="BS11" s="20" t="s">
        <v>6</v>
      </c>
    </row>
    <row r="12" spans="2:71" s="1" customFormat="1" ht="6.9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60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60"/>
      <c r="BS13" s="20" t="s">
        <v>6</v>
      </c>
    </row>
    <row r="14" spans="2:71" ht="13.2">
      <c r="B14" s="24"/>
      <c r="C14" s="25"/>
      <c r="D14" s="25"/>
      <c r="E14" s="365" t="s">
        <v>30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60"/>
      <c r="BS14" s="20" t="s">
        <v>6</v>
      </c>
    </row>
    <row r="15" spans="2:71" s="1" customFormat="1" ht="6.9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60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60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60"/>
      <c r="BS17" s="20" t="s">
        <v>33</v>
      </c>
    </row>
    <row r="18" spans="2:71" s="1" customFormat="1" ht="6.9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60"/>
      <c r="BS18" s="20" t="s">
        <v>6</v>
      </c>
    </row>
    <row r="19" spans="2:71" s="1" customFormat="1" ht="12" customHeight="1">
      <c r="B19" s="24"/>
      <c r="C19" s="25"/>
      <c r="D19" s="32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60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60"/>
      <c r="BS20" s="20" t="s">
        <v>4</v>
      </c>
    </row>
    <row r="21" spans="2:57" s="1" customFormat="1" ht="6.9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60"/>
    </row>
    <row r="22" spans="2:57" s="1" customFormat="1" ht="12" customHeight="1">
      <c r="B22" s="24"/>
      <c r="C22" s="25"/>
      <c r="D22" s="32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60"/>
    </row>
    <row r="23" spans="2:57" s="1" customFormat="1" ht="47.25" customHeight="1">
      <c r="B23" s="24"/>
      <c r="C23" s="25"/>
      <c r="D23" s="25"/>
      <c r="E23" s="367" t="s">
        <v>37</v>
      </c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25"/>
      <c r="AP23" s="25"/>
      <c r="AQ23" s="25"/>
      <c r="AR23" s="23"/>
      <c r="BE23" s="360"/>
    </row>
    <row r="24" spans="2:57" s="1" customFormat="1" ht="6.9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60"/>
    </row>
    <row r="25" spans="2:57" s="1" customFormat="1" ht="6.9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60"/>
    </row>
    <row r="26" spans="1:57" s="2" customFormat="1" ht="25.95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68">
        <f>ROUND(AG54,2)</f>
        <v>1000000</v>
      </c>
      <c r="AL26" s="369"/>
      <c r="AM26" s="369"/>
      <c r="AN26" s="369"/>
      <c r="AO26" s="369"/>
      <c r="AP26" s="39"/>
      <c r="AQ26" s="39"/>
      <c r="AR26" s="42"/>
      <c r="BE26" s="360"/>
    </row>
    <row r="27" spans="1:57" s="2" customFormat="1" ht="6.9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60"/>
    </row>
    <row r="28" spans="1:57" s="2" customFormat="1" ht="13.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70" t="s">
        <v>39</v>
      </c>
      <c r="M28" s="370"/>
      <c r="N28" s="370"/>
      <c r="O28" s="370"/>
      <c r="P28" s="370"/>
      <c r="Q28" s="39"/>
      <c r="R28" s="39"/>
      <c r="S28" s="39"/>
      <c r="T28" s="39"/>
      <c r="U28" s="39"/>
      <c r="V28" s="39"/>
      <c r="W28" s="370" t="s">
        <v>40</v>
      </c>
      <c r="X28" s="370"/>
      <c r="Y28" s="370"/>
      <c r="Z28" s="370"/>
      <c r="AA28" s="370"/>
      <c r="AB28" s="370"/>
      <c r="AC28" s="370"/>
      <c r="AD28" s="370"/>
      <c r="AE28" s="370"/>
      <c r="AF28" s="39"/>
      <c r="AG28" s="39"/>
      <c r="AH28" s="39"/>
      <c r="AI28" s="39"/>
      <c r="AJ28" s="39"/>
      <c r="AK28" s="370" t="s">
        <v>41</v>
      </c>
      <c r="AL28" s="370"/>
      <c r="AM28" s="370"/>
      <c r="AN28" s="370"/>
      <c r="AO28" s="370"/>
      <c r="AP28" s="39"/>
      <c r="AQ28" s="39"/>
      <c r="AR28" s="42"/>
      <c r="BE28" s="360"/>
    </row>
    <row r="29" spans="2:57" s="3" customFormat="1" ht="14.4" customHeight="1">
      <c r="B29" s="43"/>
      <c r="C29" s="44"/>
      <c r="D29" s="32" t="s">
        <v>42</v>
      </c>
      <c r="E29" s="44"/>
      <c r="F29" s="32" t="s">
        <v>43</v>
      </c>
      <c r="G29" s="44"/>
      <c r="H29" s="44"/>
      <c r="I29" s="44"/>
      <c r="J29" s="44"/>
      <c r="K29" s="44"/>
      <c r="L29" s="373">
        <v>0.21</v>
      </c>
      <c r="M29" s="372"/>
      <c r="N29" s="372"/>
      <c r="O29" s="372"/>
      <c r="P29" s="372"/>
      <c r="Q29" s="44"/>
      <c r="R29" s="44"/>
      <c r="S29" s="44"/>
      <c r="T29" s="44"/>
      <c r="U29" s="44"/>
      <c r="V29" s="44"/>
      <c r="W29" s="371">
        <f>ROUND(AZ54,2)</f>
        <v>1000000</v>
      </c>
      <c r="X29" s="372"/>
      <c r="Y29" s="372"/>
      <c r="Z29" s="372"/>
      <c r="AA29" s="372"/>
      <c r="AB29" s="372"/>
      <c r="AC29" s="372"/>
      <c r="AD29" s="372"/>
      <c r="AE29" s="372"/>
      <c r="AF29" s="44"/>
      <c r="AG29" s="44"/>
      <c r="AH29" s="44"/>
      <c r="AI29" s="44"/>
      <c r="AJ29" s="44"/>
      <c r="AK29" s="371">
        <f>ROUND(AV54,2)</f>
        <v>210000</v>
      </c>
      <c r="AL29" s="372"/>
      <c r="AM29" s="372"/>
      <c r="AN29" s="372"/>
      <c r="AO29" s="372"/>
      <c r="AP29" s="44"/>
      <c r="AQ29" s="44"/>
      <c r="AR29" s="45"/>
      <c r="BE29" s="361"/>
    </row>
    <row r="30" spans="2:57" s="3" customFormat="1" ht="14.4" customHeight="1">
      <c r="B30" s="43"/>
      <c r="C30" s="44"/>
      <c r="D30" s="44"/>
      <c r="E30" s="44"/>
      <c r="F30" s="32" t="s">
        <v>44</v>
      </c>
      <c r="G30" s="44"/>
      <c r="H30" s="44"/>
      <c r="I30" s="44"/>
      <c r="J30" s="44"/>
      <c r="K30" s="44"/>
      <c r="L30" s="373">
        <v>0.12</v>
      </c>
      <c r="M30" s="372"/>
      <c r="N30" s="372"/>
      <c r="O30" s="372"/>
      <c r="P30" s="372"/>
      <c r="Q30" s="44"/>
      <c r="R30" s="44"/>
      <c r="S30" s="44"/>
      <c r="T30" s="44"/>
      <c r="U30" s="44"/>
      <c r="V30" s="44"/>
      <c r="W30" s="371">
        <f>ROUND(BA54,2)</f>
        <v>0</v>
      </c>
      <c r="X30" s="372"/>
      <c r="Y30" s="372"/>
      <c r="Z30" s="372"/>
      <c r="AA30" s="372"/>
      <c r="AB30" s="372"/>
      <c r="AC30" s="372"/>
      <c r="AD30" s="372"/>
      <c r="AE30" s="372"/>
      <c r="AF30" s="44"/>
      <c r="AG30" s="44"/>
      <c r="AH30" s="44"/>
      <c r="AI30" s="44"/>
      <c r="AJ30" s="44"/>
      <c r="AK30" s="371">
        <f>ROUND(AW54,2)</f>
        <v>0</v>
      </c>
      <c r="AL30" s="372"/>
      <c r="AM30" s="372"/>
      <c r="AN30" s="372"/>
      <c r="AO30" s="372"/>
      <c r="AP30" s="44"/>
      <c r="AQ30" s="44"/>
      <c r="AR30" s="45"/>
      <c r="BE30" s="361"/>
    </row>
    <row r="31" spans="2:57" s="3" customFormat="1" ht="14.4" customHeight="1" hidden="1">
      <c r="B31" s="43"/>
      <c r="C31" s="44"/>
      <c r="D31" s="44"/>
      <c r="E31" s="44"/>
      <c r="F31" s="32" t="s">
        <v>45</v>
      </c>
      <c r="G31" s="44"/>
      <c r="H31" s="44"/>
      <c r="I31" s="44"/>
      <c r="J31" s="44"/>
      <c r="K31" s="44"/>
      <c r="L31" s="373">
        <v>0.21</v>
      </c>
      <c r="M31" s="372"/>
      <c r="N31" s="372"/>
      <c r="O31" s="372"/>
      <c r="P31" s="372"/>
      <c r="Q31" s="44"/>
      <c r="R31" s="44"/>
      <c r="S31" s="44"/>
      <c r="T31" s="44"/>
      <c r="U31" s="44"/>
      <c r="V31" s="44"/>
      <c r="W31" s="371">
        <f>ROUND(BB54,2)</f>
        <v>0</v>
      </c>
      <c r="X31" s="372"/>
      <c r="Y31" s="372"/>
      <c r="Z31" s="372"/>
      <c r="AA31" s="372"/>
      <c r="AB31" s="372"/>
      <c r="AC31" s="372"/>
      <c r="AD31" s="372"/>
      <c r="AE31" s="372"/>
      <c r="AF31" s="44"/>
      <c r="AG31" s="44"/>
      <c r="AH31" s="44"/>
      <c r="AI31" s="44"/>
      <c r="AJ31" s="44"/>
      <c r="AK31" s="371">
        <v>0</v>
      </c>
      <c r="AL31" s="372"/>
      <c r="AM31" s="372"/>
      <c r="AN31" s="372"/>
      <c r="AO31" s="372"/>
      <c r="AP31" s="44"/>
      <c r="AQ31" s="44"/>
      <c r="AR31" s="45"/>
      <c r="BE31" s="361"/>
    </row>
    <row r="32" spans="2:57" s="3" customFormat="1" ht="14.4" customHeight="1" hidden="1">
      <c r="B32" s="43"/>
      <c r="C32" s="44"/>
      <c r="D32" s="44"/>
      <c r="E32" s="44"/>
      <c r="F32" s="32" t="s">
        <v>46</v>
      </c>
      <c r="G32" s="44"/>
      <c r="H32" s="44"/>
      <c r="I32" s="44"/>
      <c r="J32" s="44"/>
      <c r="K32" s="44"/>
      <c r="L32" s="373">
        <v>0.12</v>
      </c>
      <c r="M32" s="372"/>
      <c r="N32" s="372"/>
      <c r="O32" s="372"/>
      <c r="P32" s="372"/>
      <c r="Q32" s="44"/>
      <c r="R32" s="44"/>
      <c r="S32" s="44"/>
      <c r="T32" s="44"/>
      <c r="U32" s="44"/>
      <c r="V32" s="44"/>
      <c r="W32" s="371">
        <f>ROUND(BC54,2)</f>
        <v>0</v>
      </c>
      <c r="X32" s="372"/>
      <c r="Y32" s="372"/>
      <c r="Z32" s="372"/>
      <c r="AA32" s="372"/>
      <c r="AB32" s="372"/>
      <c r="AC32" s="372"/>
      <c r="AD32" s="372"/>
      <c r="AE32" s="372"/>
      <c r="AF32" s="44"/>
      <c r="AG32" s="44"/>
      <c r="AH32" s="44"/>
      <c r="AI32" s="44"/>
      <c r="AJ32" s="44"/>
      <c r="AK32" s="371">
        <v>0</v>
      </c>
      <c r="AL32" s="372"/>
      <c r="AM32" s="372"/>
      <c r="AN32" s="372"/>
      <c r="AO32" s="372"/>
      <c r="AP32" s="44"/>
      <c r="AQ32" s="44"/>
      <c r="AR32" s="45"/>
      <c r="BE32" s="361"/>
    </row>
    <row r="33" spans="2:44" s="3" customFormat="1" ht="14.4" customHeight="1" hidden="1">
      <c r="B33" s="43"/>
      <c r="C33" s="44"/>
      <c r="D33" s="44"/>
      <c r="E33" s="44"/>
      <c r="F33" s="32" t="s">
        <v>47</v>
      </c>
      <c r="G33" s="44"/>
      <c r="H33" s="44"/>
      <c r="I33" s="44"/>
      <c r="J33" s="44"/>
      <c r="K33" s="44"/>
      <c r="L33" s="373">
        <v>0</v>
      </c>
      <c r="M33" s="372"/>
      <c r="N33" s="372"/>
      <c r="O33" s="372"/>
      <c r="P33" s="372"/>
      <c r="Q33" s="44"/>
      <c r="R33" s="44"/>
      <c r="S33" s="44"/>
      <c r="T33" s="44"/>
      <c r="U33" s="44"/>
      <c r="V33" s="44"/>
      <c r="W33" s="371">
        <f>ROUND(BD54,2)</f>
        <v>0</v>
      </c>
      <c r="X33" s="372"/>
      <c r="Y33" s="372"/>
      <c r="Z33" s="372"/>
      <c r="AA33" s="372"/>
      <c r="AB33" s="372"/>
      <c r="AC33" s="372"/>
      <c r="AD33" s="372"/>
      <c r="AE33" s="372"/>
      <c r="AF33" s="44"/>
      <c r="AG33" s="44"/>
      <c r="AH33" s="44"/>
      <c r="AI33" s="44"/>
      <c r="AJ33" s="44"/>
      <c r="AK33" s="371">
        <v>0</v>
      </c>
      <c r="AL33" s="372"/>
      <c r="AM33" s="372"/>
      <c r="AN33" s="372"/>
      <c r="AO33" s="372"/>
      <c r="AP33" s="44"/>
      <c r="AQ33" s="44"/>
      <c r="AR33" s="45"/>
    </row>
    <row r="34" spans="1:57" s="2" customFormat="1" ht="6.9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5" customHeight="1">
      <c r="A35" s="37"/>
      <c r="B35" s="38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377" t="s">
        <v>50</v>
      </c>
      <c r="Y35" s="375"/>
      <c r="Z35" s="375"/>
      <c r="AA35" s="375"/>
      <c r="AB35" s="375"/>
      <c r="AC35" s="48"/>
      <c r="AD35" s="48"/>
      <c r="AE35" s="48"/>
      <c r="AF35" s="48"/>
      <c r="AG35" s="48"/>
      <c r="AH35" s="48"/>
      <c r="AI35" s="48"/>
      <c r="AJ35" s="48"/>
      <c r="AK35" s="374">
        <f>SUM(AK26:AK33)</f>
        <v>1210000</v>
      </c>
      <c r="AL35" s="375"/>
      <c r="AM35" s="375"/>
      <c r="AN35" s="375"/>
      <c r="AO35" s="376"/>
      <c r="AP35" s="46"/>
      <c r="AQ35" s="46"/>
      <c r="AR35" s="42"/>
      <c r="BE35" s="37"/>
    </row>
    <row r="36" spans="1:57" s="2" customFormat="1" ht="6.9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" customHeight="1">
      <c r="A42" s="37"/>
      <c r="B42" s="38"/>
      <c r="C42" s="26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2020-016F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39" t="str">
        <f>K6</f>
        <v>Oprava fasády a střechy objektu Krnovská 71B v Opavě</v>
      </c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59"/>
      <c r="AQ45" s="59"/>
      <c r="AR45" s="60"/>
    </row>
    <row r="46" spans="1:57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k.ú. Opava-Předměstí, par.č. 2157/2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41" t="str">
        <f>IF(AN8="","",AN8)</f>
        <v>9. 4. 2024</v>
      </c>
      <c r="AN47" s="341"/>
      <c r="AO47" s="39"/>
      <c r="AP47" s="39"/>
      <c r="AQ47" s="39"/>
      <c r="AR47" s="42"/>
      <c r="BE47" s="37"/>
    </row>
    <row r="48" spans="1:57" s="2" customFormat="1" ht="6.9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15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Statutární město Opava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42" t="str">
        <f>IF(E17="","",E17)</f>
        <v>Ing. Jan Pospíšil</v>
      </c>
      <c r="AN49" s="343"/>
      <c r="AO49" s="343"/>
      <c r="AP49" s="343"/>
      <c r="AQ49" s="39"/>
      <c r="AR49" s="42"/>
      <c r="AS49" s="344" t="s">
        <v>52</v>
      </c>
      <c r="AT49" s="345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15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34</v>
      </c>
      <c r="AJ50" s="39"/>
      <c r="AK50" s="39"/>
      <c r="AL50" s="39"/>
      <c r="AM50" s="342" t="str">
        <f>IF(E20="","",E20)</f>
        <v xml:space="preserve"> </v>
      </c>
      <c r="AN50" s="343"/>
      <c r="AO50" s="343"/>
      <c r="AP50" s="343"/>
      <c r="AQ50" s="39"/>
      <c r="AR50" s="42"/>
      <c r="AS50" s="346"/>
      <c r="AT50" s="347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48"/>
      <c r="AT51" s="349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50" t="s">
        <v>53</v>
      </c>
      <c r="D52" s="351"/>
      <c r="E52" s="351"/>
      <c r="F52" s="351"/>
      <c r="G52" s="351"/>
      <c r="H52" s="69"/>
      <c r="I52" s="353" t="s">
        <v>54</v>
      </c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2" t="s">
        <v>55</v>
      </c>
      <c r="AH52" s="351"/>
      <c r="AI52" s="351"/>
      <c r="AJ52" s="351"/>
      <c r="AK52" s="351"/>
      <c r="AL52" s="351"/>
      <c r="AM52" s="351"/>
      <c r="AN52" s="353" t="s">
        <v>56</v>
      </c>
      <c r="AO52" s="351"/>
      <c r="AP52" s="351"/>
      <c r="AQ52" s="70" t="s">
        <v>57</v>
      </c>
      <c r="AR52" s="42"/>
      <c r="AS52" s="71" t="s">
        <v>58</v>
      </c>
      <c r="AT52" s="72" t="s">
        <v>59</v>
      </c>
      <c r="AU52" s="72" t="s">
        <v>60</v>
      </c>
      <c r="AV52" s="72" t="s">
        <v>61</v>
      </c>
      <c r="AW52" s="72" t="s">
        <v>62</v>
      </c>
      <c r="AX52" s="72" t="s">
        <v>63</v>
      </c>
      <c r="AY52" s="72" t="s">
        <v>64</v>
      </c>
      <c r="AZ52" s="72" t="s">
        <v>65</v>
      </c>
      <c r="BA52" s="72" t="s">
        <v>66</v>
      </c>
      <c r="BB52" s="72" t="s">
        <v>67</v>
      </c>
      <c r="BC52" s="72" t="s">
        <v>68</v>
      </c>
      <c r="BD52" s="7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" customHeight="1">
      <c r="B54" s="77"/>
      <c r="C54" s="78" t="s">
        <v>70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7">
        <f>ROUND(SUM(AG55:AG62),2)</f>
        <v>1000000</v>
      </c>
      <c r="AH54" s="357"/>
      <c r="AI54" s="357"/>
      <c r="AJ54" s="357"/>
      <c r="AK54" s="357"/>
      <c r="AL54" s="357"/>
      <c r="AM54" s="357"/>
      <c r="AN54" s="358">
        <f aca="true" t="shared" si="0" ref="AN54:AN62">SUM(AG54,AT54)</f>
        <v>1210000</v>
      </c>
      <c r="AO54" s="358"/>
      <c r="AP54" s="358"/>
      <c r="AQ54" s="81" t="s">
        <v>19</v>
      </c>
      <c r="AR54" s="82"/>
      <c r="AS54" s="83">
        <f>ROUND(SUM(AS55:AS62),2)</f>
        <v>0</v>
      </c>
      <c r="AT54" s="84">
        <f aca="true" t="shared" si="1" ref="AT54:AT62">ROUND(SUM(AV54:AW54),2)</f>
        <v>210000</v>
      </c>
      <c r="AU54" s="85">
        <f>ROUND(SUM(AU55:AU62),5)</f>
        <v>0</v>
      </c>
      <c r="AV54" s="84">
        <f>ROUND(AZ54*L29,2)</f>
        <v>210000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ROUND(SUM(AZ55:AZ62),2)</f>
        <v>1000000</v>
      </c>
      <c r="BA54" s="84">
        <f>ROUND(SUM(BA55:BA62),2)</f>
        <v>0</v>
      </c>
      <c r="BB54" s="84">
        <f>ROUND(SUM(BB55:BB62),2)</f>
        <v>0</v>
      </c>
      <c r="BC54" s="84">
        <f>ROUND(SUM(BC55:BC62),2)</f>
        <v>0</v>
      </c>
      <c r="BD54" s="86">
        <f>ROUND(SUM(BD55:BD62),2)</f>
        <v>0</v>
      </c>
      <c r="BS54" s="87" t="s">
        <v>71</v>
      </c>
      <c r="BT54" s="87" t="s">
        <v>72</v>
      </c>
      <c r="BU54" s="88" t="s">
        <v>73</v>
      </c>
      <c r="BV54" s="87" t="s">
        <v>74</v>
      </c>
      <c r="BW54" s="87" t="s">
        <v>5</v>
      </c>
      <c r="BX54" s="87" t="s">
        <v>75</v>
      </c>
      <c r="CL54" s="87" t="s">
        <v>19</v>
      </c>
    </row>
    <row r="55" spans="1:91" s="7" customFormat="1" ht="16.5" customHeight="1">
      <c r="A55" s="89" t="s">
        <v>76</v>
      </c>
      <c r="B55" s="90"/>
      <c r="C55" s="91"/>
      <c r="D55" s="354" t="s">
        <v>77</v>
      </c>
      <c r="E55" s="354"/>
      <c r="F55" s="354"/>
      <c r="G55" s="354"/>
      <c r="H55" s="354"/>
      <c r="I55" s="92"/>
      <c r="J55" s="354" t="s">
        <v>78</v>
      </c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5">
        <f>'01 - Oprava fasády - pohl...'!J30</f>
        <v>0</v>
      </c>
      <c r="AH55" s="356"/>
      <c r="AI55" s="356"/>
      <c r="AJ55" s="356"/>
      <c r="AK55" s="356"/>
      <c r="AL55" s="356"/>
      <c r="AM55" s="356"/>
      <c r="AN55" s="355">
        <f t="shared" si="0"/>
        <v>0</v>
      </c>
      <c r="AO55" s="356"/>
      <c r="AP55" s="356"/>
      <c r="AQ55" s="93" t="s">
        <v>79</v>
      </c>
      <c r="AR55" s="94"/>
      <c r="AS55" s="95">
        <v>0</v>
      </c>
      <c r="AT55" s="96">
        <f t="shared" si="1"/>
        <v>0</v>
      </c>
      <c r="AU55" s="97">
        <f>'01 - Oprava fasády - pohl...'!P94</f>
        <v>0</v>
      </c>
      <c r="AV55" s="96">
        <f>'01 - Oprava fasády - pohl...'!J33</f>
        <v>0</v>
      </c>
      <c r="AW55" s="96">
        <f>'01 - Oprava fasády - pohl...'!J34</f>
        <v>0</v>
      </c>
      <c r="AX55" s="96">
        <f>'01 - Oprava fasády - pohl...'!J35</f>
        <v>0</v>
      </c>
      <c r="AY55" s="96">
        <f>'01 - Oprava fasády - pohl...'!J36</f>
        <v>0</v>
      </c>
      <c r="AZ55" s="96">
        <f>'01 - Oprava fasády - pohl...'!F33</f>
        <v>0</v>
      </c>
      <c r="BA55" s="96">
        <f>'01 - Oprava fasády - pohl...'!F34</f>
        <v>0</v>
      </c>
      <c r="BB55" s="96">
        <f>'01 - Oprava fasády - pohl...'!F35</f>
        <v>0</v>
      </c>
      <c r="BC55" s="96">
        <f>'01 - Oprava fasády - pohl...'!F36</f>
        <v>0</v>
      </c>
      <c r="BD55" s="98">
        <f>'01 - Oprava fasády - pohl...'!F37</f>
        <v>0</v>
      </c>
      <c r="BT55" s="99" t="s">
        <v>80</v>
      </c>
      <c r="BV55" s="99" t="s">
        <v>74</v>
      </c>
      <c r="BW55" s="99" t="s">
        <v>81</v>
      </c>
      <c r="BX55" s="99" t="s">
        <v>5</v>
      </c>
      <c r="CL55" s="99" t="s">
        <v>19</v>
      </c>
      <c r="CM55" s="99" t="s">
        <v>82</v>
      </c>
    </row>
    <row r="56" spans="1:91" s="7" customFormat="1" ht="16.5" customHeight="1">
      <c r="A56" s="89" t="s">
        <v>76</v>
      </c>
      <c r="B56" s="90"/>
      <c r="C56" s="91"/>
      <c r="D56" s="354" t="s">
        <v>83</v>
      </c>
      <c r="E56" s="354"/>
      <c r="F56" s="354"/>
      <c r="G56" s="354"/>
      <c r="H56" s="354"/>
      <c r="I56" s="92"/>
      <c r="J56" s="354" t="s">
        <v>84</v>
      </c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5">
        <f>'02 - Oprava fasády - pohl...'!J30</f>
        <v>0</v>
      </c>
      <c r="AH56" s="356"/>
      <c r="AI56" s="356"/>
      <c r="AJ56" s="356"/>
      <c r="AK56" s="356"/>
      <c r="AL56" s="356"/>
      <c r="AM56" s="356"/>
      <c r="AN56" s="355">
        <f t="shared" si="0"/>
        <v>0</v>
      </c>
      <c r="AO56" s="356"/>
      <c r="AP56" s="356"/>
      <c r="AQ56" s="93" t="s">
        <v>79</v>
      </c>
      <c r="AR56" s="94"/>
      <c r="AS56" s="95">
        <v>0</v>
      </c>
      <c r="AT56" s="96">
        <f t="shared" si="1"/>
        <v>0</v>
      </c>
      <c r="AU56" s="97">
        <f>'02 - Oprava fasády - pohl...'!P96</f>
        <v>0</v>
      </c>
      <c r="AV56" s="96">
        <f>'02 - Oprava fasády - pohl...'!J33</f>
        <v>0</v>
      </c>
      <c r="AW56" s="96">
        <f>'02 - Oprava fasády - pohl...'!J34</f>
        <v>0</v>
      </c>
      <c r="AX56" s="96">
        <f>'02 - Oprava fasády - pohl...'!J35</f>
        <v>0</v>
      </c>
      <c r="AY56" s="96">
        <f>'02 - Oprava fasády - pohl...'!J36</f>
        <v>0</v>
      </c>
      <c r="AZ56" s="96">
        <f>'02 - Oprava fasády - pohl...'!F33</f>
        <v>0</v>
      </c>
      <c r="BA56" s="96">
        <f>'02 - Oprava fasády - pohl...'!F34</f>
        <v>0</v>
      </c>
      <c r="BB56" s="96">
        <f>'02 - Oprava fasády - pohl...'!F35</f>
        <v>0</v>
      </c>
      <c r="BC56" s="96">
        <f>'02 - Oprava fasády - pohl...'!F36</f>
        <v>0</v>
      </c>
      <c r="BD56" s="98">
        <f>'02 - Oprava fasády - pohl...'!F37</f>
        <v>0</v>
      </c>
      <c r="BT56" s="99" t="s">
        <v>80</v>
      </c>
      <c r="BV56" s="99" t="s">
        <v>74</v>
      </c>
      <c r="BW56" s="99" t="s">
        <v>85</v>
      </c>
      <c r="BX56" s="99" t="s">
        <v>5</v>
      </c>
      <c r="CL56" s="99" t="s">
        <v>19</v>
      </c>
      <c r="CM56" s="99" t="s">
        <v>82</v>
      </c>
    </row>
    <row r="57" spans="1:91" s="7" customFormat="1" ht="16.5" customHeight="1">
      <c r="A57" s="89" t="s">
        <v>76</v>
      </c>
      <c r="B57" s="90"/>
      <c r="C57" s="91"/>
      <c r="D57" s="354" t="s">
        <v>86</v>
      </c>
      <c r="E57" s="354"/>
      <c r="F57" s="354"/>
      <c r="G57" s="354"/>
      <c r="H57" s="354"/>
      <c r="I57" s="92"/>
      <c r="J57" s="354" t="s">
        <v>87</v>
      </c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5">
        <f>'03 - Oprava fasády - pohl...'!J30</f>
        <v>0</v>
      </c>
      <c r="AH57" s="356"/>
      <c r="AI57" s="356"/>
      <c r="AJ57" s="356"/>
      <c r="AK57" s="356"/>
      <c r="AL57" s="356"/>
      <c r="AM57" s="356"/>
      <c r="AN57" s="355">
        <f t="shared" si="0"/>
        <v>0</v>
      </c>
      <c r="AO57" s="356"/>
      <c r="AP57" s="356"/>
      <c r="AQ57" s="93" t="s">
        <v>79</v>
      </c>
      <c r="AR57" s="94"/>
      <c r="AS57" s="95">
        <v>0</v>
      </c>
      <c r="AT57" s="96">
        <f t="shared" si="1"/>
        <v>0</v>
      </c>
      <c r="AU57" s="97">
        <f>'03 - Oprava fasády - pohl...'!P90</f>
        <v>0</v>
      </c>
      <c r="AV57" s="96">
        <f>'03 - Oprava fasády - pohl...'!J33</f>
        <v>0</v>
      </c>
      <c r="AW57" s="96">
        <f>'03 - Oprava fasády - pohl...'!J34</f>
        <v>0</v>
      </c>
      <c r="AX57" s="96">
        <f>'03 - Oprava fasády - pohl...'!J35</f>
        <v>0</v>
      </c>
      <c r="AY57" s="96">
        <f>'03 - Oprava fasády - pohl...'!J36</f>
        <v>0</v>
      </c>
      <c r="AZ57" s="96">
        <f>'03 - Oprava fasády - pohl...'!F33</f>
        <v>0</v>
      </c>
      <c r="BA57" s="96">
        <f>'03 - Oprava fasády - pohl...'!F34</f>
        <v>0</v>
      </c>
      <c r="BB57" s="96">
        <f>'03 - Oprava fasády - pohl...'!F35</f>
        <v>0</v>
      </c>
      <c r="BC57" s="96">
        <f>'03 - Oprava fasády - pohl...'!F36</f>
        <v>0</v>
      </c>
      <c r="BD57" s="98">
        <f>'03 - Oprava fasády - pohl...'!F37</f>
        <v>0</v>
      </c>
      <c r="BT57" s="99" t="s">
        <v>80</v>
      </c>
      <c r="BV57" s="99" t="s">
        <v>74</v>
      </c>
      <c r="BW57" s="99" t="s">
        <v>88</v>
      </c>
      <c r="BX57" s="99" t="s">
        <v>5</v>
      </c>
      <c r="CL57" s="99" t="s">
        <v>19</v>
      </c>
      <c r="CM57" s="99" t="s">
        <v>82</v>
      </c>
    </row>
    <row r="58" spans="1:91" s="7" customFormat="1" ht="16.5" customHeight="1">
      <c r="A58" s="89" t="s">
        <v>76</v>
      </c>
      <c r="B58" s="90"/>
      <c r="C58" s="91"/>
      <c r="D58" s="354" t="s">
        <v>89</v>
      </c>
      <c r="E58" s="354"/>
      <c r="F58" s="354"/>
      <c r="G58" s="354"/>
      <c r="H58" s="354"/>
      <c r="I58" s="92"/>
      <c r="J58" s="354" t="s">
        <v>90</v>
      </c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5">
        <f>'04 - Oprava fasády - pohl...'!J30</f>
        <v>0</v>
      </c>
      <c r="AH58" s="356"/>
      <c r="AI58" s="356"/>
      <c r="AJ58" s="356"/>
      <c r="AK58" s="356"/>
      <c r="AL58" s="356"/>
      <c r="AM58" s="356"/>
      <c r="AN58" s="355">
        <f t="shared" si="0"/>
        <v>0</v>
      </c>
      <c r="AO58" s="356"/>
      <c r="AP58" s="356"/>
      <c r="AQ58" s="93" t="s">
        <v>79</v>
      </c>
      <c r="AR58" s="94"/>
      <c r="AS58" s="95">
        <v>0</v>
      </c>
      <c r="AT58" s="96">
        <f t="shared" si="1"/>
        <v>0</v>
      </c>
      <c r="AU58" s="97">
        <f>'04 - Oprava fasády - pohl...'!P94</f>
        <v>0</v>
      </c>
      <c r="AV58" s="96">
        <f>'04 - Oprava fasády - pohl...'!J33</f>
        <v>0</v>
      </c>
      <c r="AW58" s="96">
        <f>'04 - Oprava fasády - pohl...'!J34</f>
        <v>0</v>
      </c>
      <c r="AX58" s="96">
        <f>'04 - Oprava fasády - pohl...'!J35</f>
        <v>0</v>
      </c>
      <c r="AY58" s="96">
        <f>'04 - Oprava fasády - pohl...'!J36</f>
        <v>0</v>
      </c>
      <c r="AZ58" s="96">
        <f>'04 - Oprava fasády - pohl...'!F33</f>
        <v>0</v>
      </c>
      <c r="BA58" s="96">
        <f>'04 - Oprava fasády - pohl...'!F34</f>
        <v>0</v>
      </c>
      <c r="BB58" s="96">
        <f>'04 - Oprava fasády - pohl...'!F35</f>
        <v>0</v>
      </c>
      <c r="BC58" s="96">
        <f>'04 - Oprava fasády - pohl...'!F36</f>
        <v>0</v>
      </c>
      <c r="BD58" s="98">
        <f>'04 - Oprava fasády - pohl...'!F37</f>
        <v>0</v>
      </c>
      <c r="BT58" s="99" t="s">
        <v>80</v>
      </c>
      <c r="BV58" s="99" t="s">
        <v>74</v>
      </c>
      <c r="BW58" s="99" t="s">
        <v>91</v>
      </c>
      <c r="BX58" s="99" t="s">
        <v>5</v>
      </c>
      <c r="CL58" s="99" t="s">
        <v>19</v>
      </c>
      <c r="CM58" s="99" t="s">
        <v>82</v>
      </c>
    </row>
    <row r="59" spans="1:91" s="7" customFormat="1" ht="16.5" customHeight="1">
      <c r="A59" s="89" t="s">
        <v>76</v>
      </c>
      <c r="B59" s="90"/>
      <c r="C59" s="91"/>
      <c r="D59" s="354" t="s">
        <v>92</v>
      </c>
      <c r="E59" s="354"/>
      <c r="F59" s="354"/>
      <c r="G59" s="354"/>
      <c r="H59" s="354"/>
      <c r="I59" s="92"/>
      <c r="J59" s="354" t="s">
        <v>93</v>
      </c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5">
        <f>'05 - Oprava střechy'!J30</f>
        <v>0</v>
      </c>
      <c r="AH59" s="356"/>
      <c r="AI59" s="356"/>
      <c r="AJ59" s="356"/>
      <c r="AK59" s="356"/>
      <c r="AL59" s="356"/>
      <c r="AM59" s="356"/>
      <c r="AN59" s="355">
        <f t="shared" si="0"/>
        <v>0</v>
      </c>
      <c r="AO59" s="356"/>
      <c r="AP59" s="356"/>
      <c r="AQ59" s="93" t="s">
        <v>79</v>
      </c>
      <c r="AR59" s="94"/>
      <c r="AS59" s="95">
        <v>0</v>
      </c>
      <c r="AT59" s="96">
        <f t="shared" si="1"/>
        <v>0</v>
      </c>
      <c r="AU59" s="97">
        <f>'05 - Oprava střechy'!P96</f>
        <v>0</v>
      </c>
      <c r="AV59" s="96">
        <f>'05 - Oprava střechy'!J33</f>
        <v>0</v>
      </c>
      <c r="AW59" s="96">
        <f>'05 - Oprava střechy'!J34</f>
        <v>0</v>
      </c>
      <c r="AX59" s="96">
        <f>'05 - Oprava střechy'!J35</f>
        <v>0</v>
      </c>
      <c r="AY59" s="96">
        <f>'05 - Oprava střechy'!J36</f>
        <v>0</v>
      </c>
      <c r="AZ59" s="96">
        <f>'05 - Oprava střechy'!F33</f>
        <v>0</v>
      </c>
      <c r="BA59" s="96">
        <f>'05 - Oprava střechy'!F34</f>
        <v>0</v>
      </c>
      <c r="BB59" s="96">
        <f>'05 - Oprava střechy'!F35</f>
        <v>0</v>
      </c>
      <c r="BC59" s="96">
        <f>'05 - Oprava střechy'!F36</f>
        <v>0</v>
      </c>
      <c r="BD59" s="98">
        <f>'05 - Oprava střechy'!F37</f>
        <v>0</v>
      </c>
      <c r="BT59" s="99" t="s">
        <v>80</v>
      </c>
      <c r="BV59" s="99" t="s">
        <v>74</v>
      </c>
      <c r="BW59" s="99" t="s">
        <v>94</v>
      </c>
      <c r="BX59" s="99" t="s">
        <v>5</v>
      </c>
      <c r="CL59" s="99" t="s">
        <v>19</v>
      </c>
      <c r="CM59" s="99" t="s">
        <v>82</v>
      </c>
    </row>
    <row r="60" spans="1:91" s="7" customFormat="1" ht="16.5" customHeight="1">
      <c r="A60" s="89" t="s">
        <v>76</v>
      </c>
      <c r="B60" s="90"/>
      <c r="C60" s="91"/>
      <c r="D60" s="354" t="s">
        <v>95</v>
      </c>
      <c r="E60" s="354"/>
      <c r="F60" s="354"/>
      <c r="G60" s="354"/>
      <c r="H60" s="354"/>
      <c r="I60" s="92"/>
      <c r="J60" s="354" t="s">
        <v>96</v>
      </c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5">
        <f>'06 - Hromosvod - stavební...'!J30</f>
        <v>0</v>
      </c>
      <c r="AH60" s="356"/>
      <c r="AI60" s="356"/>
      <c r="AJ60" s="356"/>
      <c r="AK60" s="356"/>
      <c r="AL60" s="356"/>
      <c r="AM60" s="356"/>
      <c r="AN60" s="355">
        <f t="shared" si="0"/>
        <v>0</v>
      </c>
      <c r="AO60" s="356"/>
      <c r="AP60" s="356"/>
      <c r="AQ60" s="93" t="s">
        <v>79</v>
      </c>
      <c r="AR60" s="94"/>
      <c r="AS60" s="95">
        <v>0</v>
      </c>
      <c r="AT60" s="96">
        <f t="shared" si="1"/>
        <v>0</v>
      </c>
      <c r="AU60" s="97">
        <f>'06 - Hromosvod - stavební...'!P90</f>
        <v>0</v>
      </c>
      <c r="AV60" s="96">
        <f>'06 - Hromosvod - stavební...'!J33</f>
        <v>0</v>
      </c>
      <c r="AW60" s="96">
        <f>'06 - Hromosvod - stavební...'!J34</f>
        <v>0</v>
      </c>
      <c r="AX60" s="96">
        <f>'06 - Hromosvod - stavební...'!J35</f>
        <v>0</v>
      </c>
      <c r="AY60" s="96">
        <f>'06 - Hromosvod - stavební...'!J36</f>
        <v>0</v>
      </c>
      <c r="AZ60" s="96">
        <f>'06 - Hromosvod - stavební...'!F33</f>
        <v>0</v>
      </c>
      <c r="BA60" s="96">
        <f>'06 - Hromosvod - stavební...'!F34</f>
        <v>0</v>
      </c>
      <c r="BB60" s="96">
        <f>'06 - Hromosvod - stavební...'!F35</f>
        <v>0</v>
      </c>
      <c r="BC60" s="96">
        <f>'06 - Hromosvod - stavební...'!F36</f>
        <v>0</v>
      </c>
      <c r="BD60" s="98">
        <f>'06 - Hromosvod - stavební...'!F37</f>
        <v>0</v>
      </c>
      <c r="BT60" s="99" t="s">
        <v>80</v>
      </c>
      <c r="BV60" s="99" t="s">
        <v>74</v>
      </c>
      <c r="BW60" s="99" t="s">
        <v>97</v>
      </c>
      <c r="BX60" s="99" t="s">
        <v>5</v>
      </c>
      <c r="CL60" s="99" t="s">
        <v>19</v>
      </c>
      <c r="CM60" s="99" t="s">
        <v>82</v>
      </c>
    </row>
    <row r="61" spans="1:91" s="7" customFormat="1" ht="24.75" customHeight="1">
      <c r="A61" s="89" t="s">
        <v>76</v>
      </c>
      <c r="B61" s="90"/>
      <c r="C61" s="91"/>
      <c r="D61" s="354" t="s">
        <v>98</v>
      </c>
      <c r="E61" s="354"/>
      <c r="F61" s="354"/>
      <c r="G61" s="354"/>
      <c r="H61" s="354"/>
      <c r="I61" s="92"/>
      <c r="J61" s="354" t="s">
        <v>99</v>
      </c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5">
        <f>'07 - Odbourání zdi vč. do...'!J30</f>
        <v>0</v>
      </c>
      <c r="AH61" s="356"/>
      <c r="AI61" s="356"/>
      <c r="AJ61" s="356"/>
      <c r="AK61" s="356"/>
      <c r="AL61" s="356"/>
      <c r="AM61" s="356"/>
      <c r="AN61" s="355">
        <f t="shared" si="0"/>
        <v>0</v>
      </c>
      <c r="AO61" s="356"/>
      <c r="AP61" s="356"/>
      <c r="AQ61" s="93" t="s">
        <v>79</v>
      </c>
      <c r="AR61" s="94"/>
      <c r="AS61" s="95">
        <v>0</v>
      </c>
      <c r="AT61" s="96">
        <f t="shared" si="1"/>
        <v>0</v>
      </c>
      <c r="AU61" s="97">
        <f>'07 - Odbourání zdi vč. do...'!P88</f>
        <v>0</v>
      </c>
      <c r="AV61" s="96">
        <f>'07 - Odbourání zdi vč. do...'!J33</f>
        <v>0</v>
      </c>
      <c r="AW61" s="96">
        <f>'07 - Odbourání zdi vč. do...'!J34</f>
        <v>0</v>
      </c>
      <c r="AX61" s="96">
        <f>'07 - Odbourání zdi vč. do...'!J35</f>
        <v>0</v>
      </c>
      <c r="AY61" s="96">
        <f>'07 - Odbourání zdi vč. do...'!J36</f>
        <v>0</v>
      </c>
      <c r="AZ61" s="96">
        <f>'07 - Odbourání zdi vč. do...'!F33</f>
        <v>0</v>
      </c>
      <c r="BA61" s="96">
        <f>'07 - Odbourání zdi vč. do...'!F34</f>
        <v>0</v>
      </c>
      <c r="BB61" s="96">
        <f>'07 - Odbourání zdi vč. do...'!F35</f>
        <v>0</v>
      </c>
      <c r="BC61" s="96">
        <f>'07 - Odbourání zdi vč. do...'!F36</f>
        <v>0</v>
      </c>
      <c r="BD61" s="98">
        <f>'07 - Odbourání zdi vč. do...'!F37</f>
        <v>0</v>
      </c>
      <c r="BT61" s="99" t="s">
        <v>80</v>
      </c>
      <c r="BV61" s="99" t="s">
        <v>74</v>
      </c>
      <c r="BW61" s="99" t="s">
        <v>100</v>
      </c>
      <c r="BX61" s="99" t="s">
        <v>5</v>
      </c>
      <c r="CL61" s="99" t="s">
        <v>19</v>
      </c>
      <c r="CM61" s="99" t="s">
        <v>82</v>
      </c>
    </row>
    <row r="62" spans="1:91" s="7" customFormat="1" ht="16.5" customHeight="1">
      <c r="A62" s="89" t="s">
        <v>76</v>
      </c>
      <c r="B62" s="90"/>
      <c r="C62" s="91"/>
      <c r="D62" s="354" t="s">
        <v>101</v>
      </c>
      <c r="E62" s="354"/>
      <c r="F62" s="354"/>
      <c r="G62" s="354"/>
      <c r="H62" s="354"/>
      <c r="I62" s="92"/>
      <c r="J62" s="354" t="s">
        <v>102</v>
      </c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5">
        <f>'VON - Vedlejší a ostatní ...'!J30</f>
        <v>1000000</v>
      </c>
      <c r="AH62" s="356"/>
      <c r="AI62" s="356"/>
      <c r="AJ62" s="356"/>
      <c r="AK62" s="356"/>
      <c r="AL62" s="356"/>
      <c r="AM62" s="356"/>
      <c r="AN62" s="355">
        <f t="shared" si="0"/>
        <v>1210000</v>
      </c>
      <c r="AO62" s="356"/>
      <c r="AP62" s="356"/>
      <c r="AQ62" s="93" t="s">
        <v>101</v>
      </c>
      <c r="AR62" s="94"/>
      <c r="AS62" s="100">
        <v>0</v>
      </c>
      <c r="AT62" s="101">
        <f t="shared" si="1"/>
        <v>210000</v>
      </c>
      <c r="AU62" s="102">
        <f>'VON - Vedlejší a ostatní ...'!P80</f>
        <v>0</v>
      </c>
      <c r="AV62" s="101">
        <f>'VON - Vedlejší a ostatní ...'!J33</f>
        <v>210000</v>
      </c>
      <c r="AW62" s="101">
        <f>'VON - Vedlejší a ostatní ...'!J34</f>
        <v>0</v>
      </c>
      <c r="AX62" s="101">
        <f>'VON - Vedlejší a ostatní ...'!J35</f>
        <v>0</v>
      </c>
      <c r="AY62" s="101">
        <f>'VON - Vedlejší a ostatní ...'!J36</f>
        <v>0</v>
      </c>
      <c r="AZ62" s="101">
        <f>'VON - Vedlejší a ostatní ...'!F33</f>
        <v>1000000</v>
      </c>
      <c r="BA62" s="101">
        <f>'VON - Vedlejší a ostatní ...'!F34</f>
        <v>0</v>
      </c>
      <c r="BB62" s="101">
        <f>'VON - Vedlejší a ostatní ...'!F35</f>
        <v>0</v>
      </c>
      <c r="BC62" s="101">
        <f>'VON - Vedlejší a ostatní ...'!F36</f>
        <v>0</v>
      </c>
      <c r="BD62" s="103">
        <f>'VON - Vedlejší a ostatní ...'!F37</f>
        <v>0</v>
      </c>
      <c r="BT62" s="99" t="s">
        <v>80</v>
      </c>
      <c r="BV62" s="99" t="s">
        <v>74</v>
      </c>
      <c r="BW62" s="99" t="s">
        <v>103</v>
      </c>
      <c r="BX62" s="99" t="s">
        <v>5</v>
      </c>
      <c r="CL62" s="99" t="s">
        <v>19</v>
      </c>
      <c r="CM62" s="99" t="s">
        <v>82</v>
      </c>
    </row>
    <row r="63" spans="1:57" s="2" customFormat="1" ht="30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2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s="2" customFormat="1" ht="6.9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42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</sheetData>
  <sheetProtection algorithmName="SHA-512" hashValue="A+SFhiywoohDmeQNquqxYVEUtCdMP4cALYEdKjNdWqak7/FRIH/6YvArh8k3kGI4VSBRFbIjjuYz5oUOBBfLXQ==" saltValue="gokkIH0uTg7x2tBOTi/WJI0F0Ed6BnrIMoyvPCaKQLDrR7HySqy/VICwTxWpXQGmLg+nKTzY0MQhgmEv40In+Q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Oprava fasády - pohl...'!C2" display="/"/>
    <hyperlink ref="A56" location="'02 - Oprava fasády - pohl...'!C2" display="/"/>
    <hyperlink ref="A57" location="'03 - Oprava fasády - pohl...'!C2" display="/"/>
    <hyperlink ref="A58" location="'04 - Oprava fasády - pohl...'!C2" display="/"/>
    <hyperlink ref="A59" location="'05 - Oprava střechy'!C2" display="/"/>
    <hyperlink ref="A60" location="'06 - Hromosvod - stavební...'!C2" display="/"/>
    <hyperlink ref="A61" location="'07 - Odbourání zdi vč. do...'!C2" display="/"/>
    <hyperlink ref="A62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7" customFormat="1" ht="45" customHeight="1">
      <c r="B3" s="256"/>
      <c r="C3" s="391" t="s">
        <v>1430</v>
      </c>
      <c r="D3" s="391"/>
      <c r="E3" s="391"/>
      <c r="F3" s="391"/>
      <c r="G3" s="391"/>
      <c r="H3" s="391"/>
      <c r="I3" s="391"/>
      <c r="J3" s="391"/>
      <c r="K3" s="257"/>
    </row>
    <row r="4" spans="2:11" s="1" customFormat="1" ht="25.5" customHeight="1">
      <c r="B4" s="258"/>
      <c r="C4" s="390" t="s">
        <v>1431</v>
      </c>
      <c r="D4" s="390"/>
      <c r="E4" s="390"/>
      <c r="F4" s="390"/>
      <c r="G4" s="390"/>
      <c r="H4" s="390"/>
      <c r="I4" s="390"/>
      <c r="J4" s="390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89" t="s">
        <v>1432</v>
      </c>
      <c r="D6" s="389"/>
      <c r="E6" s="389"/>
      <c r="F6" s="389"/>
      <c r="G6" s="389"/>
      <c r="H6" s="389"/>
      <c r="I6" s="389"/>
      <c r="J6" s="389"/>
      <c r="K6" s="259"/>
    </row>
    <row r="7" spans="2:11" s="1" customFormat="1" ht="15" customHeight="1">
      <c r="B7" s="262"/>
      <c r="C7" s="389" t="s">
        <v>1433</v>
      </c>
      <c r="D7" s="389"/>
      <c r="E7" s="389"/>
      <c r="F7" s="389"/>
      <c r="G7" s="389"/>
      <c r="H7" s="389"/>
      <c r="I7" s="389"/>
      <c r="J7" s="389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89" t="s">
        <v>1434</v>
      </c>
      <c r="D9" s="389"/>
      <c r="E9" s="389"/>
      <c r="F9" s="389"/>
      <c r="G9" s="389"/>
      <c r="H9" s="389"/>
      <c r="I9" s="389"/>
      <c r="J9" s="389"/>
      <c r="K9" s="259"/>
    </row>
    <row r="10" spans="2:11" s="1" customFormat="1" ht="15" customHeight="1">
      <c r="B10" s="262"/>
      <c r="C10" s="261"/>
      <c r="D10" s="389" t="s">
        <v>1435</v>
      </c>
      <c r="E10" s="389"/>
      <c r="F10" s="389"/>
      <c r="G10" s="389"/>
      <c r="H10" s="389"/>
      <c r="I10" s="389"/>
      <c r="J10" s="389"/>
      <c r="K10" s="259"/>
    </row>
    <row r="11" spans="2:11" s="1" customFormat="1" ht="15" customHeight="1">
      <c r="B11" s="262"/>
      <c r="C11" s="263"/>
      <c r="D11" s="389" t="s">
        <v>1436</v>
      </c>
      <c r="E11" s="389"/>
      <c r="F11" s="389"/>
      <c r="G11" s="389"/>
      <c r="H11" s="389"/>
      <c r="I11" s="389"/>
      <c r="J11" s="389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1437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89" t="s">
        <v>1438</v>
      </c>
      <c r="E15" s="389"/>
      <c r="F15" s="389"/>
      <c r="G15" s="389"/>
      <c r="H15" s="389"/>
      <c r="I15" s="389"/>
      <c r="J15" s="389"/>
      <c r="K15" s="259"/>
    </row>
    <row r="16" spans="2:11" s="1" customFormat="1" ht="15" customHeight="1">
      <c r="B16" s="262"/>
      <c r="C16" s="263"/>
      <c r="D16" s="389" t="s">
        <v>1439</v>
      </c>
      <c r="E16" s="389"/>
      <c r="F16" s="389"/>
      <c r="G16" s="389"/>
      <c r="H16" s="389"/>
      <c r="I16" s="389"/>
      <c r="J16" s="389"/>
      <c r="K16" s="259"/>
    </row>
    <row r="17" spans="2:11" s="1" customFormat="1" ht="15" customHeight="1">
      <c r="B17" s="262"/>
      <c r="C17" s="263"/>
      <c r="D17" s="389" t="s">
        <v>1440</v>
      </c>
      <c r="E17" s="389"/>
      <c r="F17" s="389"/>
      <c r="G17" s="389"/>
      <c r="H17" s="389"/>
      <c r="I17" s="389"/>
      <c r="J17" s="389"/>
      <c r="K17" s="259"/>
    </row>
    <row r="18" spans="2:11" s="1" customFormat="1" ht="15" customHeight="1">
      <c r="B18" s="262"/>
      <c r="C18" s="263"/>
      <c r="D18" s="263"/>
      <c r="E18" s="265" t="s">
        <v>79</v>
      </c>
      <c r="F18" s="389" t="s">
        <v>1441</v>
      </c>
      <c r="G18" s="389"/>
      <c r="H18" s="389"/>
      <c r="I18" s="389"/>
      <c r="J18" s="389"/>
      <c r="K18" s="259"/>
    </row>
    <row r="19" spans="2:11" s="1" customFormat="1" ht="15" customHeight="1">
      <c r="B19" s="262"/>
      <c r="C19" s="263"/>
      <c r="D19" s="263"/>
      <c r="E19" s="265" t="s">
        <v>1442</v>
      </c>
      <c r="F19" s="389" t="s">
        <v>1443</v>
      </c>
      <c r="G19" s="389"/>
      <c r="H19" s="389"/>
      <c r="I19" s="389"/>
      <c r="J19" s="389"/>
      <c r="K19" s="259"/>
    </row>
    <row r="20" spans="2:11" s="1" customFormat="1" ht="15" customHeight="1">
      <c r="B20" s="262"/>
      <c r="C20" s="263"/>
      <c r="D20" s="263"/>
      <c r="E20" s="265" t="s">
        <v>1444</v>
      </c>
      <c r="F20" s="389" t="s">
        <v>1445</v>
      </c>
      <c r="G20" s="389"/>
      <c r="H20" s="389"/>
      <c r="I20" s="389"/>
      <c r="J20" s="389"/>
      <c r="K20" s="259"/>
    </row>
    <row r="21" spans="2:11" s="1" customFormat="1" ht="15" customHeight="1">
      <c r="B21" s="262"/>
      <c r="C21" s="263"/>
      <c r="D21" s="263"/>
      <c r="E21" s="265" t="s">
        <v>101</v>
      </c>
      <c r="F21" s="389" t="s">
        <v>1446</v>
      </c>
      <c r="G21" s="389"/>
      <c r="H21" s="389"/>
      <c r="I21" s="389"/>
      <c r="J21" s="389"/>
      <c r="K21" s="259"/>
    </row>
    <row r="22" spans="2:11" s="1" customFormat="1" ht="15" customHeight="1">
      <c r="B22" s="262"/>
      <c r="C22" s="263"/>
      <c r="D22" s="263"/>
      <c r="E22" s="265" t="s">
        <v>1447</v>
      </c>
      <c r="F22" s="389" t="s">
        <v>1448</v>
      </c>
      <c r="G22" s="389"/>
      <c r="H22" s="389"/>
      <c r="I22" s="389"/>
      <c r="J22" s="389"/>
      <c r="K22" s="259"/>
    </row>
    <row r="23" spans="2:11" s="1" customFormat="1" ht="15" customHeight="1">
      <c r="B23" s="262"/>
      <c r="C23" s="263"/>
      <c r="D23" s="263"/>
      <c r="E23" s="265" t="s">
        <v>1449</v>
      </c>
      <c r="F23" s="389" t="s">
        <v>1450</v>
      </c>
      <c r="G23" s="389"/>
      <c r="H23" s="389"/>
      <c r="I23" s="389"/>
      <c r="J23" s="389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89" t="s">
        <v>1451</v>
      </c>
      <c r="D25" s="389"/>
      <c r="E25" s="389"/>
      <c r="F25" s="389"/>
      <c r="G25" s="389"/>
      <c r="H25" s="389"/>
      <c r="I25" s="389"/>
      <c r="J25" s="389"/>
      <c r="K25" s="259"/>
    </row>
    <row r="26" spans="2:11" s="1" customFormat="1" ht="15" customHeight="1">
      <c r="B26" s="262"/>
      <c r="C26" s="389" t="s">
        <v>1452</v>
      </c>
      <c r="D26" s="389"/>
      <c r="E26" s="389"/>
      <c r="F26" s="389"/>
      <c r="G26" s="389"/>
      <c r="H26" s="389"/>
      <c r="I26" s="389"/>
      <c r="J26" s="389"/>
      <c r="K26" s="259"/>
    </row>
    <row r="27" spans="2:11" s="1" customFormat="1" ht="15" customHeight="1">
      <c r="B27" s="262"/>
      <c r="C27" s="261"/>
      <c r="D27" s="389" t="s">
        <v>1453</v>
      </c>
      <c r="E27" s="389"/>
      <c r="F27" s="389"/>
      <c r="G27" s="389"/>
      <c r="H27" s="389"/>
      <c r="I27" s="389"/>
      <c r="J27" s="389"/>
      <c r="K27" s="259"/>
    </row>
    <row r="28" spans="2:11" s="1" customFormat="1" ht="15" customHeight="1">
      <c r="B28" s="262"/>
      <c r="C28" s="263"/>
      <c r="D28" s="389" t="s">
        <v>1454</v>
      </c>
      <c r="E28" s="389"/>
      <c r="F28" s="389"/>
      <c r="G28" s="389"/>
      <c r="H28" s="389"/>
      <c r="I28" s="389"/>
      <c r="J28" s="389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89" t="s">
        <v>1455</v>
      </c>
      <c r="E30" s="389"/>
      <c r="F30" s="389"/>
      <c r="G30" s="389"/>
      <c r="H30" s="389"/>
      <c r="I30" s="389"/>
      <c r="J30" s="389"/>
      <c r="K30" s="259"/>
    </row>
    <row r="31" spans="2:11" s="1" customFormat="1" ht="15" customHeight="1">
      <c r="B31" s="262"/>
      <c r="C31" s="263"/>
      <c r="D31" s="389" t="s">
        <v>1456</v>
      </c>
      <c r="E31" s="389"/>
      <c r="F31" s="389"/>
      <c r="G31" s="389"/>
      <c r="H31" s="389"/>
      <c r="I31" s="389"/>
      <c r="J31" s="389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89" t="s">
        <v>1457</v>
      </c>
      <c r="E33" s="389"/>
      <c r="F33" s="389"/>
      <c r="G33" s="389"/>
      <c r="H33" s="389"/>
      <c r="I33" s="389"/>
      <c r="J33" s="389"/>
      <c r="K33" s="259"/>
    </row>
    <row r="34" spans="2:11" s="1" customFormat="1" ht="15" customHeight="1">
      <c r="B34" s="262"/>
      <c r="C34" s="263"/>
      <c r="D34" s="389" t="s">
        <v>1458</v>
      </c>
      <c r="E34" s="389"/>
      <c r="F34" s="389"/>
      <c r="G34" s="389"/>
      <c r="H34" s="389"/>
      <c r="I34" s="389"/>
      <c r="J34" s="389"/>
      <c r="K34" s="259"/>
    </row>
    <row r="35" spans="2:11" s="1" customFormat="1" ht="15" customHeight="1">
      <c r="B35" s="262"/>
      <c r="C35" s="263"/>
      <c r="D35" s="389" t="s">
        <v>1459</v>
      </c>
      <c r="E35" s="389"/>
      <c r="F35" s="389"/>
      <c r="G35" s="389"/>
      <c r="H35" s="389"/>
      <c r="I35" s="389"/>
      <c r="J35" s="389"/>
      <c r="K35" s="259"/>
    </row>
    <row r="36" spans="2:11" s="1" customFormat="1" ht="15" customHeight="1">
      <c r="B36" s="262"/>
      <c r="C36" s="263"/>
      <c r="D36" s="261"/>
      <c r="E36" s="264" t="s">
        <v>127</v>
      </c>
      <c r="F36" s="261"/>
      <c r="G36" s="389" t="s">
        <v>1460</v>
      </c>
      <c r="H36" s="389"/>
      <c r="I36" s="389"/>
      <c r="J36" s="389"/>
      <c r="K36" s="259"/>
    </row>
    <row r="37" spans="2:11" s="1" customFormat="1" ht="30.75" customHeight="1">
      <c r="B37" s="262"/>
      <c r="C37" s="263"/>
      <c r="D37" s="261"/>
      <c r="E37" s="264" t="s">
        <v>1461</v>
      </c>
      <c r="F37" s="261"/>
      <c r="G37" s="389" t="s">
        <v>1462</v>
      </c>
      <c r="H37" s="389"/>
      <c r="I37" s="389"/>
      <c r="J37" s="389"/>
      <c r="K37" s="259"/>
    </row>
    <row r="38" spans="2:11" s="1" customFormat="1" ht="15" customHeight="1">
      <c r="B38" s="262"/>
      <c r="C38" s="263"/>
      <c r="D38" s="261"/>
      <c r="E38" s="264" t="s">
        <v>53</v>
      </c>
      <c r="F38" s="261"/>
      <c r="G38" s="389" t="s">
        <v>1463</v>
      </c>
      <c r="H38" s="389"/>
      <c r="I38" s="389"/>
      <c r="J38" s="389"/>
      <c r="K38" s="259"/>
    </row>
    <row r="39" spans="2:11" s="1" customFormat="1" ht="15" customHeight="1">
      <c r="B39" s="262"/>
      <c r="C39" s="263"/>
      <c r="D39" s="261"/>
      <c r="E39" s="264" t="s">
        <v>54</v>
      </c>
      <c r="F39" s="261"/>
      <c r="G39" s="389" t="s">
        <v>1464</v>
      </c>
      <c r="H39" s="389"/>
      <c r="I39" s="389"/>
      <c r="J39" s="389"/>
      <c r="K39" s="259"/>
    </row>
    <row r="40" spans="2:11" s="1" customFormat="1" ht="15" customHeight="1">
      <c r="B40" s="262"/>
      <c r="C40" s="263"/>
      <c r="D40" s="261"/>
      <c r="E40" s="264" t="s">
        <v>128</v>
      </c>
      <c r="F40" s="261"/>
      <c r="G40" s="389" t="s">
        <v>1465</v>
      </c>
      <c r="H40" s="389"/>
      <c r="I40" s="389"/>
      <c r="J40" s="389"/>
      <c r="K40" s="259"/>
    </row>
    <row r="41" spans="2:11" s="1" customFormat="1" ht="15" customHeight="1">
      <c r="B41" s="262"/>
      <c r="C41" s="263"/>
      <c r="D41" s="261"/>
      <c r="E41" s="264" t="s">
        <v>129</v>
      </c>
      <c r="F41" s="261"/>
      <c r="G41" s="389" t="s">
        <v>1466</v>
      </c>
      <c r="H41" s="389"/>
      <c r="I41" s="389"/>
      <c r="J41" s="389"/>
      <c r="K41" s="259"/>
    </row>
    <row r="42" spans="2:11" s="1" customFormat="1" ht="15" customHeight="1">
      <c r="B42" s="262"/>
      <c r="C42" s="263"/>
      <c r="D42" s="261"/>
      <c r="E42" s="264" t="s">
        <v>1467</v>
      </c>
      <c r="F42" s="261"/>
      <c r="G42" s="389" t="s">
        <v>1468</v>
      </c>
      <c r="H42" s="389"/>
      <c r="I42" s="389"/>
      <c r="J42" s="389"/>
      <c r="K42" s="259"/>
    </row>
    <row r="43" spans="2:11" s="1" customFormat="1" ht="15" customHeight="1">
      <c r="B43" s="262"/>
      <c r="C43" s="263"/>
      <c r="D43" s="261"/>
      <c r="E43" s="264"/>
      <c r="F43" s="261"/>
      <c r="G43" s="389" t="s">
        <v>1469</v>
      </c>
      <c r="H43" s="389"/>
      <c r="I43" s="389"/>
      <c r="J43" s="389"/>
      <c r="K43" s="259"/>
    </row>
    <row r="44" spans="2:11" s="1" customFormat="1" ht="15" customHeight="1">
      <c r="B44" s="262"/>
      <c r="C44" s="263"/>
      <c r="D44" s="261"/>
      <c r="E44" s="264" t="s">
        <v>1470</v>
      </c>
      <c r="F44" s="261"/>
      <c r="G44" s="389" t="s">
        <v>1471</v>
      </c>
      <c r="H44" s="389"/>
      <c r="I44" s="389"/>
      <c r="J44" s="389"/>
      <c r="K44" s="259"/>
    </row>
    <row r="45" spans="2:11" s="1" customFormat="1" ht="15" customHeight="1">
      <c r="B45" s="262"/>
      <c r="C45" s="263"/>
      <c r="D45" s="261"/>
      <c r="E45" s="264" t="s">
        <v>131</v>
      </c>
      <c r="F45" s="261"/>
      <c r="G45" s="389" t="s">
        <v>1472</v>
      </c>
      <c r="H45" s="389"/>
      <c r="I45" s="389"/>
      <c r="J45" s="389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89" t="s">
        <v>1473</v>
      </c>
      <c r="E47" s="389"/>
      <c r="F47" s="389"/>
      <c r="G47" s="389"/>
      <c r="H47" s="389"/>
      <c r="I47" s="389"/>
      <c r="J47" s="389"/>
      <c r="K47" s="259"/>
    </row>
    <row r="48" spans="2:11" s="1" customFormat="1" ht="15" customHeight="1">
      <c r="B48" s="262"/>
      <c r="C48" s="263"/>
      <c r="D48" s="263"/>
      <c r="E48" s="389" t="s">
        <v>1474</v>
      </c>
      <c r="F48" s="389"/>
      <c r="G48" s="389"/>
      <c r="H48" s="389"/>
      <c r="I48" s="389"/>
      <c r="J48" s="389"/>
      <c r="K48" s="259"/>
    </row>
    <row r="49" spans="2:11" s="1" customFormat="1" ht="15" customHeight="1">
      <c r="B49" s="262"/>
      <c r="C49" s="263"/>
      <c r="D49" s="263"/>
      <c r="E49" s="389" t="s">
        <v>1475</v>
      </c>
      <c r="F49" s="389"/>
      <c r="G49" s="389"/>
      <c r="H49" s="389"/>
      <c r="I49" s="389"/>
      <c r="J49" s="389"/>
      <c r="K49" s="259"/>
    </row>
    <row r="50" spans="2:11" s="1" customFormat="1" ht="15" customHeight="1">
      <c r="B50" s="262"/>
      <c r="C50" s="263"/>
      <c r="D50" s="263"/>
      <c r="E50" s="389" t="s">
        <v>1476</v>
      </c>
      <c r="F50" s="389"/>
      <c r="G50" s="389"/>
      <c r="H50" s="389"/>
      <c r="I50" s="389"/>
      <c r="J50" s="389"/>
      <c r="K50" s="259"/>
    </row>
    <row r="51" spans="2:11" s="1" customFormat="1" ht="15" customHeight="1">
      <c r="B51" s="262"/>
      <c r="C51" s="263"/>
      <c r="D51" s="389" t="s">
        <v>1477</v>
      </c>
      <c r="E51" s="389"/>
      <c r="F51" s="389"/>
      <c r="G51" s="389"/>
      <c r="H51" s="389"/>
      <c r="I51" s="389"/>
      <c r="J51" s="389"/>
      <c r="K51" s="259"/>
    </row>
    <row r="52" spans="2:11" s="1" customFormat="1" ht="25.5" customHeight="1">
      <c r="B52" s="258"/>
      <c r="C52" s="390" t="s">
        <v>1478</v>
      </c>
      <c r="D52" s="390"/>
      <c r="E52" s="390"/>
      <c r="F52" s="390"/>
      <c r="G52" s="390"/>
      <c r="H52" s="390"/>
      <c r="I52" s="390"/>
      <c r="J52" s="390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89" t="s">
        <v>1479</v>
      </c>
      <c r="D54" s="389"/>
      <c r="E54" s="389"/>
      <c r="F54" s="389"/>
      <c r="G54" s="389"/>
      <c r="H54" s="389"/>
      <c r="I54" s="389"/>
      <c r="J54" s="389"/>
      <c r="K54" s="259"/>
    </row>
    <row r="55" spans="2:11" s="1" customFormat="1" ht="15" customHeight="1">
      <c r="B55" s="258"/>
      <c r="C55" s="389" t="s">
        <v>1480</v>
      </c>
      <c r="D55" s="389"/>
      <c r="E55" s="389"/>
      <c r="F55" s="389"/>
      <c r="G55" s="389"/>
      <c r="H55" s="389"/>
      <c r="I55" s="389"/>
      <c r="J55" s="389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89" t="s">
        <v>1481</v>
      </c>
      <c r="D57" s="389"/>
      <c r="E57" s="389"/>
      <c r="F57" s="389"/>
      <c r="G57" s="389"/>
      <c r="H57" s="389"/>
      <c r="I57" s="389"/>
      <c r="J57" s="389"/>
      <c r="K57" s="259"/>
    </row>
    <row r="58" spans="2:11" s="1" customFormat="1" ht="15" customHeight="1">
      <c r="B58" s="258"/>
      <c r="C58" s="263"/>
      <c r="D58" s="389" t="s">
        <v>1482</v>
      </c>
      <c r="E58" s="389"/>
      <c r="F58" s="389"/>
      <c r="G58" s="389"/>
      <c r="H58" s="389"/>
      <c r="I58" s="389"/>
      <c r="J58" s="389"/>
      <c r="K58" s="259"/>
    </row>
    <row r="59" spans="2:11" s="1" customFormat="1" ht="15" customHeight="1">
      <c r="B59" s="258"/>
      <c r="C59" s="263"/>
      <c r="D59" s="389" t="s">
        <v>1483</v>
      </c>
      <c r="E59" s="389"/>
      <c r="F59" s="389"/>
      <c r="G59" s="389"/>
      <c r="H59" s="389"/>
      <c r="I59" s="389"/>
      <c r="J59" s="389"/>
      <c r="K59" s="259"/>
    </row>
    <row r="60" spans="2:11" s="1" customFormat="1" ht="15" customHeight="1">
      <c r="B60" s="258"/>
      <c r="C60" s="263"/>
      <c r="D60" s="389" t="s">
        <v>1484</v>
      </c>
      <c r="E60" s="389"/>
      <c r="F60" s="389"/>
      <c r="G60" s="389"/>
      <c r="H60" s="389"/>
      <c r="I60" s="389"/>
      <c r="J60" s="389"/>
      <c r="K60" s="259"/>
    </row>
    <row r="61" spans="2:11" s="1" customFormat="1" ht="15" customHeight="1">
      <c r="B61" s="258"/>
      <c r="C61" s="263"/>
      <c r="D61" s="389" t="s">
        <v>1485</v>
      </c>
      <c r="E61" s="389"/>
      <c r="F61" s="389"/>
      <c r="G61" s="389"/>
      <c r="H61" s="389"/>
      <c r="I61" s="389"/>
      <c r="J61" s="389"/>
      <c r="K61" s="259"/>
    </row>
    <row r="62" spans="2:11" s="1" customFormat="1" ht="15" customHeight="1">
      <c r="B62" s="258"/>
      <c r="C62" s="263"/>
      <c r="D62" s="392" t="s">
        <v>1486</v>
      </c>
      <c r="E62" s="392"/>
      <c r="F62" s="392"/>
      <c r="G62" s="392"/>
      <c r="H62" s="392"/>
      <c r="I62" s="392"/>
      <c r="J62" s="392"/>
      <c r="K62" s="259"/>
    </row>
    <row r="63" spans="2:11" s="1" customFormat="1" ht="15" customHeight="1">
      <c r="B63" s="258"/>
      <c r="C63" s="263"/>
      <c r="D63" s="389" t="s">
        <v>1487</v>
      </c>
      <c r="E63" s="389"/>
      <c r="F63" s="389"/>
      <c r="G63" s="389"/>
      <c r="H63" s="389"/>
      <c r="I63" s="389"/>
      <c r="J63" s="389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89" t="s">
        <v>1488</v>
      </c>
      <c r="E65" s="389"/>
      <c r="F65" s="389"/>
      <c r="G65" s="389"/>
      <c r="H65" s="389"/>
      <c r="I65" s="389"/>
      <c r="J65" s="389"/>
      <c r="K65" s="259"/>
    </row>
    <row r="66" spans="2:11" s="1" customFormat="1" ht="15" customHeight="1">
      <c r="B66" s="258"/>
      <c r="C66" s="263"/>
      <c r="D66" s="392" t="s">
        <v>1489</v>
      </c>
      <c r="E66" s="392"/>
      <c r="F66" s="392"/>
      <c r="G66" s="392"/>
      <c r="H66" s="392"/>
      <c r="I66" s="392"/>
      <c r="J66" s="392"/>
      <c r="K66" s="259"/>
    </row>
    <row r="67" spans="2:11" s="1" customFormat="1" ht="15" customHeight="1">
      <c r="B67" s="258"/>
      <c r="C67" s="263"/>
      <c r="D67" s="389" t="s">
        <v>1490</v>
      </c>
      <c r="E67" s="389"/>
      <c r="F67" s="389"/>
      <c r="G67" s="389"/>
      <c r="H67" s="389"/>
      <c r="I67" s="389"/>
      <c r="J67" s="389"/>
      <c r="K67" s="259"/>
    </row>
    <row r="68" spans="2:11" s="1" customFormat="1" ht="15" customHeight="1">
      <c r="B68" s="258"/>
      <c r="C68" s="263"/>
      <c r="D68" s="389" t="s">
        <v>1491</v>
      </c>
      <c r="E68" s="389"/>
      <c r="F68" s="389"/>
      <c r="G68" s="389"/>
      <c r="H68" s="389"/>
      <c r="I68" s="389"/>
      <c r="J68" s="389"/>
      <c r="K68" s="259"/>
    </row>
    <row r="69" spans="2:11" s="1" customFormat="1" ht="15" customHeight="1">
      <c r="B69" s="258"/>
      <c r="C69" s="263"/>
      <c r="D69" s="389" t="s">
        <v>1492</v>
      </c>
      <c r="E69" s="389"/>
      <c r="F69" s="389"/>
      <c r="G69" s="389"/>
      <c r="H69" s="389"/>
      <c r="I69" s="389"/>
      <c r="J69" s="389"/>
      <c r="K69" s="259"/>
    </row>
    <row r="70" spans="2:11" s="1" customFormat="1" ht="15" customHeight="1">
      <c r="B70" s="258"/>
      <c r="C70" s="263"/>
      <c r="D70" s="389" t="s">
        <v>1493</v>
      </c>
      <c r="E70" s="389"/>
      <c r="F70" s="389"/>
      <c r="G70" s="389"/>
      <c r="H70" s="389"/>
      <c r="I70" s="389"/>
      <c r="J70" s="389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93" t="s">
        <v>1494</v>
      </c>
      <c r="D75" s="393"/>
      <c r="E75" s="393"/>
      <c r="F75" s="393"/>
      <c r="G75" s="393"/>
      <c r="H75" s="393"/>
      <c r="I75" s="393"/>
      <c r="J75" s="393"/>
      <c r="K75" s="276"/>
    </row>
    <row r="76" spans="2:11" s="1" customFormat="1" ht="17.25" customHeight="1">
      <c r="B76" s="275"/>
      <c r="C76" s="277" t="s">
        <v>1495</v>
      </c>
      <c r="D76" s="277"/>
      <c r="E76" s="277"/>
      <c r="F76" s="277" t="s">
        <v>1496</v>
      </c>
      <c r="G76" s="278"/>
      <c r="H76" s="277" t="s">
        <v>54</v>
      </c>
      <c r="I76" s="277" t="s">
        <v>57</v>
      </c>
      <c r="J76" s="277" t="s">
        <v>1497</v>
      </c>
      <c r="K76" s="276"/>
    </row>
    <row r="77" spans="2:11" s="1" customFormat="1" ht="17.25" customHeight="1">
      <c r="B77" s="275"/>
      <c r="C77" s="279" t="s">
        <v>1498</v>
      </c>
      <c r="D77" s="279"/>
      <c r="E77" s="279"/>
      <c r="F77" s="280" t="s">
        <v>1499</v>
      </c>
      <c r="G77" s="281"/>
      <c r="H77" s="279"/>
      <c r="I77" s="279"/>
      <c r="J77" s="279" t="s">
        <v>1500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53</v>
      </c>
      <c r="D79" s="284"/>
      <c r="E79" s="284"/>
      <c r="F79" s="285" t="s">
        <v>1501</v>
      </c>
      <c r="G79" s="286"/>
      <c r="H79" s="264" t="s">
        <v>1502</v>
      </c>
      <c r="I79" s="264" t="s">
        <v>1503</v>
      </c>
      <c r="J79" s="264">
        <v>20</v>
      </c>
      <c r="K79" s="276"/>
    </row>
    <row r="80" spans="2:11" s="1" customFormat="1" ht="15" customHeight="1">
      <c r="B80" s="275"/>
      <c r="C80" s="264" t="s">
        <v>1504</v>
      </c>
      <c r="D80" s="264"/>
      <c r="E80" s="264"/>
      <c r="F80" s="285" t="s">
        <v>1501</v>
      </c>
      <c r="G80" s="286"/>
      <c r="H80" s="264" t="s">
        <v>1505</v>
      </c>
      <c r="I80" s="264" t="s">
        <v>1503</v>
      </c>
      <c r="J80" s="264">
        <v>120</v>
      </c>
      <c r="K80" s="276"/>
    </row>
    <row r="81" spans="2:11" s="1" customFormat="1" ht="15" customHeight="1">
      <c r="B81" s="287"/>
      <c r="C81" s="264" t="s">
        <v>1506</v>
      </c>
      <c r="D81" s="264"/>
      <c r="E81" s="264"/>
      <c r="F81" s="285" t="s">
        <v>1507</v>
      </c>
      <c r="G81" s="286"/>
      <c r="H81" s="264" t="s">
        <v>1508</v>
      </c>
      <c r="I81" s="264" t="s">
        <v>1503</v>
      </c>
      <c r="J81" s="264">
        <v>50</v>
      </c>
      <c r="K81" s="276"/>
    </row>
    <row r="82" spans="2:11" s="1" customFormat="1" ht="15" customHeight="1">
      <c r="B82" s="287"/>
      <c r="C82" s="264" t="s">
        <v>1509</v>
      </c>
      <c r="D82" s="264"/>
      <c r="E82" s="264"/>
      <c r="F82" s="285" t="s">
        <v>1501</v>
      </c>
      <c r="G82" s="286"/>
      <c r="H82" s="264" t="s">
        <v>1510</v>
      </c>
      <c r="I82" s="264" t="s">
        <v>1511</v>
      </c>
      <c r="J82" s="264"/>
      <c r="K82" s="276"/>
    </row>
    <row r="83" spans="2:11" s="1" customFormat="1" ht="15" customHeight="1">
      <c r="B83" s="287"/>
      <c r="C83" s="288" t="s">
        <v>1512</v>
      </c>
      <c r="D83" s="288"/>
      <c r="E83" s="288"/>
      <c r="F83" s="289" t="s">
        <v>1507</v>
      </c>
      <c r="G83" s="288"/>
      <c r="H83" s="288" t="s">
        <v>1513</v>
      </c>
      <c r="I83" s="288" t="s">
        <v>1503</v>
      </c>
      <c r="J83" s="288">
        <v>15</v>
      </c>
      <c r="K83" s="276"/>
    </row>
    <row r="84" spans="2:11" s="1" customFormat="1" ht="15" customHeight="1">
      <c r="B84" s="287"/>
      <c r="C84" s="288" t="s">
        <v>1514</v>
      </c>
      <c r="D84" s="288"/>
      <c r="E84" s="288"/>
      <c r="F84" s="289" t="s">
        <v>1507</v>
      </c>
      <c r="G84" s="288"/>
      <c r="H84" s="288" t="s">
        <v>1515</v>
      </c>
      <c r="I84" s="288" t="s">
        <v>1503</v>
      </c>
      <c r="J84" s="288">
        <v>15</v>
      </c>
      <c r="K84" s="276"/>
    </row>
    <row r="85" spans="2:11" s="1" customFormat="1" ht="15" customHeight="1">
      <c r="B85" s="287"/>
      <c r="C85" s="288" t="s">
        <v>1516</v>
      </c>
      <c r="D85" s="288"/>
      <c r="E85" s="288"/>
      <c r="F85" s="289" t="s">
        <v>1507</v>
      </c>
      <c r="G85" s="288"/>
      <c r="H85" s="288" t="s">
        <v>1517</v>
      </c>
      <c r="I85" s="288" t="s">
        <v>1503</v>
      </c>
      <c r="J85" s="288">
        <v>20</v>
      </c>
      <c r="K85" s="276"/>
    </row>
    <row r="86" spans="2:11" s="1" customFormat="1" ht="15" customHeight="1">
      <c r="B86" s="287"/>
      <c r="C86" s="288" t="s">
        <v>1518</v>
      </c>
      <c r="D86" s="288"/>
      <c r="E86" s="288"/>
      <c r="F86" s="289" t="s">
        <v>1507</v>
      </c>
      <c r="G86" s="288"/>
      <c r="H86" s="288" t="s">
        <v>1519</v>
      </c>
      <c r="I86" s="288" t="s">
        <v>1503</v>
      </c>
      <c r="J86" s="288">
        <v>20</v>
      </c>
      <c r="K86" s="276"/>
    </row>
    <row r="87" spans="2:11" s="1" customFormat="1" ht="15" customHeight="1">
      <c r="B87" s="287"/>
      <c r="C87" s="264" t="s">
        <v>1520</v>
      </c>
      <c r="D87" s="264"/>
      <c r="E87" s="264"/>
      <c r="F87" s="285" t="s">
        <v>1507</v>
      </c>
      <c r="G87" s="286"/>
      <c r="H87" s="264" t="s">
        <v>1521</v>
      </c>
      <c r="I87" s="264" t="s">
        <v>1503</v>
      </c>
      <c r="J87" s="264">
        <v>50</v>
      </c>
      <c r="K87" s="276"/>
    </row>
    <row r="88" spans="2:11" s="1" customFormat="1" ht="15" customHeight="1">
      <c r="B88" s="287"/>
      <c r="C88" s="264" t="s">
        <v>1522</v>
      </c>
      <c r="D88" s="264"/>
      <c r="E88" s="264"/>
      <c r="F88" s="285" t="s">
        <v>1507</v>
      </c>
      <c r="G88" s="286"/>
      <c r="H88" s="264" t="s">
        <v>1523</v>
      </c>
      <c r="I88" s="264" t="s">
        <v>1503</v>
      </c>
      <c r="J88" s="264">
        <v>20</v>
      </c>
      <c r="K88" s="276"/>
    </row>
    <row r="89" spans="2:11" s="1" customFormat="1" ht="15" customHeight="1">
      <c r="B89" s="287"/>
      <c r="C89" s="264" t="s">
        <v>1524</v>
      </c>
      <c r="D89" s="264"/>
      <c r="E89" s="264"/>
      <c r="F89" s="285" t="s">
        <v>1507</v>
      </c>
      <c r="G89" s="286"/>
      <c r="H89" s="264" t="s">
        <v>1525</v>
      </c>
      <c r="I89" s="264" t="s">
        <v>1503</v>
      </c>
      <c r="J89" s="264">
        <v>20</v>
      </c>
      <c r="K89" s="276"/>
    </row>
    <row r="90" spans="2:11" s="1" customFormat="1" ht="15" customHeight="1">
      <c r="B90" s="287"/>
      <c r="C90" s="264" t="s">
        <v>1526</v>
      </c>
      <c r="D90" s="264"/>
      <c r="E90" s="264"/>
      <c r="F90" s="285" t="s">
        <v>1507</v>
      </c>
      <c r="G90" s="286"/>
      <c r="H90" s="264" t="s">
        <v>1527</v>
      </c>
      <c r="I90" s="264" t="s">
        <v>1503</v>
      </c>
      <c r="J90" s="264">
        <v>50</v>
      </c>
      <c r="K90" s="276"/>
    </row>
    <row r="91" spans="2:11" s="1" customFormat="1" ht="15" customHeight="1">
      <c r="B91" s="287"/>
      <c r="C91" s="264" t="s">
        <v>1528</v>
      </c>
      <c r="D91" s="264"/>
      <c r="E91" s="264"/>
      <c r="F91" s="285" t="s">
        <v>1507</v>
      </c>
      <c r="G91" s="286"/>
      <c r="H91" s="264" t="s">
        <v>1528</v>
      </c>
      <c r="I91" s="264" t="s">
        <v>1503</v>
      </c>
      <c r="J91" s="264">
        <v>50</v>
      </c>
      <c r="K91" s="276"/>
    </row>
    <row r="92" spans="2:11" s="1" customFormat="1" ht="15" customHeight="1">
      <c r="B92" s="287"/>
      <c r="C92" s="264" t="s">
        <v>1529</v>
      </c>
      <c r="D92" s="264"/>
      <c r="E92" s="264"/>
      <c r="F92" s="285" t="s">
        <v>1507</v>
      </c>
      <c r="G92" s="286"/>
      <c r="H92" s="264" t="s">
        <v>1530</v>
      </c>
      <c r="I92" s="264" t="s">
        <v>1503</v>
      </c>
      <c r="J92" s="264">
        <v>255</v>
      </c>
      <c r="K92" s="276"/>
    </row>
    <row r="93" spans="2:11" s="1" customFormat="1" ht="15" customHeight="1">
      <c r="B93" s="287"/>
      <c r="C93" s="264" t="s">
        <v>1531</v>
      </c>
      <c r="D93" s="264"/>
      <c r="E93" s="264"/>
      <c r="F93" s="285" t="s">
        <v>1501</v>
      </c>
      <c r="G93" s="286"/>
      <c r="H93" s="264" t="s">
        <v>1532</v>
      </c>
      <c r="I93" s="264" t="s">
        <v>1533</v>
      </c>
      <c r="J93" s="264"/>
      <c r="K93" s="276"/>
    </row>
    <row r="94" spans="2:11" s="1" customFormat="1" ht="15" customHeight="1">
      <c r="B94" s="287"/>
      <c r="C94" s="264" t="s">
        <v>1534</v>
      </c>
      <c r="D94" s="264"/>
      <c r="E94" s="264"/>
      <c r="F94" s="285" t="s">
        <v>1501</v>
      </c>
      <c r="G94" s="286"/>
      <c r="H94" s="264" t="s">
        <v>1535</v>
      </c>
      <c r="I94" s="264" t="s">
        <v>1536</v>
      </c>
      <c r="J94" s="264"/>
      <c r="K94" s="276"/>
    </row>
    <row r="95" spans="2:11" s="1" customFormat="1" ht="15" customHeight="1">
      <c r="B95" s="287"/>
      <c r="C95" s="264" t="s">
        <v>1537</v>
      </c>
      <c r="D95" s="264"/>
      <c r="E95" s="264"/>
      <c r="F95" s="285" t="s">
        <v>1501</v>
      </c>
      <c r="G95" s="286"/>
      <c r="H95" s="264" t="s">
        <v>1537</v>
      </c>
      <c r="I95" s="264" t="s">
        <v>1536</v>
      </c>
      <c r="J95" s="264"/>
      <c r="K95" s="276"/>
    </row>
    <row r="96" spans="2:11" s="1" customFormat="1" ht="15" customHeight="1">
      <c r="B96" s="287"/>
      <c r="C96" s="264" t="s">
        <v>38</v>
      </c>
      <c r="D96" s="264"/>
      <c r="E96" s="264"/>
      <c r="F96" s="285" t="s">
        <v>1501</v>
      </c>
      <c r="G96" s="286"/>
      <c r="H96" s="264" t="s">
        <v>1538</v>
      </c>
      <c r="I96" s="264" t="s">
        <v>1536</v>
      </c>
      <c r="J96" s="264"/>
      <c r="K96" s="276"/>
    </row>
    <row r="97" spans="2:11" s="1" customFormat="1" ht="15" customHeight="1">
      <c r="B97" s="287"/>
      <c r="C97" s="264" t="s">
        <v>48</v>
      </c>
      <c r="D97" s="264"/>
      <c r="E97" s="264"/>
      <c r="F97" s="285" t="s">
        <v>1501</v>
      </c>
      <c r="G97" s="286"/>
      <c r="H97" s="264" t="s">
        <v>1539</v>
      </c>
      <c r="I97" s="264" t="s">
        <v>1536</v>
      </c>
      <c r="J97" s="264"/>
      <c r="K97" s="276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93" t="s">
        <v>1540</v>
      </c>
      <c r="D102" s="393"/>
      <c r="E102" s="393"/>
      <c r="F102" s="393"/>
      <c r="G102" s="393"/>
      <c r="H102" s="393"/>
      <c r="I102" s="393"/>
      <c r="J102" s="393"/>
      <c r="K102" s="276"/>
    </row>
    <row r="103" spans="2:11" s="1" customFormat="1" ht="17.25" customHeight="1">
      <c r="B103" s="275"/>
      <c r="C103" s="277" t="s">
        <v>1495</v>
      </c>
      <c r="D103" s="277"/>
      <c r="E103" s="277"/>
      <c r="F103" s="277" t="s">
        <v>1496</v>
      </c>
      <c r="G103" s="278"/>
      <c r="H103" s="277" t="s">
        <v>54</v>
      </c>
      <c r="I103" s="277" t="s">
        <v>57</v>
      </c>
      <c r="J103" s="277" t="s">
        <v>1497</v>
      </c>
      <c r="K103" s="276"/>
    </row>
    <row r="104" spans="2:11" s="1" customFormat="1" ht="17.25" customHeight="1">
      <c r="B104" s="275"/>
      <c r="C104" s="279" t="s">
        <v>1498</v>
      </c>
      <c r="D104" s="279"/>
      <c r="E104" s="279"/>
      <c r="F104" s="280" t="s">
        <v>1499</v>
      </c>
      <c r="G104" s="281"/>
      <c r="H104" s="279"/>
      <c r="I104" s="279"/>
      <c r="J104" s="279" t="s">
        <v>1500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5"/>
      <c r="H105" s="277"/>
      <c r="I105" s="277"/>
      <c r="J105" s="277"/>
      <c r="K105" s="276"/>
    </row>
    <row r="106" spans="2:11" s="1" customFormat="1" ht="15" customHeight="1">
      <c r="B106" s="275"/>
      <c r="C106" s="264" t="s">
        <v>53</v>
      </c>
      <c r="D106" s="284"/>
      <c r="E106" s="284"/>
      <c r="F106" s="285" t="s">
        <v>1501</v>
      </c>
      <c r="G106" s="264"/>
      <c r="H106" s="264" t="s">
        <v>1541</v>
      </c>
      <c r="I106" s="264" t="s">
        <v>1503</v>
      </c>
      <c r="J106" s="264">
        <v>20</v>
      </c>
      <c r="K106" s="276"/>
    </row>
    <row r="107" spans="2:11" s="1" customFormat="1" ht="15" customHeight="1">
      <c r="B107" s="275"/>
      <c r="C107" s="264" t="s">
        <v>1504</v>
      </c>
      <c r="D107" s="264"/>
      <c r="E107" s="264"/>
      <c r="F107" s="285" t="s">
        <v>1501</v>
      </c>
      <c r="G107" s="264"/>
      <c r="H107" s="264" t="s">
        <v>1541</v>
      </c>
      <c r="I107" s="264" t="s">
        <v>1503</v>
      </c>
      <c r="J107" s="264">
        <v>120</v>
      </c>
      <c r="K107" s="276"/>
    </row>
    <row r="108" spans="2:11" s="1" customFormat="1" ht="15" customHeight="1">
      <c r="B108" s="287"/>
      <c r="C108" s="264" t="s">
        <v>1506</v>
      </c>
      <c r="D108" s="264"/>
      <c r="E108" s="264"/>
      <c r="F108" s="285" t="s">
        <v>1507</v>
      </c>
      <c r="G108" s="264"/>
      <c r="H108" s="264" t="s">
        <v>1541</v>
      </c>
      <c r="I108" s="264" t="s">
        <v>1503</v>
      </c>
      <c r="J108" s="264">
        <v>50</v>
      </c>
      <c r="K108" s="276"/>
    </row>
    <row r="109" spans="2:11" s="1" customFormat="1" ht="15" customHeight="1">
      <c r="B109" s="287"/>
      <c r="C109" s="264" t="s">
        <v>1509</v>
      </c>
      <c r="D109" s="264"/>
      <c r="E109" s="264"/>
      <c r="F109" s="285" t="s">
        <v>1501</v>
      </c>
      <c r="G109" s="264"/>
      <c r="H109" s="264" t="s">
        <v>1541</v>
      </c>
      <c r="I109" s="264" t="s">
        <v>1511</v>
      </c>
      <c r="J109" s="264"/>
      <c r="K109" s="276"/>
    </row>
    <row r="110" spans="2:11" s="1" customFormat="1" ht="15" customHeight="1">
      <c r="B110" s="287"/>
      <c r="C110" s="264" t="s">
        <v>1520</v>
      </c>
      <c r="D110" s="264"/>
      <c r="E110" s="264"/>
      <c r="F110" s="285" t="s">
        <v>1507</v>
      </c>
      <c r="G110" s="264"/>
      <c r="H110" s="264" t="s">
        <v>1541</v>
      </c>
      <c r="I110" s="264" t="s">
        <v>1503</v>
      </c>
      <c r="J110" s="264">
        <v>50</v>
      </c>
      <c r="K110" s="276"/>
    </row>
    <row r="111" spans="2:11" s="1" customFormat="1" ht="15" customHeight="1">
      <c r="B111" s="287"/>
      <c r="C111" s="264" t="s">
        <v>1528</v>
      </c>
      <c r="D111" s="264"/>
      <c r="E111" s="264"/>
      <c r="F111" s="285" t="s">
        <v>1507</v>
      </c>
      <c r="G111" s="264"/>
      <c r="H111" s="264" t="s">
        <v>1541</v>
      </c>
      <c r="I111" s="264" t="s">
        <v>1503</v>
      </c>
      <c r="J111" s="264">
        <v>50</v>
      </c>
      <c r="K111" s="276"/>
    </row>
    <row r="112" spans="2:11" s="1" customFormat="1" ht="15" customHeight="1">
      <c r="B112" s="287"/>
      <c r="C112" s="264" t="s">
        <v>1526</v>
      </c>
      <c r="D112" s="264"/>
      <c r="E112" s="264"/>
      <c r="F112" s="285" t="s">
        <v>1507</v>
      </c>
      <c r="G112" s="264"/>
      <c r="H112" s="264" t="s">
        <v>1541</v>
      </c>
      <c r="I112" s="264" t="s">
        <v>1503</v>
      </c>
      <c r="J112" s="264">
        <v>50</v>
      </c>
      <c r="K112" s="276"/>
    </row>
    <row r="113" spans="2:11" s="1" customFormat="1" ht="15" customHeight="1">
      <c r="B113" s="287"/>
      <c r="C113" s="264" t="s">
        <v>53</v>
      </c>
      <c r="D113" s="264"/>
      <c r="E113" s="264"/>
      <c r="F113" s="285" t="s">
        <v>1501</v>
      </c>
      <c r="G113" s="264"/>
      <c r="H113" s="264" t="s">
        <v>1542</v>
      </c>
      <c r="I113" s="264" t="s">
        <v>1503</v>
      </c>
      <c r="J113" s="264">
        <v>20</v>
      </c>
      <c r="K113" s="276"/>
    </row>
    <row r="114" spans="2:11" s="1" customFormat="1" ht="15" customHeight="1">
      <c r="B114" s="287"/>
      <c r="C114" s="264" t="s">
        <v>1543</v>
      </c>
      <c r="D114" s="264"/>
      <c r="E114" s="264"/>
      <c r="F114" s="285" t="s">
        <v>1501</v>
      </c>
      <c r="G114" s="264"/>
      <c r="H114" s="264" t="s">
        <v>1544</v>
      </c>
      <c r="I114" s="264" t="s">
        <v>1503</v>
      </c>
      <c r="J114" s="264">
        <v>120</v>
      </c>
      <c r="K114" s="276"/>
    </row>
    <row r="115" spans="2:11" s="1" customFormat="1" ht="15" customHeight="1">
      <c r="B115" s="287"/>
      <c r="C115" s="264" t="s">
        <v>38</v>
      </c>
      <c r="D115" s="264"/>
      <c r="E115" s="264"/>
      <c r="F115" s="285" t="s">
        <v>1501</v>
      </c>
      <c r="G115" s="264"/>
      <c r="H115" s="264" t="s">
        <v>1545</v>
      </c>
      <c r="I115" s="264" t="s">
        <v>1536</v>
      </c>
      <c r="J115" s="264"/>
      <c r="K115" s="276"/>
    </row>
    <row r="116" spans="2:11" s="1" customFormat="1" ht="15" customHeight="1">
      <c r="B116" s="287"/>
      <c r="C116" s="264" t="s">
        <v>48</v>
      </c>
      <c r="D116" s="264"/>
      <c r="E116" s="264"/>
      <c r="F116" s="285" t="s">
        <v>1501</v>
      </c>
      <c r="G116" s="264"/>
      <c r="H116" s="264" t="s">
        <v>1546</v>
      </c>
      <c r="I116" s="264" t="s">
        <v>1536</v>
      </c>
      <c r="J116" s="264"/>
      <c r="K116" s="276"/>
    </row>
    <row r="117" spans="2:11" s="1" customFormat="1" ht="15" customHeight="1">
      <c r="B117" s="287"/>
      <c r="C117" s="264" t="s">
        <v>57</v>
      </c>
      <c r="D117" s="264"/>
      <c r="E117" s="264"/>
      <c r="F117" s="285" t="s">
        <v>1501</v>
      </c>
      <c r="G117" s="264"/>
      <c r="H117" s="264" t="s">
        <v>1547</v>
      </c>
      <c r="I117" s="264" t="s">
        <v>1548</v>
      </c>
      <c r="J117" s="264"/>
      <c r="K117" s="276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98"/>
      <c r="D119" s="298"/>
      <c r="E119" s="298"/>
      <c r="F119" s="299"/>
      <c r="G119" s="298"/>
      <c r="H119" s="298"/>
      <c r="I119" s="298"/>
      <c r="J119" s="298"/>
      <c r="K119" s="297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391" t="s">
        <v>1549</v>
      </c>
      <c r="D122" s="391"/>
      <c r="E122" s="391"/>
      <c r="F122" s="391"/>
      <c r="G122" s="391"/>
      <c r="H122" s="391"/>
      <c r="I122" s="391"/>
      <c r="J122" s="391"/>
      <c r="K122" s="304"/>
    </row>
    <row r="123" spans="2:11" s="1" customFormat="1" ht="17.25" customHeight="1">
      <c r="B123" s="305"/>
      <c r="C123" s="277" t="s">
        <v>1495</v>
      </c>
      <c r="D123" s="277"/>
      <c r="E123" s="277"/>
      <c r="F123" s="277" t="s">
        <v>1496</v>
      </c>
      <c r="G123" s="278"/>
      <c r="H123" s="277" t="s">
        <v>54</v>
      </c>
      <c r="I123" s="277" t="s">
        <v>57</v>
      </c>
      <c r="J123" s="277" t="s">
        <v>1497</v>
      </c>
      <c r="K123" s="306"/>
    </row>
    <row r="124" spans="2:11" s="1" customFormat="1" ht="17.25" customHeight="1">
      <c r="B124" s="305"/>
      <c r="C124" s="279" t="s">
        <v>1498</v>
      </c>
      <c r="D124" s="279"/>
      <c r="E124" s="279"/>
      <c r="F124" s="280" t="s">
        <v>1499</v>
      </c>
      <c r="G124" s="281"/>
      <c r="H124" s="279"/>
      <c r="I124" s="279"/>
      <c r="J124" s="279" t="s">
        <v>1500</v>
      </c>
      <c r="K124" s="306"/>
    </row>
    <row r="125" spans="2:11" s="1" customFormat="1" ht="5.25" customHeight="1">
      <c r="B125" s="307"/>
      <c r="C125" s="282"/>
      <c r="D125" s="282"/>
      <c r="E125" s="282"/>
      <c r="F125" s="282"/>
      <c r="G125" s="308"/>
      <c r="H125" s="282"/>
      <c r="I125" s="282"/>
      <c r="J125" s="282"/>
      <c r="K125" s="309"/>
    </row>
    <row r="126" spans="2:11" s="1" customFormat="1" ht="15" customHeight="1">
      <c r="B126" s="307"/>
      <c r="C126" s="264" t="s">
        <v>1504</v>
      </c>
      <c r="D126" s="284"/>
      <c r="E126" s="284"/>
      <c r="F126" s="285" t="s">
        <v>1501</v>
      </c>
      <c r="G126" s="264"/>
      <c r="H126" s="264" t="s">
        <v>1541</v>
      </c>
      <c r="I126" s="264" t="s">
        <v>1503</v>
      </c>
      <c r="J126" s="264">
        <v>120</v>
      </c>
      <c r="K126" s="310"/>
    </row>
    <row r="127" spans="2:11" s="1" customFormat="1" ht="15" customHeight="1">
      <c r="B127" s="307"/>
      <c r="C127" s="264" t="s">
        <v>1550</v>
      </c>
      <c r="D127" s="264"/>
      <c r="E127" s="264"/>
      <c r="F127" s="285" t="s">
        <v>1501</v>
      </c>
      <c r="G127" s="264"/>
      <c r="H127" s="264" t="s">
        <v>1551</v>
      </c>
      <c r="I127" s="264" t="s">
        <v>1503</v>
      </c>
      <c r="J127" s="264" t="s">
        <v>1552</v>
      </c>
      <c r="K127" s="310"/>
    </row>
    <row r="128" spans="2:11" s="1" customFormat="1" ht="15" customHeight="1">
      <c r="B128" s="307"/>
      <c r="C128" s="264" t="s">
        <v>1449</v>
      </c>
      <c r="D128" s="264"/>
      <c r="E128" s="264"/>
      <c r="F128" s="285" t="s">
        <v>1501</v>
      </c>
      <c r="G128" s="264"/>
      <c r="H128" s="264" t="s">
        <v>1553</v>
      </c>
      <c r="I128" s="264" t="s">
        <v>1503</v>
      </c>
      <c r="J128" s="264" t="s">
        <v>1552</v>
      </c>
      <c r="K128" s="310"/>
    </row>
    <row r="129" spans="2:11" s="1" customFormat="1" ht="15" customHeight="1">
      <c r="B129" s="307"/>
      <c r="C129" s="264" t="s">
        <v>1512</v>
      </c>
      <c r="D129" s="264"/>
      <c r="E129" s="264"/>
      <c r="F129" s="285" t="s">
        <v>1507</v>
      </c>
      <c r="G129" s="264"/>
      <c r="H129" s="264" t="s">
        <v>1513</v>
      </c>
      <c r="I129" s="264" t="s">
        <v>1503</v>
      </c>
      <c r="J129" s="264">
        <v>15</v>
      </c>
      <c r="K129" s="310"/>
    </row>
    <row r="130" spans="2:11" s="1" customFormat="1" ht="15" customHeight="1">
      <c r="B130" s="307"/>
      <c r="C130" s="288" t="s">
        <v>1514</v>
      </c>
      <c r="D130" s="288"/>
      <c r="E130" s="288"/>
      <c r="F130" s="289" t="s">
        <v>1507</v>
      </c>
      <c r="G130" s="288"/>
      <c r="H130" s="288" t="s">
        <v>1515</v>
      </c>
      <c r="I130" s="288" t="s">
        <v>1503</v>
      </c>
      <c r="J130" s="288">
        <v>15</v>
      </c>
      <c r="K130" s="310"/>
    </row>
    <row r="131" spans="2:11" s="1" customFormat="1" ht="15" customHeight="1">
      <c r="B131" s="307"/>
      <c r="C131" s="288" t="s">
        <v>1516</v>
      </c>
      <c r="D131" s="288"/>
      <c r="E131" s="288"/>
      <c r="F131" s="289" t="s">
        <v>1507</v>
      </c>
      <c r="G131" s="288"/>
      <c r="H131" s="288" t="s">
        <v>1517</v>
      </c>
      <c r="I131" s="288" t="s">
        <v>1503</v>
      </c>
      <c r="J131" s="288">
        <v>20</v>
      </c>
      <c r="K131" s="310"/>
    </row>
    <row r="132" spans="2:11" s="1" customFormat="1" ht="15" customHeight="1">
      <c r="B132" s="307"/>
      <c r="C132" s="288" t="s">
        <v>1518</v>
      </c>
      <c r="D132" s="288"/>
      <c r="E132" s="288"/>
      <c r="F132" s="289" t="s">
        <v>1507</v>
      </c>
      <c r="G132" s="288"/>
      <c r="H132" s="288" t="s">
        <v>1519</v>
      </c>
      <c r="I132" s="288" t="s">
        <v>1503</v>
      </c>
      <c r="J132" s="288">
        <v>20</v>
      </c>
      <c r="K132" s="310"/>
    </row>
    <row r="133" spans="2:11" s="1" customFormat="1" ht="15" customHeight="1">
      <c r="B133" s="307"/>
      <c r="C133" s="264" t="s">
        <v>1506</v>
      </c>
      <c r="D133" s="264"/>
      <c r="E133" s="264"/>
      <c r="F133" s="285" t="s">
        <v>1507</v>
      </c>
      <c r="G133" s="264"/>
      <c r="H133" s="264" t="s">
        <v>1541</v>
      </c>
      <c r="I133" s="264" t="s">
        <v>1503</v>
      </c>
      <c r="J133" s="264">
        <v>50</v>
      </c>
      <c r="K133" s="310"/>
    </row>
    <row r="134" spans="2:11" s="1" customFormat="1" ht="15" customHeight="1">
      <c r="B134" s="307"/>
      <c r="C134" s="264" t="s">
        <v>1520</v>
      </c>
      <c r="D134" s="264"/>
      <c r="E134" s="264"/>
      <c r="F134" s="285" t="s">
        <v>1507</v>
      </c>
      <c r="G134" s="264"/>
      <c r="H134" s="264" t="s">
        <v>1541</v>
      </c>
      <c r="I134" s="264" t="s">
        <v>1503</v>
      </c>
      <c r="J134" s="264">
        <v>50</v>
      </c>
      <c r="K134" s="310"/>
    </row>
    <row r="135" spans="2:11" s="1" customFormat="1" ht="15" customHeight="1">
      <c r="B135" s="307"/>
      <c r="C135" s="264" t="s">
        <v>1526</v>
      </c>
      <c r="D135" s="264"/>
      <c r="E135" s="264"/>
      <c r="F135" s="285" t="s">
        <v>1507</v>
      </c>
      <c r="G135" s="264"/>
      <c r="H135" s="264" t="s">
        <v>1541</v>
      </c>
      <c r="I135" s="264" t="s">
        <v>1503</v>
      </c>
      <c r="J135" s="264">
        <v>50</v>
      </c>
      <c r="K135" s="310"/>
    </row>
    <row r="136" spans="2:11" s="1" customFormat="1" ht="15" customHeight="1">
      <c r="B136" s="307"/>
      <c r="C136" s="264" t="s">
        <v>1528</v>
      </c>
      <c r="D136" s="264"/>
      <c r="E136" s="264"/>
      <c r="F136" s="285" t="s">
        <v>1507</v>
      </c>
      <c r="G136" s="264"/>
      <c r="H136" s="264" t="s">
        <v>1541</v>
      </c>
      <c r="I136" s="264" t="s">
        <v>1503</v>
      </c>
      <c r="J136" s="264">
        <v>50</v>
      </c>
      <c r="K136" s="310"/>
    </row>
    <row r="137" spans="2:11" s="1" customFormat="1" ht="15" customHeight="1">
      <c r="B137" s="307"/>
      <c r="C137" s="264" t="s">
        <v>1529</v>
      </c>
      <c r="D137" s="264"/>
      <c r="E137" s="264"/>
      <c r="F137" s="285" t="s">
        <v>1507</v>
      </c>
      <c r="G137" s="264"/>
      <c r="H137" s="264" t="s">
        <v>1554</v>
      </c>
      <c r="I137" s="264" t="s">
        <v>1503</v>
      </c>
      <c r="J137" s="264">
        <v>255</v>
      </c>
      <c r="K137" s="310"/>
    </row>
    <row r="138" spans="2:11" s="1" customFormat="1" ht="15" customHeight="1">
      <c r="B138" s="307"/>
      <c r="C138" s="264" t="s">
        <v>1531</v>
      </c>
      <c r="D138" s="264"/>
      <c r="E138" s="264"/>
      <c r="F138" s="285" t="s">
        <v>1501</v>
      </c>
      <c r="G138" s="264"/>
      <c r="H138" s="264" t="s">
        <v>1555</v>
      </c>
      <c r="I138" s="264" t="s">
        <v>1533</v>
      </c>
      <c r="J138" s="264"/>
      <c r="K138" s="310"/>
    </row>
    <row r="139" spans="2:11" s="1" customFormat="1" ht="15" customHeight="1">
      <c r="B139" s="307"/>
      <c r="C139" s="264" t="s">
        <v>1534</v>
      </c>
      <c r="D139" s="264"/>
      <c r="E139" s="264"/>
      <c r="F139" s="285" t="s">
        <v>1501</v>
      </c>
      <c r="G139" s="264"/>
      <c r="H139" s="264" t="s">
        <v>1556</v>
      </c>
      <c r="I139" s="264" t="s">
        <v>1536</v>
      </c>
      <c r="J139" s="264"/>
      <c r="K139" s="310"/>
    </row>
    <row r="140" spans="2:11" s="1" customFormat="1" ht="15" customHeight="1">
      <c r="B140" s="307"/>
      <c r="C140" s="264" t="s">
        <v>1537</v>
      </c>
      <c r="D140" s="264"/>
      <c r="E140" s="264"/>
      <c r="F140" s="285" t="s">
        <v>1501</v>
      </c>
      <c r="G140" s="264"/>
      <c r="H140" s="264" t="s">
        <v>1537</v>
      </c>
      <c r="I140" s="264" t="s">
        <v>1536</v>
      </c>
      <c r="J140" s="264"/>
      <c r="K140" s="310"/>
    </row>
    <row r="141" spans="2:11" s="1" customFormat="1" ht="15" customHeight="1">
      <c r="B141" s="307"/>
      <c r="C141" s="264" t="s">
        <v>38</v>
      </c>
      <c r="D141" s="264"/>
      <c r="E141" s="264"/>
      <c r="F141" s="285" t="s">
        <v>1501</v>
      </c>
      <c r="G141" s="264"/>
      <c r="H141" s="264" t="s">
        <v>1557</v>
      </c>
      <c r="I141" s="264" t="s">
        <v>1536</v>
      </c>
      <c r="J141" s="264"/>
      <c r="K141" s="310"/>
    </row>
    <row r="142" spans="2:11" s="1" customFormat="1" ht="15" customHeight="1">
      <c r="B142" s="307"/>
      <c r="C142" s="264" t="s">
        <v>1558</v>
      </c>
      <c r="D142" s="264"/>
      <c r="E142" s="264"/>
      <c r="F142" s="285" t="s">
        <v>1501</v>
      </c>
      <c r="G142" s="264"/>
      <c r="H142" s="264" t="s">
        <v>1559</v>
      </c>
      <c r="I142" s="264" t="s">
        <v>1536</v>
      </c>
      <c r="J142" s="264"/>
      <c r="K142" s="310"/>
    </row>
    <row r="143" spans="2:11" s="1" customFormat="1" ht="15" customHeight="1">
      <c r="B143" s="311"/>
      <c r="C143" s="312"/>
      <c r="D143" s="312"/>
      <c r="E143" s="312"/>
      <c r="F143" s="312"/>
      <c r="G143" s="312"/>
      <c r="H143" s="312"/>
      <c r="I143" s="312"/>
      <c r="J143" s="312"/>
      <c r="K143" s="313"/>
    </row>
    <row r="144" spans="2:11" s="1" customFormat="1" ht="18.75" customHeight="1">
      <c r="B144" s="298"/>
      <c r="C144" s="298"/>
      <c r="D144" s="298"/>
      <c r="E144" s="298"/>
      <c r="F144" s="299"/>
      <c r="G144" s="298"/>
      <c r="H144" s="298"/>
      <c r="I144" s="298"/>
      <c r="J144" s="298"/>
      <c r="K144" s="298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93" t="s">
        <v>1560</v>
      </c>
      <c r="D147" s="393"/>
      <c r="E147" s="393"/>
      <c r="F147" s="393"/>
      <c r="G147" s="393"/>
      <c r="H147" s="393"/>
      <c r="I147" s="393"/>
      <c r="J147" s="393"/>
      <c r="K147" s="276"/>
    </row>
    <row r="148" spans="2:11" s="1" customFormat="1" ht="17.25" customHeight="1">
      <c r="B148" s="275"/>
      <c r="C148" s="277" t="s">
        <v>1495</v>
      </c>
      <c r="D148" s="277"/>
      <c r="E148" s="277"/>
      <c r="F148" s="277" t="s">
        <v>1496</v>
      </c>
      <c r="G148" s="278"/>
      <c r="H148" s="277" t="s">
        <v>54</v>
      </c>
      <c r="I148" s="277" t="s">
        <v>57</v>
      </c>
      <c r="J148" s="277" t="s">
        <v>1497</v>
      </c>
      <c r="K148" s="276"/>
    </row>
    <row r="149" spans="2:11" s="1" customFormat="1" ht="17.25" customHeight="1">
      <c r="B149" s="275"/>
      <c r="C149" s="279" t="s">
        <v>1498</v>
      </c>
      <c r="D149" s="279"/>
      <c r="E149" s="279"/>
      <c r="F149" s="280" t="s">
        <v>1499</v>
      </c>
      <c r="G149" s="281"/>
      <c r="H149" s="279"/>
      <c r="I149" s="279"/>
      <c r="J149" s="279" t="s">
        <v>1500</v>
      </c>
      <c r="K149" s="276"/>
    </row>
    <row r="150" spans="2:11" s="1" customFormat="1" ht="5.25" customHeight="1">
      <c r="B150" s="287"/>
      <c r="C150" s="282"/>
      <c r="D150" s="282"/>
      <c r="E150" s="282"/>
      <c r="F150" s="282"/>
      <c r="G150" s="283"/>
      <c r="H150" s="282"/>
      <c r="I150" s="282"/>
      <c r="J150" s="282"/>
      <c r="K150" s="310"/>
    </row>
    <row r="151" spans="2:11" s="1" customFormat="1" ht="15" customHeight="1">
      <c r="B151" s="287"/>
      <c r="C151" s="314" t="s">
        <v>1504</v>
      </c>
      <c r="D151" s="264"/>
      <c r="E151" s="264"/>
      <c r="F151" s="315" t="s">
        <v>1501</v>
      </c>
      <c r="G151" s="264"/>
      <c r="H151" s="314" t="s">
        <v>1541</v>
      </c>
      <c r="I151" s="314" t="s">
        <v>1503</v>
      </c>
      <c r="J151" s="314">
        <v>120</v>
      </c>
      <c r="K151" s="310"/>
    </row>
    <row r="152" spans="2:11" s="1" customFormat="1" ht="15" customHeight="1">
      <c r="B152" s="287"/>
      <c r="C152" s="314" t="s">
        <v>1550</v>
      </c>
      <c r="D152" s="264"/>
      <c r="E152" s="264"/>
      <c r="F152" s="315" t="s">
        <v>1501</v>
      </c>
      <c r="G152" s="264"/>
      <c r="H152" s="314" t="s">
        <v>1561</v>
      </c>
      <c r="I152" s="314" t="s">
        <v>1503</v>
      </c>
      <c r="J152" s="314" t="s">
        <v>1552</v>
      </c>
      <c r="K152" s="310"/>
    </row>
    <row r="153" spans="2:11" s="1" customFormat="1" ht="15" customHeight="1">
      <c r="B153" s="287"/>
      <c r="C153" s="314" t="s">
        <v>1449</v>
      </c>
      <c r="D153" s="264"/>
      <c r="E153" s="264"/>
      <c r="F153" s="315" t="s">
        <v>1501</v>
      </c>
      <c r="G153" s="264"/>
      <c r="H153" s="314" t="s">
        <v>1562</v>
      </c>
      <c r="I153" s="314" t="s">
        <v>1503</v>
      </c>
      <c r="J153" s="314" t="s">
        <v>1552</v>
      </c>
      <c r="K153" s="310"/>
    </row>
    <row r="154" spans="2:11" s="1" customFormat="1" ht="15" customHeight="1">
      <c r="B154" s="287"/>
      <c r="C154" s="314" t="s">
        <v>1506</v>
      </c>
      <c r="D154" s="264"/>
      <c r="E154" s="264"/>
      <c r="F154" s="315" t="s">
        <v>1507</v>
      </c>
      <c r="G154" s="264"/>
      <c r="H154" s="314" t="s">
        <v>1541</v>
      </c>
      <c r="I154" s="314" t="s">
        <v>1503</v>
      </c>
      <c r="J154" s="314">
        <v>50</v>
      </c>
      <c r="K154" s="310"/>
    </row>
    <row r="155" spans="2:11" s="1" customFormat="1" ht="15" customHeight="1">
      <c r="B155" s="287"/>
      <c r="C155" s="314" t="s">
        <v>1509</v>
      </c>
      <c r="D155" s="264"/>
      <c r="E155" s="264"/>
      <c r="F155" s="315" t="s">
        <v>1501</v>
      </c>
      <c r="G155" s="264"/>
      <c r="H155" s="314" t="s">
        <v>1541</v>
      </c>
      <c r="I155" s="314" t="s">
        <v>1511</v>
      </c>
      <c r="J155" s="314"/>
      <c r="K155" s="310"/>
    </row>
    <row r="156" spans="2:11" s="1" customFormat="1" ht="15" customHeight="1">
      <c r="B156" s="287"/>
      <c r="C156" s="314" t="s">
        <v>1520</v>
      </c>
      <c r="D156" s="264"/>
      <c r="E156" s="264"/>
      <c r="F156" s="315" t="s">
        <v>1507</v>
      </c>
      <c r="G156" s="264"/>
      <c r="H156" s="314" t="s">
        <v>1541</v>
      </c>
      <c r="I156" s="314" t="s">
        <v>1503</v>
      </c>
      <c r="J156" s="314">
        <v>50</v>
      </c>
      <c r="K156" s="310"/>
    </row>
    <row r="157" spans="2:11" s="1" customFormat="1" ht="15" customHeight="1">
      <c r="B157" s="287"/>
      <c r="C157" s="314" t="s">
        <v>1528</v>
      </c>
      <c r="D157" s="264"/>
      <c r="E157" s="264"/>
      <c r="F157" s="315" t="s">
        <v>1507</v>
      </c>
      <c r="G157" s="264"/>
      <c r="H157" s="314" t="s">
        <v>1541</v>
      </c>
      <c r="I157" s="314" t="s">
        <v>1503</v>
      </c>
      <c r="J157" s="314">
        <v>50</v>
      </c>
      <c r="K157" s="310"/>
    </row>
    <row r="158" spans="2:11" s="1" customFormat="1" ht="15" customHeight="1">
      <c r="B158" s="287"/>
      <c r="C158" s="314" t="s">
        <v>1526</v>
      </c>
      <c r="D158" s="264"/>
      <c r="E158" s="264"/>
      <c r="F158" s="315" t="s">
        <v>1507</v>
      </c>
      <c r="G158" s="264"/>
      <c r="H158" s="314" t="s">
        <v>1541</v>
      </c>
      <c r="I158" s="314" t="s">
        <v>1503</v>
      </c>
      <c r="J158" s="314">
        <v>50</v>
      </c>
      <c r="K158" s="310"/>
    </row>
    <row r="159" spans="2:11" s="1" customFormat="1" ht="15" customHeight="1">
      <c r="B159" s="287"/>
      <c r="C159" s="314" t="s">
        <v>108</v>
      </c>
      <c r="D159" s="264"/>
      <c r="E159" s="264"/>
      <c r="F159" s="315" t="s">
        <v>1501</v>
      </c>
      <c r="G159" s="264"/>
      <c r="H159" s="314" t="s">
        <v>1563</v>
      </c>
      <c r="I159" s="314" t="s">
        <v>1503</v>
      </c>
      <c r="J159" s="314" t="s">
        <v>1564</v>
      </c>
      <c r="K159" s="310"/>
    </row>
    <row r="160" spans="2:11" s="1" customFormat="1" ht="15" customHeight="1">
      <c r="B160" s="287"/>
      <c r="C160" s="314" t="s">
        <v>1565</v>
      </c>
      <c r="D160" s="264"/>
      <c r="E160" s="264"/>
      <c r="F160" s="315" t="s">
        <v>1501</v>
      </c>
      <c r="G160" s="264"/>
      <c r="H160" s="314" t="s">
        <v>1566</v>
      </c>
      <c r="I160" s="314" t="s">
        <v>1536</v>
      </c>
      <c r="J160" s="314"/>
      <c r="K160" s="310"/>
    </row>
    <row r="161" spans="2:11" s="1" customFormat="1" ht="15" customHeight="1">
      <c r="B161" s="316"/>
      <c r="C161" s="296"/>
      <c r="D161" s="296"/>
      <c r="E161" s="296"/>
      <c r="F161" s="296"/>
      <c r="G161" s="296"/>
      <c r="H161" s="296"/>
      <c r="I161" s="296"/>
      <c r="J161" s="296"/>
      <c r="K161" s="317"/>
    </row>
    <row r="162" spans="2:11" s="1" customFormat="1" ht="18.75" customHeight="1">
      <c r="B162" s="298"/>
      <c r="C162" s="308"/>
      <c r="D162" s="308"/>
      <c r="E162" s="308"/>
      <c r="F162" s="318"/>
      <c r="G162" s="308"/>
      <c r="H162" s="308"/>
      <c r="I162" s="308"/>
      <c r="J162" s="308"/>
      <c r="K162" s="298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391" t="s">
        <v>1567</v>
      </c>
      <c r="D165" s="391"/>
      <c r="E165" s="391"/>
      <c r="F165" s="391"/>
      <c r="G165" s="391"/>
      <c r="H165" s="391"/>
      <c r="I165" s="391"/>
      <c r="J165" s="391"/>
      <c r="K165" s="257"/>
    </row>
    <row r="166" spans="2:11" s="1" customFormat="1" ht="17.25" customHeight="1">
      <c r="B166" s="256"/>
      <c r="C166" s="277" t="s">
        <v>1495</v>
      </c>
      <c r="D166" s="277"/>
      <c r="E166" s="277"/>
      <c r="F166" s="277" t="s">
        <v>1496</v>
      </c>
      <c r="G166" s="319"/>
      <c r="H166" s="320" t="s">
        <v>54</v>
      </c>
      <c r="I166" s="320" t="s">
        <v>57</v>
      </c>
      <c r="J166" s="277" t="s">
        <v>1497</v>
      </c>
      <c r="K166" s="257"/>
    </row>
    <row r="167" spans="2:11" s="1" customFormat="1" ht="17.25" customHeight="1">
      <c r="B167" s="258"/>
      <c r="C167" s="279" t="s">
        <v>1498</v>
      </c>
      <c r="D167" s="279"/>
      <c r="E167" s="279"/>
      <c r="F167" s="280" t="s">
        <v>1499</v>
      </c>
      <c r="G167" s="321"/>
      <c r="H167" s="322"/>
      <c r="I167" s="322"/>
      <c r="J167" s="279" t="s">
        <v>1500</v>
      </c>
      <c r="K167" s="259"/>
    </row>
    <row r="168" spans="2:11" s="1" customFormat="1" ht="5.25" customHeight="1">
      <c r="B168" s="287"/>
      <c r="C168" s="282"/>
      <c r="D168" s="282"/>
      <c r="E168" s="282"/>
      <c r="F168" s="282"/>
      <c r="G168" s="283"/>
      <c r="H168" s="282"/>
      <c r="I168" s="282"/>
      <c r="J168" s="282"/>
      <c r="K168" s="310"/>
    </row>
    <row r="169" spans="2:11" s="1" customFormat="1" ht="15" customHeight="1">
      <c r="B169" s="287"/>
      <c r="C169" s="264" t="s">
        <v>1504</v>
      </c>
      <c r="D169" s="264"/>
      <c r="E169" s="264"/>
      <c r="F169" s="285" t="s">
        <v>1501</v>
      </c>
      <c r="G169" s="264"/>
      <c r="H169" s="264" t="s">
        <v>1541</v>
      </c>
      <c r="I169" s="264" t="s">
        <v>1503</v>
      </c>
      <c r="J169" s="264">
        <v>120</v>
      </c>
      <c r="K169" s="310"/>
    </row>
    <row r="170" spans="2:11" s="1" customFormat="1" ht="15" customHeight="1">
      <c r="B170" s="287"/>
      <c r="C170" s="264" t="s">
        <v>1550</v>
      </c>
      <c r="D170" s="264"/>
      <c r="E170" s="264"/>
      <c r="F170" s="285" t="s">
        <v>1501</v>
      </c>
      <c r="G170" s="264"/>
      <c r="H170" s="264" t="s">
        <v>1551</v>
      </c>
      <c r="I170" s="264" t="s">
        <v>1503</v>
      </c>
      <c r="J170" s="264" t="s">
        <v>1552</v>
      </c>
      <c r="K170" s="310"/>
    </row>
    <row r="171" spans="2:11" s="1" customFormat="1" ht="15" customHeight="1">
      <c r="B171" s="287"/>
      <c r="C171" s="264" t="s">
        <v>1449</v>
      </c>
      <c r="D171" s="264"/>
      <c r="E171" s="264"/>
      <c r="F171" s="285" t="s">
        <v>1501</v>
      </c>
      <c r="G171" s="264"/>
      <c r="H171" s="264" t="s">
        <v>1568</v>
      </c>
      <c r="I171" s="264" t="s">
        <v>1503</v>
      </c>
      <c r="J171" s="264" t="s">
        <v>1552</v>
      </c>
      <c r="K171" s="310"/>
    </row>
    <row r="172" spans="2:11" s="1" customFormat="1" ht="15" customHeight="1">
      <c r="B172" s="287"/>
      <c r="C172" s="264" t="s">
        <v>1506</v>
      </c>
      <c r="D172" s="264"/>
      <c r="E172" s="264"/>
      <c r="F172" s="285" t="s">
        <v>1507</v>
      </c>
      <c r="G172" s="264"/>
      <c r="H172" s="264" t="s">
        <v>1568</v>
      </c>
      <c r="I172" s="264" t="s">
        <v>1503</v>
      </c>
      <c r="J172" s="264">
        <v>50</v>
      </c>
      <c r="K172" s="310"/>
    </row>
    <row r="173" spans="2:11" s="1" customFormat="1" ht="15" customHeight="1">
      <c r="B173" s="287"/>
      <c r="C173" s="264" t="s">
        <v>1509</v>
      </c>
      <c r="D173" s="264"/>
      <c r="E173" s="264"/>
      <c r="F173" s="285" t="s">
        <v>1501</v>
      </c>
      <c r="G173" s="264"/>
      <c r="H173" s="264" t="s">
        <v>1568</v>
      </c>
      <c r="I173" s="264" t="s">
        <v>1511</v>
      </c>
      <c r="J173" s="264"/>
      <c r="K173" s="310"/>
    </row>
    <row r="174" spans="2:11" s="1" customFormat="1" ht="15" customHeight="1">
      <c r="B174" s="287"/>
      <c r="C174" s="264" t="s">
        <v>1520</v>
      </c>
      <c r="D174" s="264"/>
      <c r="E174" s="264"/>
      <c r="F174" s="285" t="s">
        <v>1507</v>
      </c>
      <c r="G174" s="264"/>
      <c r="H174" s="264" t="s">
        <v>1568</v>
      </c>
      <c r="I174" s="264" t="s">
        <v>1503</v>
      </c>
      <c r="J174" s="264">
        <v>50</v>
      </c>
      <c r="K174" s="310"/>
    </row>
    <row r="175" spans="2:11" s="1" customFormat="1" ht="15" customHeight="1">
      <c r="B175" s="287"/>
      <c r="C175" s="264" t="s">
        <v>1528</v>
      </c>
      <c r="D175" s="264"/>
      <c r="E175" s="264"/>
      <c r="F175" s="285" t="s">
        <v>1507</v>
      </c>
      <c r="G175" s="264"/>
      <c r="H175" s="264" t="s">
        <v>1568</v>
      </c>
      <c r="I175" s="264" t="s">
        <v>1503</v>
      </c>
      <c r="J175" s="264">
        <v>50</v>
      </c>
      <c r="K175" s="310"/>
    </row>
    <row r="176" spans="2:11" s="1" customFormat="1" ht="15" customHeight="1">
      <c r="B176" s="287"/>
      <c r="C176" s="264" t="s">
        <v>1526</v>
      </c>
      <c r="D176" s="264"/>
      <c r="E176" s="264"/>
      <c r="F176" s="285" t="s">
        <v>1507</v>
      </c>
      <c r="G176" s="264"/>
      <c r="H176" s="264" t="s">
        <v>1568</v>
      </c>
      <c r="I176" s="264" t="s">
        <v>1503</v>
      </c>
      <c r="J176" s="264">
        <v>50</v>
      </c>
      <c r="K176" s="310"/>
    </row>
    <row r="177" spans="2:11" s="1" customFormat="1" ht="15" customHeight="1">
      <c r="B177" s="287"/>
      <c r="C177" s="264" t="s">
        <v>127</v>
      </c>
      <c r="D177" s="264"/>
      <c r="E177" s="264"/>
      <c r="F177" s="285" t="s">
        <v>1501</v>
      </c>
      <c r="G177" s="264"/>
      <c r="H177" s="264" t="s">
        <v>1569</v>
      </c>
      <c r="I177" s="264" t="s">
        <v>1570</v>
      </c>
      <c r="J177" s="264"/>
      <c r="K177" s="310"/>
    </row>
    <row r="178" spans="2:11" s="1" customFormat="1" ht="15" customHeight="1">
      <c r="B178" s="287"/>
      <c r="C178" s="264" t="s">
        <v>57</v>
      </c>
      <c r="D178" s="264"/>
      <c r="E178" s="264"/>
      <c r="F178" s="285" t="s">
        <v>1501</v>
      </c>
      <c r="G178" s="264"/>
      <c r="H178" s="264" t="s">
        <v>1571</v>
      </c>
      <c r="I178" s="264" t="s">
        <v>1572</v>
      </c>
      <c r="J178" s="264">
        <v>1</v>
      </c>
      <c r="K178" s="310"/>
    </row>
    <row r="179" spans="2:11" s="1" customFormat="1" ht="15" customHeight="1">
      <c r="B179" s="287"/>
      <c r="C179" s="264" t="s">
        <v>53</v>
      </c>
      <c r="D179" s="264"/>
      <c r="E179" s="264"/>
      <c r="F179" s="285" t="s">
        <v>1501</v>
      </c>
      <c r="G179" s="264"/>
      <c r="H179" s="264" t="s">
        <v>1573</v>
      </c>
      <c r="I179" s="264" t="s">
        <v>1503</v>
      </c>
      <c r="J179" s="264">
        <v>20</v>
      </c>
      <c r="K179" s="310"/>
    </row>
    <row r="180" spans="2:11" s="1" customFormat="1" ht="15" customHeight="1">
      <c r="B180" s="287"/>
      <c r="C180" s="264" t="s">
        <v>54</v>
      </c>
      <c r="D180" s="264"/>
      <c r="E180" s="264"/>
      <c r="F180" s="285" t="s">
        <v>1501</v>
      </c>
      <c r="G180" s="264"/>
      <c r="H180" s="264" t="s">
        <v>1574</v>
      </c>
      <c r="I180" s="264" t="s">
        <v>1503</v>
      </c>
      <c r="J180" s="264">
        <v>255</v>
      </c>
      <c r="K180" s="310"/>
    </row>
    <row r="181" spans="2:11" s="1" customFormat="1" ht="15" customHeight="1">
      <c r="B181" s="287"/>
      <c r="C181" s="264" t="s">
        <v>128</v>
      </c>
      <c r="D181" s="264"/>
      <c r="E181" s="264"/>
      <c r="F181" s="285" t="s">
        <v>1501</v>
      </c>
      <c r="G181" s="264"/>
      <c r="H181" s="264" t="s">
        <v>1465</v>
      </c>
      <c r="I181" s="264" t="s">
        <v>1503</v>
      </c>
      <c r="J181" s="264">
        <v>10</v>
      </c>
      <c r="K181" s="310"/>
    </row>
    <row r="182" spans="2:11" s="1" customFormat="1" ht="15" customHeight="1">
      <c r="B182" s="287"/>
      <c r="C182" s="264" t="s">
        <v>129</v>
      </c>
      <c r="D182" s="264"/>
      <c r="E182" s="264"/>
      <c r="F182" s="285" t="s">
        <v>1501</v>
      </c>
      <c r="G182" s="264"/>
      <c r="H182" s="264" t="s">
        <v>1575</v>
      </c>
      <c r="I182" s="264" t="s">
        <v>1536</v>
      </c>
      <c r="J182" s="264"/>
      <c r="K182" s="310"/>
    </row>
    <row r="183" spans="2:11" s="1" customFormat="1" ht="15" customHeight="1">
      <c r="B183" s="287"/>
      <c r="C183" s="264" t="s">
        <v>1576</v>
      </c>
      <c r="D183" s="264"/>
      <c r="E183" s="264"/>
      <c r="F183" s="285" t="s">
        <v>1501</v>
      </c>
      <c r="G183" s="264"/>
      <c r="H183" s="264" t="s">
        <v>1577</v>
      </c>
      <c r="I183" s="264" t="s">
        <v>1536</v>
      </c>
      <c r="J183" s="264"/>
      <c r="K183" s="310"/>
    </row>
    <row r="184" spans="2:11" s="1" customFormat="1" ht="15" customHeight="1">
      <c r="B184" s="287"/>
      <c r="C184" s="264" t="s">
        <v>1565</v>
      </c>
      <c r="D184" s="264"/>
      <c r="E184" s="264"/>
      <c r="F184" s="285" t="s">
        <v>1501</v>
      </c>
      <c r="G184" s="264"/>
      <c r="H184" s="264" t="s">
        <v>1578</v>
      </c>
      <c r="I184" s="264" t="s">
        <v>1536</v>
      </c>
      <c r="J184" s="264"/>
      <c r="K184" s="310"/>
    </row>
    <row r="185" spans="2:11" s="1" customFormat="1" ht="15" customHeight="1">
      <c r="B185" s="287"/>
      <c r="C185" s="264" t="s">
        <v>131</v>
      </c>
      <c r="D185" s="264"/>
      <c r="E185" s="264"/>
      <c r="F185" s="285" t="s">
        <v>1507</v>
      </c>
      <c r="G185" s="264"/>
      <c r="H185" s="264" t="s">
        <v>1579</v>
      </c>
      <c r="I185" s="264" t="s">
        <v>1503</v>
      </c>
      <c r="J185" s="264">
        <v>50</v>
      </c>
      <c r="K185" s="310"/>
    </row>
    <row r="186" spans="2:11" s="1" customFormat="1" ht="15" customHeight="1">
      <c r="B186" s="287"/>
      <c r="C186" s="264" t="s">
        <v>1580</v>
      </c>
      <c r="D186" s="264"/>
      <c r="E186" s="264"/>
      <c r="F186" s="285" t="s">
        <v>1507</v>
      </c>
      <c r="G186" s="264"/>
      <c r="H186" s="264" t="s">
        <v>1581</v>
      </c>
      <c r="I186" s="264" t="s">
        <v>1582</v>
      </c>
      <c r="J186" s="264"/>
      <c r="K186" s="310"/>
    </row>
    <row r="187" spans="2:11" s="1" customFormat="1" ht="15" customHeight="1">
      <c r="B187" s="287"/>
      <c r="C187" s="264" t="s">
        <v>1583</v>
      </c>
      <c r="D187" s="264"/>
      <c r="E187" s="264"/>
      <c r="F187" s="285" t="s">
        <v>1507</v>
      </c>
      <c r="G187" s="264"/>
      <c r="H187" s="264" t="s">
        <v>1584</v>
      </c>
      <c r="I187" s="264" t="s">
        <v>1582</v>
      </c>
      <c r="J187" s="264"/>
      <c r="K187" s="310"/>
    </row>
    <row r="188" spans="2:11" s="1" customFormat="1" ht="15" customHeight="1">
      <c r="B188" s="287"/>
      <c r="C188" s="264" t="s">
        <v>1585</v>
      </c>
      <c r="D188" s="264"/>
      <c r="E188" s="264"/>
      <c r="F188" s="285" t="s">
        <v>1507</v>
      </c>
      <c r="G188" s="264"/>
      <c r="H188" s="264" t="s">
        <v>1586</v>
      </c>
      <c r="I188" s="264" t="s">
        <v>1582</v>
      </c>
      <c r="J188" s="264"/>
      <c r="K188" s="310"/>
    </row>
    <row r="189" spans="2:11" s="1" customFormat="1" ht="15" customHeight="1">
      <c r="B189" s="287"/>
      <c r="C189" s="323" t="s">
        <v>1587</v>
      </c>
      <c r="D189" s="264"/>
      <c r="E189" s="264"/>
      <c r="F189" s="285" t="s">
        <v>1507</v>
      </c>
      <c r="G189" s="264"/>
      <c r="H189" s="264" t="s">
        <v>1588</v>
      </c>
      <c r="I189" s="264" t="s">
        <v>1589</v>
      </c>
      <c r="J189" s="324" t="s">
        <v>1590</v>
      </c>
      <c r="K189" s="310"/>
    </row>
    <row r="190" spans="2:11" s="18" customFormat="1" ht="15" customHeight="1">
      <c r="B190" s="325"/>
      <c r="C190" s="326" t="s">
        <v>1591</v>
      </c>
      <c r="D190" s="327"/>
      <c r="E190" s="327"/>
      <c r="F190" s="328" t="s">
        <v>1507</v>
      </c>
      <c r="G190" s="327"/>
      <c r="H190" s="327" t="s">
        <v>1592</v>
      </c>
      <c r="I190" s="327" t="s">
        <v>1589</v>
      </c>
      <c r="J190" s="329" t="s">
        <v>1590</v>
      </c>
      <c r="K190" s="330"/>
    </row>
    <row r="191" spans="2:11" s="1" customFormat="1" ht="15" customHeight="1">
      <c r="B191" s="287"/>
      <c r="C191" s="323" t="s">
        <v>42</v>
      </c>
      <c r="D191" s="264"/>
      <c r="E191" s="264"/>
      <c r="F191" s="285" t="s">
        <v>1501</v>
      </c>
      <c r="G191" s="264"/>
      <c r="H191" s="261" t="s">
        <v>1593</v>
      </c>
      <c r="I191" s="264" t="s">
        <v>1594</v>
      </c>
      <c r="J191" s="264"/>
      <c r="K191" s="310"/>
    </row>
    <row r="192" spans="2:11" s="1" customFormat="1" ht="15" customHeight="1">
      <c r="B192" s="287"/>
      <c r="C192" s="323" t="s">
        <v>1595</v>
      </c>
      <c r="D192" s="264"/>
      <c r="E192" s="264"/>
      <c r="F192" s="285" t="s">
        <v>1501</v>
      </c>
      <c r="G192" s="264"/>
      <c r="H192" s="264" t="s">
        <v>1596</v>
      </c>
      <c r="I192" s="264" t="s">
        <v>1536</v>
      </c>
      <c r="J192" s="264"/>
      <c r="K192" s="310"/>
    </row>
    <row r="193" spans="2:11" s="1" customFormat="1" ht="15" customHeight="1">
      <c r="B193" s="287"/>
      <c r="C193" s="323" t="s">
        <v>1597</v>
      </c>
      <c r="D193" s="264"/>
      <c r="E193" s="264"/>
      <c r="F193" s="285" t="s">
        <v>1501</v>
      </c>
      <c r="G193" s="264"/>
      <c r="H193" s="264" t="s">
        <v>1598</v>
      </c>
      <c r="I193" s="264" t="s">
        <v>1536</v>
      </c>
      <c r="J193" s="264"/>
      <c r="K193" s="310"/>
    </row>
    <row r="194" spans="2:11" s="1" customFormat="1" ht="15" customHeight="1">
      <c r="B194" s="287"/>
      <c r="C194" s="323" t="s">
        <v>1599</v>
      </c>
      <c r="D194" s="264"/>
      <c r="E194" s="264"/>
      <c r="F194" s="285" t="s">
        <v>1507</v>
      </c>
      <c r="G194" s="264"/>
      <c r="H194" s="264" t="s">
        <v>1600</v>
      </c>
      <c r="I194" s="264" t="s">
        <v>1536</v>
      </c>
      <c r="J194" s="264"/>
      <c r="K194" s="310"/>
    </row>
    <row r="195" spans="2:11" s="1" customFormat="1" ht="15" customHeight="1">
      <c r="B195" s="316"/>
      <c r="C195" s="331"/>
      <c r="D195" s="296"/>
      <c r="E195" s="296"/>
      <c r="F195" s="296"/>
      <c r="G195" s="296"/>
      <c r="H195" s="296"/>
      <c r="I195" s="296"/>
      <c r="J195" s="296"/>
      <c r="K195" s="317"/>
    </row>
    <row r="196" spans="2:11" s="1" customFormat="1" ht="18.75" customHeight="1">
      <c r="B196" s="298"/>
      <c r="C196" s="308"/>
      <c r="D196" s="308"/>
      <c r="E196" s="308"/>
      <c r="F196" s="318"/>
      <c r="G196" s="308"/>
      <c r="H196" s="308"/>
      <c r="I196" s="308"/>
      <c r="J196" s="308"/>
      <c r="K196" s="298"/>
    </row>
    <row r="197" spans="2:11" s="1" customFormat="1" ht="18.75" customHeight="1">
      <c r="B197" s="298"/>
      <c r="C197" s="308"/>
      <c r="D197" s="308"/>
      <c r="E197" s="308"/>
      <c r="F197" s="318"/>
      <c r="G197" s="308"/>
      <c r="H197" s="308"/>
      <c r="I197" s="308"/>
      <c r="J197" s="308"/>
      <c r="K197" s="298"/>
    </row>
    <row r="198" spans="2:11" s="1" customFormat="1" ht="18.75" customHeight="1"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</row>
    <row r="199" spans="2:11" s="1" customFormat="1" ht="12">
      <c r="B199" s="253"/>
      <c r="C199" s="254"/>
      <c r="D199" s="254"/>
      <c r="E199" s="254"/>
      <c r="F199" s="254"/>
      <c r="G199" s="254"/>
      <c r="H199" s="254"/>
      <c r="I199" s="254"/>
      <c r="J199" s="254"/>
      <c r="K199" s="255"/>
    </row>
    <row r="200" spans="2:11" s="1" customFormat="1" ht="22.2">
      <c r="B200" s="256"/>
      <c r="C200" s="391" t="s">
        <v>1601</v>
      </c>
      <c r="D200" s="391"/>
      <c r="E200" s="391"/>
      <c r="F200" s="391"/>
      <c r="G200" s="391"/>
      <c r="H200" s="391"/>
      <c r="I200" s="391"/>
      <c r="J200" s="391"/>
      <c r="K200" s="257"/>
    </row>
    <row r="201" spans="2:11" s="1" customFormat="1" ht="25.5" customHeight="1">
      <c r="B201" s="256"/>
      <c r="C201" s="332" t="s">
        <v>1602</v>
      </c>
      <c r="D201" s="332"/>
      <c r="E201" s="332"/>
      <c r="F201" s="332" t="s">
        <v>1603</v>
      </c>
      <c r="G201" s="333"/>
      <c r="H201" s="394" t="s">
        <v>1604</v>
      </c>
      <c r="I201" s="394"/>
      <c r="J201" s="394"/>
      <c r="K201" s="257"/>
    </row>
    <row r="202" spans="2:11" s="1" customFormat="1" ht="5.25" customHeight="1">
      <c r="B202" s="287"/>
      <c r="C202" s="282"/>
      <c r="D202" s="282"/>
      <c r="E202" s="282"/>
      <c r="F202" s="282"/>
      <c r="G202" s="308"/>
      <c r="H202" s="282"/>
      <c r="I202" s="282"/>
      <c r="J202" s="282"/>
      <c r="K202" s="310"/>
    </row>
    <row r="203" spans="2:11" s="1" customFormat="1" ht="15" customHeight="1">
      <c r="B203" s="287"/>
      <c r="C203" s="264" t="s">
        <v>1594</v>
      </c>
      <c r="D203" s="264"/>
      <c r="E203" s="264"/>
      <c r="F203" s="285" t="s">
        <v>43</v>
      </c>
      <c r="G203" s="264"/>
      <c r="H203" s="395" t="s">
        <v>1605</v>
      </c>
      <c r="I203" s="395"/>
      <c r="J203" s="395"/>
      <c r="K203" s="310"/>
    </row>
    <row r="204" spans="2:11" s="1" customFormat="1" ht="15" customHeight="1">
      <c r="B204" s="287"/>
      <c r="C204" s="264"/>
      <c r="D204" s="264"/>
      <c r="E204" s="264"/>
      <c r="F204" s="285" t="s">
        <v>44</v>
      </c>
      <c r="G204" s="264"/>
      <c r="H204" s="395" t="s">
        <v>1606</v>
      </c>
      <c r="I204" s="395"/>
      <c r="J204" s="395"/>
      <c r="K204" s="310"/>
    </row>
    <row r="205" spans="2:11" s="1" customFormat="1" ht="15" customHeight="1">
      <c r="B205" s="287"/>
      <c r="C205" s="264"/>
      <c r="D205" s="264"/>
      <c r="E205" s="264"/>
      <c r="F205" s="285" t="s">
        <v>47</v>
      </c>
      <c r="G205" s="264"/>
      <c r="H205" s="395" t="s">
        <v>1607</v>
      </c>
      <c r="I205" s="395"/>
      <c r="J205" s="395"/>
      <c r="K205" s="310"/>
    </row>
    <row r="206" spans="2:11" s="1" customFormat="1" ht="15" customHeight="1">
      <c r="B206" s="287"/>
      <c r="C206" s="264"/>
      <c r="D206" s="264"/>
      <c r="E206" s="264"/>
      <c r="F206" s="285" t="s">
        <v>45</v>
      </c>
      <c r="G206" s="264"/>
      <c r="H206" s="395" t="s">
        <v>1608</v>
      </c>
      <c r="I206" s="395"/>
      <c r="J206" s="395"/>
      <c r="K206" s="310"/>
    </row>
    <row r="207" spans="2:11" s="1" customFormat="1" ht="15" customHeight="1">
      <c r="B207" s="287"/>
      <c r="C207" s="264"/>
      <c r="D207" s="264"/>
      <c r="E207" s="264"/>
      <c r="F207" s="285" t="s">
        <v>46</v>
      </c>
      <c r="G207" s="264"/>
      <c r="H207" s="395" t="s">
        <v>1609</v>
      </c>
      <c r="I207" s="395"/>
      <c r="J207" s="395"/>
      <c r="K207" s="310"/>
    </row>
    <row r="208" spans="2:11" s="1" customFormat="1" ht="15" customHeight="1">
      <c r="B208" s="287"/>
      <c r="C208" s="264"/>
      <c r="D208" s="264"/>
      <c r="E208" s="264"/>
      <c r="F208" s="285"/>
      <c r="G208" s="264"/>
      <c r="H208" s="264"/>
      <c r="I208" s="264"/>
      <c r="J208" s="264"/>
      <c r="K208" s="310"/>
    </row>
    <row r="209" spans="2:11" s="1" customFormat="1" ht="15" customHeight="1">
      <c r="B209" s="287"/>
      <c r="C209" s="264" t="s">
        <v>1548</v>
      </c>
      <c r="D209" s="264"/>
      <c r="E209" s="264"/>
      <c r="F209" s="285" t="s">
        <v>79</v>
      </c>
      <c r="G209" s="264"/>
      <c r="H209" s="395" t="s">
        <v>1610</v>
      </c>
      <c r="I209" s="395"/>
      <c r="J209" s="395"/>
      <c r="K209" s="310"/>
    </row>
    <row r="210" spans="2:11" s="1" customFormat="1" ht="15" customHeight="1">
      <c r="B210" s="287"/>
      <c r="C210" s="264"/>
      <c r="D210" s="264"/>
      <c r="E210" s="264"/>
      <c r="F210" s="285" t="s">
        <v>1444</v>
      </c>
      <c r="G210" s="264"/>
      <c r="H210" s="395" t="s">
        <v>1445</v>
      </c>
      <c r="I210" s="395"/>
      <c r="J210" s="395"/>
      <c r="K210" s="310"/>
    </row>
    <row r="211" spans="2:11" s="1" customFormat="1" ht="15" customHeight="1">
      <c r="B211" s="287"/>
      <c r="C211" s="264"/>
      <c r="D211" s="264"/>
      <c r="E211" s="264"/>
      <c r="F211" s="285" t="s">
        <v>1442</v>
      </c>
      <c r="G211" s="264"/>
      <c r="H211" s="395" t="s">
        <v>1611</v>
      </c>
      <c r="I211" s="395"/>
      <c r="J211" s="395"/>
      <c r="K211" s="310"/>
    </row>
    <row r="212" spans="2:11" s="1" customFormat="1" ht="15" customHeight="1">
      <c r="B212" s="334"/>
      <c r="C212" s="264"/>
      <c r="D212" s="264"/>
      <c r="E212" s="264"/>
      <c r="F212" s="285" t="s">
        <v>101</v>
      </c>
      <c r="G212" s="323"/>
      <c r="H212" s="396" t="s">
        <v>1446</v>
      </c>
      <c r="I212" s="396"/>
      <c r="J212" s="396"/>
      <c r="K212" s="335"/>
    </row>
    <row r="213" spans="2:11" s="1" customFormat="1" ht="15" customHeight="1">
      <c r="B213" s="334"/>
      <c r="C213" s="264"/>
      <c r="D213" s="264"/>
      <c r="E213" s="264"/>
      <c r="F213" s="285" t="s">
        <v>1447</v>
      </c>
      <c r="G213" s="323"/>
      <c r="H213" s="396" t="s">
        <v>1612</v>
      </c>
      <c r="I213" s="396"/>
      <c r="J213" s="396"/>
      <c r="K213" s="335"/>
    </row>
    <row r="214" spans="2:11" s="1" customFormat="1" ht="15" customHeight="1">
      <c r="B214" s="334"/>
      <c r="C214" s="264"/>
      <c r="D214" s="264"/>
      <c r="E214" s="264"/>
      <c r="F214" s="285"/>
      <c r="G214" s="323"/>
      <c r="H214" s="314"/>
      <c r="I214" s="314"/>
      <c r="J214" s="314"/>
      <c r="K214" s="335"/>
    </row>
    <row r="215" spans="2:11" s="1" customFormat="1" ht="15" customHeight="1">
      <c r="B215" s="334"/>
      <c r="C215" s="264" t="s">
        <v>1572</v>
      </c>
      <c r="D215" s="264"/>
      <c r="E215" s="264"/>
      <c r="F215" s="285">
        <v>1</v>
      </c>
      <c r="G215" s="323"/>
      <c r="H215" s="396" t="s">
        <v>1613</v>
      </c>
      <c r="I215" s="396"/>
      <c r="J215" s="396"/>
      <c r="K215" s="335"/>
    </row>
    <row r="216" spans="2:11" s="1" customFormat="1" ht="15" customHeight="1">
      <c r="B216" s="334"/>
      <c r="C216" s="264"/>
      <c r="D216" s="264"/>
      <c r="E216" s="264"/>
      <c r="F216" s="285">
        <v>2</v>
      </c>
      <c r="G216" s="323"/>
      <c r="H216" s="396" t="s">
        <v>1614</v>
      </c>
      <c r="I216" s="396"/>
      <c r="J216" s="396"/>
      <c r="K216" s="335"/>
    </row>
    <row r="217" spans="2:11" s="1" customFormat="1" ht="15" customHeight="1">
      <c r="B217" s="334"/>
      <c r="C217" s="264"/>
      <c r="D217" s="264"/>
      <c r="E217" s="264"/>
      <c r="F217" s="285">
        <v>3</v>
      </c>
      <c r="G217" s="323"/>
      <c r="H217" s="396" t="s">
        <v>1615</v>
      </c>
      <c r="I217" s="396"/>
      <c r="J217" s="396"/>
      <c r="K217" s="335"/>
    </row>
    <row r="218" spans="2:11" s="1" customFormat="1" ht="15" customHeight="1">
      <c r="B218" s="334"/>
      <c r="C218" s="264"/>
      <c r="D218" s="264"/>
      <c r="E218" s="264"/>
      <c r="F218" s="285">
        <v>4</v>
      </c>
      <c r="G218" s="323"/>
      <c r="H218" s="396" t="s">
        <v>1616</v>
      </c>
      <c r="I218" s="396"/>
      <c r="J218" s="396"/>
      <c r="K218" s="335"/>
    </row>
    <row r="219" spans="2:11" s="1" customFormat="1" ht="12.75" customHeight="1">
      <c r="B219" s="336"/>
      <c r="C219" s="337"/>
      <c r="D219" s="337"/>
      <c r="E219" s="337"/>
      <c r="F219" s="337"/>
      <c r="G219" s="337"/>
      <c r="H219" s="337"/>
      <c r="I219" s="337"/>
      <c r="J219" s="337"/>
      <c r="K219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7"/>
  <sheetViews>
    <sheetView showGridLines="0" workbookViewId="0" topLeftCell="A1">
      <selection activeCell="A2" sqref="A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0" t="s">
        <v>81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" customHeight="1">
      <c r="B4" s="23"/>
      <c r="D4" s="106" t="s">
        <v>104</v>
      </c>
      <c r="L4" s="23"/>
      <c r="M4" s="107" t="s">
        <v>10</v>
      </c>
      <c r="AT4" s="20" t="s">
        <v>4</v>
      </c>
    </row>
    <row r="5" spans="2:12" s="1" customFormat="1" ht="6.9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79" t="str">
        <f>'Rekapitulace stavby'!K6</f>
        <v>Oprava fasády a střechy objektu Krnovská 71B v Opavě</v>
      </c>
      <c r="F7" s="380"/>
      <c r="G7" s="380"/>
      <c r="H7" s="380"/>
      <c r="L7" s="23"/>
    </row>
    <row r="8" spans="1:31" s="2" customFormat="1" ht="12" customHeight="1">
      <c r="A8" s="37"/>
      <c r="B8" s="42"/>
      <c r="C8" s="37"/>
      <c r="D8" s="108" t="s">
        <v>105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1" t="s">
        <v>106</v>
      </c>
      <c r="F9" s="382"/>
      <c r="G9" s="382"/>
      <c r="H9" s="38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3" t="str">
        <f>'Rekapitulace stavby'!E14</f>
        <v>Vyplň údaj</v>
      </c>
      <c r="F18" s="384"/>
      <c r="G18" s="384"/>
      <c r="H18" s="38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2"/>
      <c r="B27" s="113"/>
      <c r="C27" s="112"/>
      <c r="D27" s="112"/>
      <c r="E27" s="385" t="s">
        <v>37</v>
      </c>
      <c r="F27" s="385"/>
      <c r="G27" s="385"/>
      <c r="H27" s="38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ROUND(J94,2)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42</v>
      </c>
      <c r="E33" s="108" t="s">
        <v>43</v>
      </c>
      <c r="F33" s="120">
        <f>ROUND((SUM(BE94:BE396)),2)</f>
        <v>0</v>
      </c>
      <c r="G33" s="37"/>
      <c r="H33" s="37"/>
      <c r="I33" s="121">
        <v>0.21</v>
      </c>
      <c r="J33" s="120">
        <f>ROUND(((SUM(BE94:BE396))*I33),2)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44</v>
      </c>
      <c r="F34" s="120">
        <f>ROUND((SUM(BF94:BF396)),2)</f>
        <v>0</v>
      </c>
      <c r="G34" s="37"/>
      <c r="H34" s="37"/>
      <c r="I34" s="121">
        <v>0.12</v>
      </c>
      <c r="J34" s="120">
        <f>ROUND(((SUM(BF94:BF396))*I34),2)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45</v>
      </c>
      <c r="F35" s="120">
        <f>ROUND((SUM(BG94:BG396)),2)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46</v>
      </c>
      <c r="F36" s="120">
        <f>ROUND((SUM(BH94:BH396)),2)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47</v>
      </c>
      <c r="F37" s="120">
        <f>ROUND((SUM(BI94:BI396)),2)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6" t="s">
        <v>107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6" t="str">
        <f>E7</f>
        <v>Oprava fasády a střechy objektu Krnovská 71B v Opavě</v>
      </c>
      <c r="F48" s="387"/>
      <c r="G48" s="387"/>
      <c r="H48" s="38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9" t="str">
        <f>E9</f>
        <v>01 - Oprava fasády - pohled severní</v>
      </c>
      <c r="F50" s="388"/>
      <c r="G50" s="388"/>
      <c r="H50" s="388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k.ú. Opava-Předměstí, par.č. 2157/2</v>
      </c>
      <c r="G52" s="39"/>
      <c r="H52" s="39"/>
      <c r="I52" s="32" t="s">
        <v>23</v>
      </c>
      <c r="J52" s="62" t="str">
        <f>IF(J12="","",J12)</f>
        <v>9. 4. 2024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Statutární město Opava </v>
      </c>
      <c r="G54" s="39"/>
      <c r="H54" s="39"/>
      <c r="I54" s="32" t="s">
        <v>31</v>
      </c>
      <c r="J54" s="35" t="str">
        <f>E21</f>
        <v>Ing. Jan Pospíšil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108</v>
      </c>
      <c r="D57" s="134"/>
      <c r="E57" s="134"/>
      <c r="F57" s="134"/>
      <c r="G57" s="134"/>
      <c r="H57" s="134"/>
      <c r="I57" s="134"/>
      <c r="J57" s="135" t="s">
        <v>109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J94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110</v>
      </c>
    </row>
    <row r="60" spans="2:12" s="9" customFormat="1" ht="24.9" customHeight="1">
      <c r="B60" s="137"/>
      <c r="C60" s="138"/>
      <c r="D60" s="139" t="s">
        <v>111</v>
      </c>
      <c r="E60" s="140"/>
      <c r="F60" s="140"/>
      <c r="G60" s="140"/>
      <c r="H60" s="140"/>
      <c r="I60" s="140"/>
      <c r="J60" s="141">
        <f>J95</f>
        <v>0</v>
      </c>
      <c r="K60" s="138"/>
      <c r="L60" s="142"/>
    </row>
    <row r="61" spans="2:12" s="10" customFormat="1" ht="19.95" customHeight="1">
      <c r="B61" s="143"/>
      <c r="C61" s="144"/>
      <c r="D61" s="145" t="s">
        <v>112</v>
      </c>
      <c r="E61" s="146"/>
      <c r="F61" s="146"/>
      <c r="G61" s="146"/>
      <c r="H61" s="146"/>
      <c r="I61" s="146"/>
      <c r="J61" s="147">
        <f>J96</f>
        <v>0</v>
      </c>
      <c r="K61" s="144"/>
      <c r="L61" s="148"/>
    </row>
    <row r="62" spans="2:12" s="10" customFormat="1" ht="19.95" customHeight="1">
      <c r="B62" s="143"/>
      <c r="C62" s="144"/>
      <c r="D62" s="145" t="s">
        <v>113</v>
      </c>
      <c r="E62" s="146"/>
      <c r="F62" s="146"/>
      <c r="G62" s="146"/>
      <c r="H62" s="146"/>
      <c r="I62" s="146"/>
      <c r="J62" s="147">
        <f>J232</f>
        <v>0</v>
      </c>
      <c r="K62" s="144"/>
      <c r="L62" s="148"/>
    </row>
    <row r="63" spans="2:12" s="10" customFormat="1" ht="19.95" customHeight="1">
      <c r="B63" s="143"/>
      <c r="C63" s="144"/>
      <c r="D63" s="145" t="s">
        <v>114</v>
      </c>
      <c r="E63" s="146"/>
      <c r="F63" s="146"/>
      <c r="G63" s="146"/>
      <c r="H63" s="146"/>
      <c r="I63" s="146"/>
      <c r="J63" s="147">
        <f>J236</f>
        <v>0</v>
      </c>
      <c r="K63" s="144"/>
      <c r="L63" s="148"/>
    </row>
    <row r="64" spans="2:12" s="10" customFormat="1" ht="19.95" customHeight="1">
      <c r="B64" s="143"/>
      <c r="C64" s="144"/>
      <c r="D64" s="145" t="s">
        <v>115</v>
      </c>
      <c r="E64" s="146"/>
      <c r="F64" s="146"/>
      <c r="G64" s="146"/>
      <c r="H64" s="146"/>
      <c r="I64" s="146"/>
      <c r="J64" s="147">
        <f>J252</f>
        <v>0</v>
      </c>
      <c r="K64" s="144"/>
      <c r="L64" s="148"/>
    </row>
    <row r="65" spans="2:12" s="10" customFormat="1" ht="19.95" customHeight="1">
      <c r="B65" s="143"/>
      <c r="C65" s="144"/>
      <c r="D65" s="145" t="s">
        <v>116</v>
      </c>
      <c r="E65" s="146"/>
      <c r="F65" s="146"/>
      <c r="G65" s="146"/>
      <c r="H65" s="146"/>
      <c r="I65" s="146"/>
      <c r="J65" s="147">
        <f>J255</f>
        <v>0</v>
      </c>
      <c r="K65" s="144"/>
      <c r="L65" s="148"/>
    </row>
    <row r="66" spans="2:12" s="10" customFormat="1" ht="19.95" customHeight="1">
      <c r="B66" s="143"/>
      <c r="C66" s="144"/>
      <c r="D66" s="145" t="s">
        <v>117</v>
      </c>
      <c r="E66" s="146"/>
      <c r="F66" s="146"/>
      <c r="G66" s="146"/>
      <c r="H66" s="146"/>
      <c r="I66" s="146"/>
      <c r="J66" s="147">
        <f>J279</f>
        <v>0</v>
      </c>
      <c r="K66" s="144"/>
      <c r="L66" s="148"/>
    </row>
    <row r="67" spans="2:12" s="10" customFormat="1" ht="19.95" customHeight="1">
      <c r="B67" s="143"/>
      <c r="C67" s="144"/>
      <c r="D67" s="145" t="s">
        <v>118</v>
      </c>
      <c r="E67" s="146"/>
      <c r="F67" s="146"/>
      <c r="G67" s="146"/>
      <c r="H67" s="146"/>
      <c r="I67" s="146"/>
      <c r="J67" s="147">
        <f>J295</f>
        <v>0</v>
      </c>
      <c r="K67" s="144"/>
      <c r="L67" s="148"/>
    </row>
    <row r="68" spans="2:12" s="10" customFormat="1" ht="19.95" customHeight="1">
      <c r="B68" s="143"/>
      <c r="C68" s="144"/>
      <c r="D68" s="145" t="s">
        <v>119</v>
      </c>
      <c r="E68" s="146"/>
      <c r="F68" s="146"/>
      <c r="G68" s="146"/>
      <c r="H68" s="146"/>
      <c r="I68" s="146"/>
      <c r="J68" s="147">
        <f>J303</f>
        <v>0</v>
      </c>
      <c r="K68" s="144"/>
      <c r="L68" s="148"/>
    </row>
    <row r="69" spans="2:12" s="9" customFormat="1" ht="24.9" customHeight="1">
      <c r="B69" s="137"/>
      <c r="C69" s="138"/>
      <c r="D69" s="139" t="s">
        <v>120</v>
      </c>
      <c r="E69" s="140"/>
      <c r="F69" s="140"/>
      <c r="G69" s="140"/>
      <c r="H69" s="140"/>
      <c r="I69" s="140"/>
      <c r="J69" s="141">
        <f>J305</f>
        <v>0</v>
      </c>
      <c r="K69" s="138"/>
      <c r="L69" s="142"/>
    </row>
    <row r="70" spans="2:12" s="10" customFormat="1" ht="19.95" customHeight="1">
      <c r="B70" s="143"/>
      <c r="C70" s="144"/>
      <c r="D70" s="145" t="s">
        <v>121</v>
      </c>
      <c r="E70" s="146"/>
      <c r="F70" s="146"/>
      <c r="G70" s="146"/>
      <c r="H70" s="146"/>
      <c r="I70" s="146"/>
      <c r="J70" s="147">
        <f>J306</f>
        <v>0</v>
      </c>
      <c r="K70" s="144"/>
      <c r="L70" s="148"/>
    </row>
    <row r="71" spans="2:12" s="10" customFormat="1" ht="19.95" customHeight="1">
      <c r="B71" s="143"/>
      <c r="C71" s="144"/>
      <c r="D71" s="145" t="s">
        <v>122</v>
      </c>
      <c r="E71" s="146"/>
      <c r="F71" s="146"/>
      <c r="G71" s="146"/>
      <c r="H71" s="146"/>
      <c r="I71" s="146"/>
      <c r="J71" s="147">
        <f>J308</f>
        <v>0</v>
      </c>
      <c r="K71" s="144"/>
      <c r="L71" s="148"/>
    </row>
    <row r="72" spans="2:12" s="10" customFormat="1" ht="19.95" customHeight="1">
      <c r="B72" s="143"/>
      <c r="C72" s="144"/>
      <c r="D72" s="145" t="s">
        <v>123</v>
      </c>
      <c r="E72" s="146"/>
      <c r="F72" s="146"/>
      <c r="G72" s="146"/>
      <c r="H72" s="146"/>
      <c r="I72" s="146"/>
      <c r="J72" s="147">
        <f>J310</f>
        <v>0</v>
      </c>
      <c r="K72" s="144"/>
      <c r="L72" s="148"/>
    </row>
    <row r="73" spans="2:12" s="10" customFormat="1" ht="19.95" customHeight="1">
      <c r="B73" s="143"/>
      <c r="C73" s="144"/>
      <c r="D73" s="145" t="s">
        <v>124</v>
      </c>
      <c r="E73" s="146"/>
      <c r="F73" s="146"/>
      <c r="G73" s="146"/>
      <c r="H73" s="146"/>
      <c r="I73" s="146"/>
      <c r="J73" s="147">
        <f>J363</f>
        <v>0</v>
      </c>
      <c r="K73" s="144"/>
      <c r="L73" s="148"/>
    </row>
    <row r="74" spans="2:12" s="10" customFormat="1" ht="19.95" customHeight="1">
      <c r="B74" s="143"/>
      <c r="C74" s="144"/>
      <c r="D74" s="145" t="s">
        <v>125</v>
      </c>
      <c r="E74" s="146"/>
      <c r="F74" s="146"/>
      <c r="G74" s="146"/>
      <c r="H74" s="146"/>
      <c r="I74" s="146"/>
      <c r="J74" s="147">
        <f>J367</f>
        <v>0</v>
      </c>
      <c r="K74" s="144"/>
      <c r="L74" s="148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" customHeight="1">
      <c r="A76" s="37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" customHeight="1">
      <c r="A80" s="37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" customHeight="1">
      <c r="A81" s="37"/>
      <c r="B81" s="38"/>
      <c r="C81" s="26" t="s">
        <v>126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386" t="str">
        <f>E7</f>
        <v>Oprava fasády a střechy objektu Krnovská 71B v Opavě</v>
      </c>
      <c r="F84" s="387"/>
      <c r="G84" s="387"/>
      <c r="H84" s="387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105</v>
      </c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39" t="str">
        <f>E9</f>
        <v>01 - Oprava fasády - pohled severní</v>
      </c>
      <c r="F86" s="388"/>
      <c r="G86" s="388"/>
      <c r="H86" s="388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F12</f>
        <v>k.ú. Opava-Předměstí, par.č. 2157/2</v>
      </c>
      <c r="G88" s="39"/>
      <c r="H88" s="39"/>
      <c r="I88" s="32" t="s">
        <v>23</v>
      </c>
      <c r="J88" s="62" t="str">
        <f>IF(J12="","",J12)</f>
        <v>9. 4. 2024</v>
      </c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2" t="s">
        <v>25</v>
      </c>
      <c r="D90" s="39"/>
      <c r="E90" s="39"/>
      <c r="F90" s="30" t="str">
        <f>E15</f>
        <v xml:space="preserve">Statutární město Opava </v>
      </c>
      <c r="G90" s="39"/>
      <c r="H90" s="39"/>
      <c r="I90" s="32" t="s">
        <v>31</v>
      </c>
      <c r="J90" s="35" t="str">
        <f>E21</f>
        <v>Ing. Jan Pospíšil</v>
      </c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2" t="s">
        <v>29</v>
      </c>
      <c r="D91" s="39"/>
      <c r="E91" s="39"/>
      <c r="F91" s="30" t="str">
        <f>IF(E18="","",E18)</f>
        <v>Vyplň údaj</v>
      </c>
      <c r="G91" s="39"/>
      <c r="H91" s="39"/>
      <c r="I91" s="32" t="s">
        <v>34</v>
      </c>
      <c r="J91" s="35" t="str">
        <f>E24</f>
        <v xml:space="preserve"> </v>
      </c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49"/>
      <c r="B93" s="150"/>
      <c r="C93" s="151" t="s">
        <v>127</v>
      </c>
      <c r="D93" s="152" t="s">
        <v>57</v>
      </c>
      <c r="E93" s="152" t="s">
        <v>53</v>
      </c>
      <c r="F93" s="152" t="s">
        <v>54</v>
      </c>
      <c r="G93" s="152" t="s">
        <v>128</v>
      </c>
      <c r="H93" s="152" t="s">
        <v>129</v>
      </c>
      <c r="I93" s="152" t="s">
        <v>130</v>
      </c>
      <c r="J93" s="152" t="s">
        <v>109</v>
      </c>
      <c r="K93" s="153" t="s">
        <v>131</v>
      </c>
      <c r="L93" s="154"/>
      <c r="M93" s="71" t="s">
        <v>19</v>
      </c>
      <c r="N93" s="72" t="s">
        <v>42</v>
      </c>
      <c r="O93" s="72" t="s">
        <v>132</v>
      </c>
      <c r="P93" s="72" t="s">
        <v>133</v>
      </c>
      <c r="Q93" s="72" t="s">
        <v>134</v>
      </c>
      <c r="R93" s="72" t="s">
        <v>135</v>
      </c>
      <c r="S93" s="72" t="s">
        <v>136</v>
      </c>
      <c r="T93" s="73" t="s">
        <v>137</v>
      </c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</row>
    <row r="94" spans="1:63" s="2" customFormat="1" ht="22.8" customHeight="1">
      <c r="A94" s="37"/>
      <c r="B94" s="38"/>
      <c r="C94" s="78" t="s">
        <v>138</v>
      </c>
      <c r="D94" s="39"/>
      <c r="E94" s="39"/>
      <c r="F94" s="39"/>
      <c r="G94" s="39"/>
      <c r="H94" s="39"/>
      <c r="I94" s="39"/>
      <c r="J94" s="155">
        <f>BK94</f>
        <v>0</v>
      </c>
      <c r="K94" s="39"/>
      <c r="L94" s="42"/>
      <c r="M94" s="74"/>
      <c r="N94" s="156"/>
      <c r="O94" s="75"/>
      <c r="P94" s="157">
        <f>P95+P305</f>
        <v>0</v>
      </c>
      <c r="Q94" s="75"/>
      <c r="R94" s="157">
        <f>R95+R305</f>
        <v>47.758087419999995</v>
      </c>
      <c r="S94" s="75"/>
      <c r="T94" s="158">
        <f>T95+T305</f>
        <v>41.03204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71</v>
      </c>
      <c r="AU94" s="20" t="s">
        <v>110</v>
      </c>
      <c r="BK94" s="159">
        <f>BK95+BK305</f>
        <v>0</v>
      </c>
    </row>
    <row r="95" spans="2:63" s="12" customFormat="1" ht="25.95" customHeight="1">
      <c r="B95" s="160"/>
      <c r="C95" s="161"/>
      <c r="D95" s="162" t="s">
        <v>71</v>
      </c>
      <c r="E95" s="163" t="s">
        <v>139</v>
      </c>
      <c r="F95" s="163" t="s">
        <v>140</v>
      </c>
      <c r="G95" s="161"/>
      <c r="H95" s="161"/>
      <c r="I95" s="164"/>
      <c r="J95" s="165">
        <f>BK95</f>
        <v>0</v>
      </c>
      <c r="K95" s="161"/>
      <c r="L95" s="166"/>
      <c r="M95" s="167"/>
      <c r="N95" s="168"/>
      <c r="O95" s="168"/>
      <c r="P95" s="169">
        <f>P96+P232+P236+P252+P255+P279+P295+P303</f>
        <v>0</v>
      </c>
      <c r="Q95" s="168"/>
      <c r="R95" s="169">
        <f>R96+R232+R236+R252+R255+R279+R295+R303</f>
        <v>46.12339726</v>
      </c>
      <c r="S95" s="168"/>
      <c r="T95" s="170">
        <f>T96+T232+T236+T252+T255+T279+T295+T303</f>
        <v>40.591228</v>
      </c>
      <c r="AR95" s="171" t="s">
        <v>80</v>
      </c>
      <c r="AT95" s="172" t="s">
        <v>71</v>
      </c>
      <c r="AU95" s="172" t="s">
        <v>72</v>
      </c>
      <c r="AY95" s="171" t="s">
        <v>141</v>
      </c>
      <c r="BK95" s="173">
        <f>BK96+BK232+BK236+BK252+BK255+BK279+BK295+BK303</f>
        <v>0</v>
      </c>
    </row>
    <row r="96" spans="2:63" s="12" customFormat="1" ht="22.8" customHeight="1">
      <c r="B96" s="160"/>
      <c r="C96" s="161"/>
      <c r="D96" s="162" t="s">
        <v>71</v>
      </c>
      <c r="E96" s="174" t="s">
        <v>142</v>
      </c>
      <c r="F96" s="174" t="s">
        <v>143</v>
      </c>
      <c r="G96" s="161"/>
      <c r="H96" s="161"/>
      <c r="I96" s="164"/>
      <c r="J96" s="175">
        <f>BK96</f>
        <v>0</v>
      </c>
      <c r="K96" s="161"/>
      <c r="L96" s="166"/>
      <c r="M96" s="167"/>
      <c r="N96" s="168"/>
      <c r="O96" s="168"/>
      <c r="P96" s="169">
        <f>SUM(P97:P231)</f>
        <v>0</v>
      </c>
      <c r="Q96" s="168"/>
      <c r="R96" s="169">
        <f>SUM(R97:R231)</f>
        <v>45.86128366</v>
      </c>
      <c r="S96" s="168"/>
      <c r="T96" s="170">
        <f>SUM(T97:T231)</f>
        <v>0</v>
      </c>
      <c r="AR96" s="171" t="s">
        <v>80</v>
      </c>
      <c r="AT96" s="172" t="s">
        <v>71</v>
      </c>
      <c r="AU96" s="172" t="s">
        <v>80</v>
      </c>
      <c r="AY96" s="171" t="s">
        <v>141</v>
      </c>
      <c r="BK96" s="173">
        <f>SUM(BK97:BK231)</f>
        <v>0</v>
      </c>
    </row>
    <row r="97" spans="1:65" s="2" customFormat="1" ht="33" customHeight="1">
      <c r="A97" s="37"/>
      <c r="B97" s="38"/>
      <c r="C97" s="176" t="s">
        <v>80</v>
      </c>
      <c r="D97" s="176" t="s">
        <v>144</v>
      </c>
      <c r="E97" s="177" t="s">
        <v>145</v>
      </c>
      <c r="F97" s="178" t="s">
        <v>146</v>
      </c>
      <c r="G97" s="179" t="s">
        <v>147</v>
      </c>
      <c r="H97" s="180">
        <v>185.09</v>
      </c>
      <c r="I97" s="181"/>
      <c r="J97" s="182">
        <f>ROUND(I97*H97,2)</f>
        <v>0</v>
      </c>
      <c r="K97" s="178" t="s">
        <v>148</v>
      </c>
      <c r="L97" s="42"/>
      <c r="M97" s="183" t="s">
        <v>19</v>
      </c>
      <c r="N97" s="184" t="s">
        <v>43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149</v>
      </c>
      <c r="AT97" s="187" t="s">
        <v>144</v>
      </c>
      <c r="AU97" s="187" t="s">
        <v>82</v>
      </c>
      <c r="AY97" s="20" t="s">
        <v>141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20" t="s">
        <v>80</v>
      </c>
      <c r="BK97" s="188">
        <f>ROUND(I97*H97,2)</f>
        <v>0</v>
      </c>
      <c r="BL97" s="20" t="s">
        <v>149</v>
      </c>
      <c r="BM97" s="187" t="s">
        <v>150</v>
      </c>
    </row>
    <row r="98" spans="2:51" s="13" customFormat="1" ht="10.2">
      <c r="B98" s="189"/>
      <c r="C98" s="190"/>
      <c r="D98" s="191" t="s">
        <v>151</v>
      </c>
      <c r="E98" s="192" t="s">
        <v>19</v>
      </c>
      <c r="F98" s="193" t="s">
        <v>152</v>
      </c>
      <c r="G98" s="190"/>
      <c r="H98" s="192" t="s">
        <v>19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151</v>
      </c>
      <c r="AU98" s="199" t="s">
        <v>82</v>
      </c>
      <c r="AV98" s="13" t="s">
        <v>80</v>
      </c>
      <c r="AW98" s="13" t="s">
        <v>33</v>
      </c>
      <c r="AX98" s="13" t="s">
        <v>72</v>
      </c>
      <c r="AY98" s="199" t="s">
        <v>141</v>
      </c>
    </row>
    <row r="99" spans="2:51" s="14" customFormat="1" ht="20.4">
      <c r="B99" s="200"/>
      <c r="C99" s="201"/>
      <c r="D99" s="191" t="s">
        <v>151</v>
      </c>
      <c r="E99" s="202" t="s">
        <v>19</v>
      </c>
      <c r="F99" s="203" t="s">
        <v>153</v>
      </c>
      <c r="G99" s="201"/>
      <c r="H99" s="204">
        <v>24.14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151</v>
      </c>
      <c r="AU99" s="210" t="s">
        <v>82</v>
      </c>
      <c r="AV99" s="14" t="s">
        <v>82</v>
      </c>
      <c r="AW99" s="14" t="s">
        <v>33</v>
      </c>
      <c r="AX99" s="14" t="s">
        <v>72</v>
      </c>
      <c r="AY99" s="210" t="s">
        <v>141</v>
      </c>
    </row>
    <row r="100" spans="2:51" s="15" customFormat="1" ht="10.2">
      <c r="B100" s="211"/>
      <c r="C100" s="212"/>
      <c r="D100" s="191" t="s">
        <v>151</v>
      </c>
      <c r="E100" s="213" t="s">
        <v>19</v>
      </c>
      <c r="F100" s="214" t="s">
        <v>154</v>
      </c>
      <c r="G100" s="212"/>
      <c r="H100" s="215">
        <v>24.14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151</v>
      </c>
      <c r="AU100" s="221" t="s">
        <v>82</v>
      </c>
      <c r="AV100" s="15" t="s">
        <v>155</v>
      </c>
      <c r="AW100" s="15" t="s">
        <v>33</v>
      </c>
      <c r="AX100" s="15" t="s">
        <v>72</v>
      </c>
      <c r="AY100" s="221" t="s">
        <v>141</v>
      </c>
    </row>
    <row r="101" spans="2:51" s="13" customFormat="1" ht="10.2">
      <c r="B101" s="189"/>
      <c r="C101" s="190"/>
      <c r="D101" s="191" t="s">
        <v>151</v>
      </c>
      <c r="E101" s="192" t="s">
        <v>19</v>
      </c>
      <c r="F101" s="193" t="s">
        <v>156</v>
      </c>
      <c r="G101" s="190"/>
      <c r="H101" s="192" t="s">
        <v>19</v>
      </c>
      <c r="I101" s="194"/>
      <c r="J101" s="190"/>
      <c r="K101" s="190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151</v>
      </c>
      <c r="AU101" s="199" t="s">
        <v>82</v>
      </c>
      <c r="AV101" s="13" t="s">
        <v>80</v>
      </c>
      <c r="AW101" s="13" t="s">
        <v>33</v>
      </c>
      <c r="AX101" s="13" t="s">
        <v>72</v>
      </c>
      <c r="AY101" s="199" t="s">
        <v>141</v>
      </c>
    </row>
    <row r="102" spans="2:51" s="14" customFormat="1" ht="10.2">
      <c r="B102" s="200"/>
      <c r="C102" s="201"/>
      <c r="D102" s="191" t="s">
        <v>151</v>
      </c>
      <c r="E102" s="202" t="s">
        <v>19</v>
      </c>
      <c r="F102" s="203" t="s">
        <v>157</v>
      </c>
      <c r="G102" s="201"/>
      <c r="H102" s="204">
        <v>61.51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151</v>
      </c>
      <c r="AU102" s="210" t="s">
        <v>82</v>
      </c>
      <c r="AV102" s="14" t="s">
        <v>82</v>
      </c>
      <c r="AW102" s="14" t="s">
        <v>33</v>
      </c>
      <c r="AX102" s="14" t="s">
        <v>72</v>
      </c>
      <c r="AY102" s="210" t="s">
        <v>141</v>
      </c>
    </row>
    <row r="103" spans="2:51" s="14" customFormat="1" ht="10.2">
      <c r="B103" s="200"/>
      <c r="C103" s="201"/>
      <c r="D103" s="191" t="s">
        <v>151</v>
      </c>
      <c r="E103" s="202" t="s">
        <v>19</v>
      </c>
      <c r="F103" s="203" t="s">
        <v>158</v>
      </c>
      <c r="G103" s="201"/>
      <c r="H103" s="204">
        <v>56.44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151</v>
      </c>
      <c r="AU103" s="210" t="s">
        <v>82</v>
      </c>
      <c r="AV103" s="14" t="s">
        <v>82</v>
      </c>
      <c r="AW103" s="14" t="s">
        <v>33</v>
      </c>
      <c r="AX103" s="14" t="s">
        <v>72</v>
      </c>
      <c r="AY103" s="210" t="s">
        <v>141</v>
      </c>
    </row>
    <row r="104" spans="2:51" s="14" customFormat="1" ht="10.2">
      <c r="B104" s="200"/>
      <c r="C104" s="201"/>
      <c r="D104" s="191" t="s">
        <v>151</v>
      </c>
      <c r="E104" s="202" t="s">
        <v>19</v>
      </c>
      <c r="F104" s="203" t="s">
        <v>159</v>
      </c>
      <c r="G104" s="201"/>
      <c r="H104" s="204">
        <v>43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151</v>
      </c>
      <c r="AU104" s="210" t="s">
        <v>82</v>
      </c>
      <c r="AV104" s="14" t="s">
        <v>82</v>
      </c>
      <c r="AW104" s="14" t="s">
        <v>33</v>
      </c>
      <c r="AX104" s="14" t="s">
        <v>72</v>
      </c>
      <c r="AY104" s="210" t="s">
        <v>141</v>
      </c>
    </row>
    <row r="105" spans="2:51" s="15" customFormat="1" ht="10.2">
      <c r="B105" s="211"/>
      <c r="C105" s="212"/>
      <c r="D105" s="191" t="s">
        <v>151</v>
      </c>
      <c r="E105" s="213" t="s">
        <v>19</v>
      </c>
      <c r="F105" s="214" t="s">
        <v>154</v>
      </c>
      <c r="G105" s="212"/>
      <c r="H105" s="215">
        <v>160.95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151</v>
      </c>
      <c r="AU105" s="221" t="s">
        <v>82</v>
      </c>
      <c r="AV105" s="15" t="s">
        <v>155</v>
      </c>
      <c r="AW105" s="15" t="s">
        <v>33</v>
      </c>
      <c r="AX105" s="15" t="s">
        <v>72</v>
      </c>
      <c r="AY105" s="221" t="s">
        <v>141</v>
      </c>
    </row>
    <row r="106" spans="2:51" s="16" customFormat="1" ht="10.2">
      <c r="B106" s="222"/>
      <c r="C106" s="223"/>
      <c r="D106" s="191" t="s">
        <v>151</v>
      </c>
      <c r="E106" s="224" t="s">
        <v>19</v>
      </c>
      <c r="F106" s="225" t="s">
        <v>160</v>
      </c>
      <c r="G106" s="223"/>
      <c r="H106" s="226">
        <v>185.09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151</v>
      </c>
      <c r="AU106" s="232" t="s">
        <v>82</v>
      </c>
      <c r="AV106" s="16" t="s">
        <v>149</v>
      </c>
      <c r="AW106" s="16" t="s">
        <v>33</v>
      </c>
      <c r="AX106" s="16" t="s">
        <v>80</v>
      </c>
      <c r="AY106" s="232" t="s">
        <v>141</v>
      </c>
    </row>
    <row r="107" spans="1:65" s="2" customFormat="1" ht="16.5" customHeight="1">
      <c r="A107" s="37"/>
      <c r="B107" s="38"/>
      <c r="C107" s="233" t="s">
        <v>82</v>
      </c>
      <c r="D107" s="233" t="s">
        <v>161</v>
      </c>
      <c r="E107" s="234" t="s">
        <v>162</v>
      </c>
      <c r="F107" s="235" t="s">
        <v>163</v>
      </c>
      <c r="G107" s="236" t="s">
        <v>147</v>
      </c>
      <c r="H107" s="237">
        <v>194.345</v>
      </c>
      <c r="I107" s="238"/>
      <c r="J107" s="239">
        <f>ROUND(I107*H107,2)</f>
        <v>0</v>
      </c>
      <c r="K107" s="235" t="s">
        <v>148</v>
      </c>
      <c r="L107" s="240"/>
      <c r="M107" s="241" t="s">
        <v>19</v>
      </c>
      <c r="N107" s="242" t="s">
        <v>43</v>
      </c>
      <c r="O107" s="67"/>
      <c r="P107" s="185">
        <f>O107*H107</f>
        <v>0</v>
      </c>
      <c r="Q107" s="185">
        <v>4E-05</v>
      </c>
      <c r="R107" s="185">
        <f>Q107*H107</f>
        <v>0.007773800000000001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164</v>
      </c>
      <c r="AT107" s="187" t="s">
        <v>161</v>
      </c>
      <c r="AU107" s="187" t="s">
        <v>82</v>
      </c>
      <c r="AY107" s="20" t="s">
        <v>141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20" t="s">
        <v>80</v>
      </c>
      <c r="BK107" s="188">
        <f>ROUND(I107*H107,2)</f>
        <v>0</v>
      </c>
      <c r="BL107" s="20" t="s">
        <v>149</v>
      </c>
      <c r="BM107" s="187" t="s">
        <v>165</v>
      </c>
    </row>
    <row r="108" spans="2:51" s="14" customFormat="1" ht="10.2">
      <c r="B108" s="200"/>
      <c r="C108" s="201"/>
      <c r="D108" s="191" t="s">
        <v>151</v>
      </c>
      <c r="E108" s="201"/>
      <c r="F108" s="203" t="s">
        <v>166</v>
      </c>
      <c r="G108" s="201"/>
      <c r="H108" s="204">
        <v>194.345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151</v>
      </c>
      <c r="AU108" s="210" t="s">
        <v>82</v>
      </c>
      <c r="AV108" s="14" t="s">
        <v>82</v>
      </c>
      <c r="AW108" s="14" t="s">
        <v>4</v>
      </c>
      <c r="AX108" s="14" t="s">
        <v>80</v>
      </c>
      <c r="AY108" s="210" t="s">
        <v>141</v>
      </c>
    </row>
    <row r="109" spans="1:65" s="2" customFormat="1" ht="16.5" customHeight="1">
      <c r="A109" s="37"/>
      <c r="B109" s="38"/>
      <c r="C109" s="176" t="s">
        <v>155</v>
      </c>
      <c r="D109" s="176" t="s">
        <v>144</v>
      </c>
      <c r="E109" s="177" t="s">
        <v>167</v>
      </c>
      <c r="F109" s="178" t="s">
        <v>168</v>
      </c>
      <c r="G109" s="179" t="s">
        <v>169</v>
      </c>
      <c r="H109" s="180">
        <v>239.449</v>
      </c>
      <c r="I109" s="181"/>
      <c r="J109" s="182">
        <f>ROUND(I109*H109,2)</f>
        <v>0</v>
      </c>
      <c r="K109" s="178" t="s">
        <v>19</v>
      </c>
      <c r="L109" s="42"/>
      <c r="M109" s="183" t="s">
        <v>19</v>
      </c>
      <c r="N109" s="184" t="s">
        <v>43</v>
      </c>
      <c r="O109" s="67"/>
      <c r="P109" s="185">
        <f>O109*H109</f>
        <v>0</v>
      </c>
      <c r="Q109" s="185">
        <v>0.00026</v>
      </c>
      <c r="R109" s="185">
        <f>Q109*H109</f>
        <v>0.06225674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149</v>
      </c>
      <c r="AT109" s="187" t="s">
        <v>144</v>
      </c>
      <c r="AU109" s="187" t="s">
        <v>82</v>
      </c>
      <c r="AY109" s="20" t="s">
        <v>141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20" t="s">
        <v>80</v>
      </c>
      <c r="BK109" s="188">
        <f>ROUND(I109*H109,2)</f>
        <v>0</v>
      </c>
      <c r="BL109" s="20" t="s">
        <v>149</v>
      </c>
      <c r="BM109" s="187" t="s">
        <v>170</v>
      </c>
    </row>
    <row r="110" spans="1:65" s="2" customFormat="1" ht="21.75" customHeight="1">
      <c r="A110" s="37"/>
      <c r="B110" s="38"/>
      <c r="C110" s="176" t="s">
        <v>149</v>
      </c>
      <c r="D110" s="176" t="s">
        <v>144</v>
      </c>
      <c r="E110" s="177" t="s">
        <v>171</v>
      </c>
      <c r="F110" s="178" t="s">
        <v>172</v>
      </c>
      <c r="G110" s="179" t="s">
        <v>169</v>
      </c>
      <c r="H110" s="180">
        <v>108.107</v>
      </c>
      <c r="I110" s="181"/>
      <c r="J110" s="182">
        <f>ROUND(I110*H110,2)</f>
        <v>0</v>
      </c>
      <c r="K110" s="178" t="s">
        <v>148</v>
      </c>
      <c r="L110" s="42"/>
      <c r="M110" s="183" t="s">
        <v>19</v>
      </c>
      <c r="N110" s="184" t="s">
        <v>43</v>
      </c>
      <c r="O110" s="67"/>
      <c r="P110" s="185">
        <f>O110*H110</f>
        <v>0</v>
      </c>
      <c r="Q110" s="185">
        <v>0.0167</v>
      </c>
      <c r="R110" s="185">
        <f>Q110*H110</f>
        <v>1.8053869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149</v>
      </c>
      <c r="AT110" s="187" t="s">
        <v>144</v>
      </c>
      <c r="AU110" s="187" t="s">
        <v>82</v>
      </c>
      <c r="AY110" s="20" t="s">
        <v>141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20" t="s">
        <v>80</v>
      </c>
      <c r="BK110" s="188">
        <f>ROUND(I110*H110,2)</f>
        <v>0</v>
      </c>
      <c r="BL110" s="20" t="s">
        <v>149</v>
      </c>
      <c r="BM110" s="187" t="s">
        <v>173</v>
      </c>
    </row>
    <row r="111" spans="2:51" s="13" customFormat="1" ht="10.2">
      <c r="B111" s="189"/>
      <c r="C111" s="190"/>
      <c r="D111" s="191" t="s">
        <v>151</v>
      </c>
      <c r="E111" s="192" t="s">
        <v>19</v>
      </c>
      <c r="F111" s="193" t="s">
        <v>156</v>
      </c>
      <c r="G111" s="190"/>
      <c r="H111" s="192" t="s">
        <v>19</v>
      </c>
      <c r="I111" s="194"/>
      <c r="J111" s="190"/>
      <c r="K111" s="190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151</v>
      </c>
      <c r="AU111" s="199" t="s">
        <v>82</v>
      </c>
      <c r="AV111" s="13" t="s">
        <v>80</v>
      </c>
      <c r="AW111" s="13" t="s">
        <v>33</v>
      </c>
      <c r="AX111" s="13" t="s">
        <v>72</v>
      </c>
      <c r="AY111" s="199" t="s">
        <v>141</v>
      </c>
    </row>
    <row r="112" spans="2:51" s="13" customFormat="1" ht="10.2">
      <c r="B112" s="189"/>
      <c r="C112" s="190"/>
      <c r="D112" s="191" t="s">
        <v>151</v>
      </c>
      <c r="E112" s="192" t="s">
        <v>19</v>
      </c>
      <c r="F112" s="193" t="s">
        <v>174</v>
      </c>
      <c r="G112" s="190"/>
      <c r="H112" s="192" t="s">
        <v>19</v>
      </c>
      <c r="I112" s="194"/>
      <c r="J112" s="190"/>
      <c r="K112" s="190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151</v>
      </c>
      <c r="AU112" s="199" t="s">
        <v>82</v>
      </c>
      <c r="AV112" s="13" t="s">
        <v>80</v>
      </c>
      <c r="AW112" s="13" t="s">
        <v>33</v>
      </c>
      <c r="AX112" s="13" t="s">
        <v>72</v>
      </c>
      <c r="AY112" s="199" t="s">
        <v>141</v>
      </c>
    </row>
    <row r="113" spans="2:51" s="14" customFormat="1" ht="10.2">
      <c r="B113" s="200"/>
      <c r="C113" s="201"/>
      <c r="D113" s="191" t="s">
        <v>151</v>
      </c>
      <c r="E113" s="202" t="s">
        <v>19</v>
      </c>
      <c r="F113" s="203" t="s">
        <v>175</v>
      </c>
      <c r="G113" s="201"/>
      <c r="H113" s="204">
        <v>22.275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151</v>
      </c>
      <c r="AU113" s="210" t="s">
        <v>82</v>
      </c>
      <c r="AV113" s="14" t="s">
        <v>82</v>
      </c>
      <c r="AW113" s="14" t="s">
        <v>33</v>
      </c>
      <c r="AX113" s="14" t="s">
        <v>72</v>
      </c>
      <c r="AY113" s="210" t="s">
        <v>141</v>
      </c>
    </row>
    <row r="114" spans="2:51" s="15" customFormat="1" ht="10.2">
      <c r="B114" s="211"/>
      <c r="C114" s="212"/>
      <c r="D114" s="191" t="s">
        <v>151</v>
      </c>
      <c r="E114" s="213" t="s">
        <v>19</v>
      </c>
      <c r="F114" s="214" t="s">
        <v>154</v>
      </c>
      <c r="G114" s="212"/>
      <c r="H114" s="215">
        <v>22.275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151</v>
      </c>
      <c r="AU114" s="221" t="s">
        <v>82</v>
      </c>
      <c r="AV114" s="15" t="s">
        <v>155</v>
      </c>
      <c r="AW114" s="15" t="s">
        <v>33</v>
      </c>
      <c r="AX114" s="15" t="s">
        <v>72</v>
      </c>
      <c r="AY114" s="221" t="s">
        <v>141</v>
      </c>
    </row>
    <row r="115" spans="2:51" s="13" customFormat="1" ht="10.2">
      <c r="B115" s="189"/>
      <c r="C115" s="190"/>
      <c r="D115" s="191" t="s">
        <v>151</v>
      </c>
      <c r="E115" s="192" t="s">
        <v>19</v>
      </c>
      <c r="F115" s="193" t="s">
        <v>176</v>
      </c>
      <c r="G115" s="190"/>
      <c r="H115" s="192" t="s">
        <v>19</v>
      </c>
      <c r="I115" s="194"/>
      <c r="J115" s="190"/>
      <c r="K115" s="190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151</v>
      </c>
      <c r="AU115" s="199" t="s">
        <v>82</v>
      </c>
      <c r="AV115" s="13" t="s">
        <v>80</v>
      </c>
      <c r="AW115" s="13" t="s">
        <v>33</v>
      </c>
      <c r="AX115" s="13" t="s">
        <v>72</v>
      </c>
      <c r="AY115" s="199" t="s">
        <v>141</v>
      </c>
    </row>
    <row r="116" spans="2:51" s="14" customFormat="1" ht="10.2">
      <c r="B116" s="200"/>
      <c r="C116" s="201"/>
      <c r="D116" s="191" t="s">
        <v>151</v>
      </c>
      <c r="E116" s="202" t="s">
        <v>19</v>
      </c>
      <c r="F116" s="203" t="s">
        <v>177</v>
      </c>
      <c r="G116" s="201"/>
      <c r="H116" s="204">
        <v>42.703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151</v>
      </c>
      <c r="AU116" s="210" t="s">
        <v>82</v>
      </c>
      <c r="AV116" s="14" t="s">
        <v>82</v>
      </c>
      <c r="AW116" s="14" t="s">
        <v>33</v>
      </c>
      <c r="AX116" s="14" t="s">
        <v>72</v>
      </c>
      <c r="AY116" s="210" t="s">
        <v>141</v>
      </c>
    </row>
    <row r="117" spans="2:51" s="15" customFormat="1" ht="10.2">
      <c r="B117" s="211"/>
      <c r="C117" s="212"/>
      <c r="D117" s="191" t="s">
        <v>151</v>
      </c>
      <c r="E117" s="213" t="s">
        <v>19</v>
      </c>
      <c r="F117" s="214" t="s">
        <v>154</v>
      </c>
      <c r="G117" s="212"/>
      <c r="H117" s="215">
        <v>42.703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151</v>
      </c>
      <c r="AU117" s="221" t="s">
        <v>82</v>
      </c>
      <c r="AV117" s="15" t="s">
        <v>155</v>
      </c>
      <c r="AW117" s="15" t="s">
        <v>33</v>
      </c>
      <c r="AX117" s="15" t="s">
        <v>72</v>
      </c>
      <c r="AY117" s="221" t="s">
        <v>141</v>
      </c>
    </row>
    <row r="118" spans="2:51" s="13" customFormat="1" ht="10.2">
      <c r="B118" s="189"/>
      <c r="C118" s="190"/>
      <c r="D118" s="191" t="s">
        <v>151</v>
      </c>
      <c r="E118" s="192" t="s">
        <v>19</v>
      </c>
      <c r="F118" s="193" t="s">
        <v>178</v>
      </c>
      <c r="G118" s="190"/>
      <c r="H118" s="192" t="s">
        <v>19</v>
      </c>
      <c r="I118" s="194"/>
      <c r="J118" s="190"/>
      <c r="K118" s="190"/>
      <c r="L118" s="195"/>
      <c r="M118" s="196"/>
      <c r="N118" s="197"/>
      <c r="O118" s="197"/>
      <c r="P118" s="197"/>
      <c r="Q118" s="197"/>
      <c r="R118" s="197"/>
      <c r="S118" s="197"/>
      <c r="T118" s="198"/>
      <c r="AT118" s="199" t="s">
        <v>151</v>
      </c>
      <c r="AU118" s="199" t="s">
        <v>82</v>
      </c>
      <c r="AV118" s="13" t="s">
        <v>80</v>
      </c>
      <c r="AW118" s="13" t="s">
        <v>33</v>
      </c>
      <c r="AX118" s="13" t="s">
        <v>72</v>
      </c>
      <c r="AY118" s="199" t="s">
        <v>141</v>
      </c>
    </row>
    <row r="119" spans="2:51" s="14" customFormat="1" ht="10.2">
      <c r="B119" s="200"/>
      <c r="C119" s="201"/>
      <c r="D119" s="191" t="s">
        <v>151</v>
      </c>
      <c r="E119" s="202" t="s">
        <v>19</v>
      </c>
      <c r="F119" s="203" t="s">
        <v>179</v>
      </c>
      <c r="G119" s="201"/>
      <c r="H119" s="204">
        <v>23.112</v>
      </c>
      <c r="I119" s="205"/>
      <c r="J119" s="201"/>
      <c r="K119" s="201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151</v>
      </c>
      <c r="AU119" s="210" t="s">
        <v>82</v>
      </c>
      <c r="AV119" s="14" t="s">
        <v>82</v>
      </c>
      <c r="AW119" s="14" t="s">
        <v>33</v>
      </c>
      <c r="AX119" s="14" t="s">
        <v>72</v>
      </c>
      <c r="AY119" s="210" t="s">
        <v>141</v>
      </c>
    </row>
    <row r="120" spans="2:51" s="14" customFormat="1" ht="10.2">
      <c r="B120" s="200"/>
      <c r="C120" s="201"/>
      <c r="D120" s="191" t="s">
        <v>151</v>
      </c>
      <c r="E120" s="202" t="s">
        <v>19</v>
      </c>
      <c r="F120" s="203" t="s">
        <v>180</v>
      </c>
      <c r="G120" s="201"/>
      <c r="H120" s="204">
        <v>20.017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151</v>
      </c>
      <c r="AU120" s="210" t="s">
        <v>82</v>
      </c>
      <c r="AV120" s="14" t="s">
        <v>82</v>
      </c>
      <c r="AW120" s="14" t="s">
        <v>33</v>
      </c>
      <c r="AX120" s="14" t="s">
        <v>72</v>
      </c>
      <c r="AY120" s="210" t="s">
        <v>141</v>
      </c>
    </row>
    <row r="121" spans="2:51" s="15" customFormat="1" ht="10.2">
      <c r="B121" s="211"/>
      <c r="C121" s="212"/>
      <c r="D121" s="191" t="s">
        <v>151</v>
      </c>
      <c r="E121" s="213" t="s">
        <v>19</v>
      </c>
      <c r="F121" s="214" t="s">
        <v>154</v>
      </c>
      <c r="G121" s="212"/>
      <c r="H121" s="215">
        <v>43.129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151</v>
      </c>
      <c r="AU121" s="221" t="s">
        <v>82</v>
      </c>
      <c r="AV121" s="15" t="s">
        <v>155</v>
      </c>
      <c r="AW121" s="15" t="s">
        <v>33</v>
      </c>
      <c r="AX121" s="15" t="s">
        <v>72</v>
      </c>
      <c r="AY121" s="221" t="s">
        <v>141</v>
      </c>
    </row>
    <row r="122" spans="2:51" s="16" customFormat="1" ht="10.2">
      <c r="B122" s="222"/>
      <c r="C122" s="223"/>
      <c r="D122" s="191" t="s">
        <v>151</v>
      </c>
      <c r="E122" s="224" t="s">
        <v>19</v>
      </c>
      <c r="F122" s="225" t="s">
        <v>160</v>
      </c>
      <c r="G122" s="223"/>
      <c r="H122" s="226">
        <v>108.107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151</v>
      </c>
      <c r="AU122" s="232" t="s">
        <v>82</v>
      </c>
      <c r="AV122" s="16" t="s">
        <v>149</v>
      </c>
      <c r="AW122" s="16" t="s">
        <v>33</v>
      </c>
      <c r="AX122" s="16" t="s">
        <v>80</v>
      </c>
      <c r="AY122" s="232" t="s">
        <v>141</v>
      </c>
    </row>
    <row r="123" spans="1:65" s="2" customFormat="1" ht="21.75" customHeight="1">
      <c r="A123" s="37"/>
      <c r="B123" s="38"/>
      <c r="C123" s="176" t="s">
        <v>181</v>
      </c>
      <c r="D123" s="176" t="s">
        <v>144</v>
      </c>
      <c r="E123" s="177" t="s">
        <v>182</v>
      </c>
      <c r="F123" s="178" t="s">
        <v>183</v>
      </c>
      <c r="G123" s="179" t="s">
        <v>169</v>
      </c>
      <c r="H123" s="180">
        <v>576.034</v>
      </c>
      <c r="I123" s="181"/>
      <c r="J123" s="182">
        <f>ROUND(I123*H123,2)</f>
        <v>0</v>
      </c>
      <c r="K123" s="178" t="s">
        <v>148</v>
      </c>
      <c r="L123" s="42"/>
      <c r="M123" s="183" t="s">
        <v>19</v>
      </c>
      <c r="N123" s="184" t="s">
        <v>43</v>
      </c>
      <c r="O123" s="67"/>
      <c r="P123" s="185">
        <f>O123*H123</f>
        <v>0</v>
      </c>
      <c r="Q123" s="185">
        <v>0.0167</v>
      </c>
      <c r="R123" s="185">
        <f>Q123*H123</f>
        <v>9.6197678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149</v>
      </c>
      <c r="AT123" s="187" t="s">
        <v>144</v>
      </c>
      <c r="AU123" s="187" t="s">
        <v>82</v>
      </c>
      <c r="AY123" s="20" t="s">
        <v>141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20" t="s">
        <v>80</v>
      </c>
      <c r="BK123" s="188">
        <f>ROUND(I123*H123,2)</f>
        <v>0</v>
      </c>
      <c r="BL123" s="20" t="s">
        <v>149</v>
      </c>
      <c r="BM123" s="187" t="s">
        <v>184</v>
      </c>
    </row>
    <row r="124" spans="2:51" s="14" customFormat="1" ht="10.2">
      <c r="B124" s="200"/>
      <c r="C124" s="201"/>
      <c r="D124" s="191" t="s">
        <v>151</v>
      </c>
      <c r="E124" s="202" t="s">
        <v>19</v>
      </c>
      <c r="F124" s="203" t="s">
        <v>185</v>
      </c>
      <c r="G124" s="201"/>
      <c r="H124" s="204">
        <v>576.034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151</v>
      </c>
      <c r="AU124" s="210" t="s">
        <v>82</v>
      </c>
      <c r="AV124" s="14" t="s">
        <v>82</v>
      </c>
      <c r="AW124" s="14" t="s">
        <v>33</v>
      </c>
      <c r="AX124" s="14" t="s">
        <v>72</v>
      </c>
      <c r="AY124" s="210" t="s">
        <v>141</v>
      </c>
    </row>
    <row r="125" spans="2:51" s="16" customFormat="1" ht="10.2">
      <c r="B125" s="222"/>
      <c r="C125" s="223"/>
      <c r="D125" s="191" t="s">
        <v>151</v>
      </c>
      <c r="E125" s="224" t="s">
        <v>19</v>
      </c>
      <c r="F125" s="225" t="s">
        <v>160</v>
      </c>
      <c r="G125" s="223"/>
      <c r="H125" s="226">
        <v>576.034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151</v>
      </c>
      <c r="AU125" s="232" t="s">
        <v>82</v>
      </c>
      <c r="AV125" s="16" t="s">
        <v>149</v>
      </c>
      <c r="AW125" s="16" t="s">
        <v>33</v>
      </c>
      <c r="AX125" s="16" t="s">
        <v>80</v>
      </c>
      <c r="AY125" s="232" t="s">
        <v>141</v>
      </c>
    </row>
    <row r="126" spans="1:65" s="2" customFormat="1" ht="24.15" customHeight="1">
      <c r="A126" s="37"/>
      <c r="B126" s="38"/>
      <c r="C126" s="176" t="s">
        <v>186</v>
      </c>
      <c r="D126" s="176" t="s">
        <v>144</v>
      </c>
      <c r="E126" s="177" t="s">
        <v>187</v>
      </c>
      <c r="F126" s="178" t="s">
        <v>188</v>
      </c>
      <c r="G126" s="179" t="s">
        <v>169</v>
      </c>
      <c r="H126" s="180">
        <v>684.141</v>
      </c>
      <c r="I126" s="181"/>
      <c r="J126" s="182">
        <f>ROUND(I126*H126,2)</f>
        <v>0</v>
      </c>
      <c r="K126" s="178" t="s">
        <v>148</v>
      </c>
      <c r="L126" s="42"/>
      <c r="M126" s="183" t="s">
        <v>19</v>
      </c>
      <c r="N126" s="184" t="s">
        <v>43</v>
      </c>
      <c r="O126" s="67"/>
      <c r="P126" s="185">
        <f>O126*H126</f>
        <v>0</v>
      </c>
      <c r="Q126" s="185">
        <v>0.04162</v>
      </c>
      <c r="R126" s="185">
        <f>Q126*H126</f>
        <v>28.473948419999996</v>
      </c>
      <c r="S126" s="185">
        <v>0</v>
      </c>
      <c r="T126" s="18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149</v>
      </c>
      <c r="AT126" s="187" t="s">
        <v>144</v>
      </c>
      <c r="AU126" s="187" t="s">
        <v>82</v>
      </c>
      <c r="AY126" s="20" t="s">
        <v>141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20" t="s">
        <v>80</v>
      </c>
      <c r="BK126" s="188">
        <f>ROUND(I126*H126,2)</f>
        <v>0</v>
      </c>
      <c r="BL126" s="20" t="s">
        <v>149</v>
      </c>
      <c r="BM126" s="187" t="s">
        <v>189</v>
      </c>
    </row>
    <row r="127" spans="2:51" s="13" customFormat="1" ht="10.2">
      <c r="B127" s="189"/>
      <c r="C127" s="190"/>
      <c r="D127" s="191" t="s">
        <v>151</v>
      </c>
      <c r="E127" s="192" t="s">
        <v>19</v>
      </c>
      <c r="F127" s="193" t="s">
        <v>190</v>
      </c>
      <c r="G127" s="190"/>
      <c r="H127" s="192" t="s">
        <v>19</v>
      </c>
      <c r="I127" s="194"/>
      <c r="J127" s="190"/>
      <c r="K127" s="190"/>
      <c r="L127" s="195"/>
      <c r="M127" s="196"/>
      <c r="N127" s="197"/>
      <c r="O127" s="197"/>
      <c r="P127" s="197"/>
      <c r="Q127" s="197"/>
      <c r="R127" s="197"/>
      <c r="S127" s="197"/>
      <c r="T127" s="198"/>
      <c r="AT127" s="199" t="s">
        <v>151</v>
      </c>
      <c r="AU127" s="199" t="s">
        <v>82</v>
      </c>
      <c r="AV127" s="13" t="s">
        <v>80</v>
      </c>
      <c r="AW127" s="13" t="s">
        <v>33</v>
      </c>
      <c r="AX127" s="13" t="s">
        <v>72</v>
      </c>
      <c r="AY127" s="199" t="s">
        <v>141</v>
      </c>
    </row>
    <row r="128" spans="2:51" s="13" customFormat="1" ht="10.2">
      <c r="B128" s="189"/>
      <c r="C128" s="190"/>
      <c r="D128" s="191" t="s">
        <v>151</v>
      </c>
      <c r="E128" s="192" t="s">
        <v>19</v>
      </c>
      <c r="F128" s="193" t="s">
        <v>191</v>
      </c>
      <c r="G128" s="190"/>
      <c r="H128" s="192" t="s">
        <v>19</v>
      </c>
      <c r="I128" s="194"/>
      <c r="J128" s="190"/>
      <c r="K128" s="190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151</v>
      </c>
      <c r="AU128" s="199" t="s">
        <v>82</v>
      </c>
      <c r="AV128" s="13" t="s">
        <v>80</v>
      </c>
      <c r="AW128" s="13" t="s">
        <v>33</v>
      </c>
      <c r="AX128" s="13" t="s">
        <v>72</v>
      </c>
      <c r="AY128" s="199" t="s">
        <v>141</v>
      </c>
    </row>
    <row r="129" spans="2:51" s="14" customFormat="1" ht="10.2">
      <c r="B129" s="200"/>
      <c r="C129" s="201"/>
      <c r="D129" s="191" t="s">
        <v>151</v>
      </c>
      <c r="E129" s="202" t="s">
        <v>19</v>
      </c>
      <c r="F129" s="203" t="s">
        <v>192</v>
      </c>
      <c r="G129" s="201"/>
      <c r="H129" s="204">
        <v>46.064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151</v>
      </c>
      <c r="AU129" s="210" t="s">
        <v>82</v>
      </c>
      <c r="AV129" s="14" t="s">
        <v>82</v>
      </c>
      <c r="AW129" s="14" t="s">
        <v>33</v>
      </c>
      <c r="AX129" s="14" t="s">
        <v>72</v>
      </c>
      <c r="AY129" s="210" t="s">
        <v>141</v>
      </c>
    </row>
    <row r="130" spans="2:51" s="14" customFormat="1" ht="10.2">
      <c r="B130" s="200"/>
      <c r="C130" s="201"/>
      <c r="D130" s="191" t="s">
        <v>151</v>
      </c>
      <c r="E130" s="202" t="s">
        <v>19</v>
      </c>
      <c r="F130" s="203" t="s">
        <v>193</v>
      </c>
      <c r="G130" s="201"/>
      <c r="H130" s="204">
        <v>0.09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151</v>
      </c>
      <c r="AU130" s="210" t="s">
        <v>82</v>
      </c>
      <c r="AV130" s="14" t="s">
        <v>82</v>
      </c>
      <c r="AW130" s="14" t="s">
        <v>33</v>
      </c>
      <c r="AX130" s="14" t="s">
        <v>72</v>
      </c>
      <c r="AY130" s="210" t="s">
        <v>141</v>
      </c>
    </row>
    <row r="131" spans="2:51" s="14" customFormat="1" ht="10.2">
      <c r="B131" s="200"/>
      <c r="C131" s="201"/>
      <c r="D131" s="191" t="s">
        <v>151</v>
      </c>
      <c r="E131" s="202" t="s">
        <v>19</v>
      </c>
      <c r="F131" s="203" t="s">
        <v>194</v>
      </c>
      <c r="G131" s="201"/>
      <c r="H131" s="204">
        <v>0.095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151</v>
      </c>
      <c r="AU131" s="210" t="s">
        <v>82</v>
      </c>
      <c r="AV131" s="14" t="s">
        <v>82</v>
      </c>
      <c r="AW131" s="14" t="s">
        <v>33</v>
      </c>
      <c r="AX131" s="14" t="s">
        <v>72</v>
      </c>
      <c r="AY131" s="210" t="s">
        <v>141</v>
      </c>
    </row>
    <row r="132" spans="2:51" s="14" customFormat="1" ht="10.2">
      <c r="B132" s="200"/>
      <c r="C132" s="201"/>
      <c r="D132" s="191" t="s">
        <v>151</v>
      </c>
      <c r="E132" s="202" t="s">
        <v>19</v>
      </c>
      <c r="F132" s="203" t="s">
        <v>194</v>
      </c>
      <c r="G132" s="201"/>
      <c r="H132" s="204">
        <v>0.095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151</v>
      </c>
      <c r="AU132" s="210" t="s">
        <v>82</v>
      </c>
      <c r="AV132" s="14" t="s">
        <v>82</v>
      </c>
      <c r="AW132" s="14" t="s">
        <v>33</v>
      </c>
      <c r="AX132" s="14" t="s">
        <v>72</v>
      </c>
      <c r="AY132" s="210" t="s">
        <v>141</v>
      </c>
    </row>
    <row r="133" spans="2:51" s="14" customFormat="1" ht="10.2">
      <c r="B133" s="200"/>
      <c r="C133" s="201"/>
      <c r="D133" s="191" t="s">
        <v>151</v>
      </c>
      <c r="E133" s="202" t="s">
        <v>19</v>
      </c>
      <c r="F133" s="203" t="s">
        <v>194</v>
      </c>
      <c r="G133" s="201"/>
      <c r="H133" s="204">
        <v>0.095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151</v>
      </c>
      <c r="AU133" s="210" t="s">
        <v>82</v>
      </c>
      <c r="AV133" s="14" t="s">
        <v>82</v>
      </c>
      <c r="AW133" s="14" t="s">
        <v>33</v>
      </c>
      <c r="AX133" s="14" t="s">
        <v>72</v>
      </c>
      <c r="AY133" s="210" t="s">
        <v>141</v>
      </c>
    </row>
    <row r="134" spans="2:51" s="14" customFormat="1" ht="10.2">
      <c r="B134" s="200"/>
      <c r="C134" s="201"/>
      <c r="D134" s="191" t="s">
        <v>151</v>
      </c>
      <c r="E134" s="202" t="s">
        <v>19</v>
      </c>
      <c r="F134" s="203" t="s">
        <v>195</v>
      </c>
      <c r="G134" s="201"/>
      <c r="H134" s="204">
        <v>0.088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151</v>
      </c>
      <c r="AU134" s="210" t="s">
        <v>82</v>
      </c>
      <c r="AV134" s="14" t="s">
        <v>82</v>
      </c>
      <c r="AW134" s="14" t="s">
        <v>33</v>
      </c>
      <c r="AX134" s="14" t="s">
        <v>72</v>
      </c>
      <c r="AY134" s="210" t="s">
        <v>141</v>
      </c>
    </row>
    <row r="135" spans="2:51" s="14" customFormat="1" ht="10.2">
      <c r="B135" s="200"/>
      <c r="C135" s="201"/>
      <c r="D135" s="191" t="s">
        <v>151</v>
      </c>
      <c r="E135" s="202" t="s">
        <v>19</v>
      </c>
      <c r="F135" s="203" t="s">
        <v>196</v>
      </c>
      <c r="G135" s="201"/>
      <c r="H135" s="204">
        <v>0.104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151</v>
      </c>
      <c r="AU135" s="210" t="s">
        <v>82</v>
      </c>
      <c r="AV135" s="14" t="s">
        <v>82</v>
      </c>
      <c r="AW135" s="14" t="s">
        <v>33</v>
      </c>
      <c r="AX135" s="14" t="s">
        <v>72</v>
      </c>
      <c r="AY135" s="210" t="s">
        <v>141</v>
      </c>
    </row>
    <row r="136" spans="2:51" s="14" customFormat="1" ht="10.2">
      <c r="B136" s="200"/>
      <c r="C136" s="201"/>
      <c r="D136" s="191" t="s">
        <v>151</v>
      </c>
      <c r="E136" s="202" t="s">
        <v>19</v>
      </c>
      <c r="F136" s="203" t="s">
        <v>197</v>
      </c>
      <c r="G136" s="201"/>
      <c r="H136" s="204">
        <v>0.08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151</v>
      </c>
      <c r="AU136" s="210" t="s">
        <v>82</v>
      </c>
      <c r="AV136" s="14" t="s">
        <v>82</v>
      </c>
      <c r="AW136" s="14" t="s">
        <v>33</v>
      </c>
      <c r="AX136" s="14" t="s">
        <v>72</v>
      </c>
      <c r="AY136" s="210" t="s">
        <v>141</v>
      </c>
    </row>
    <row r="137" spans="2:51" s="14" customFormat="1" ht="10.2">
      <c r="B137" s="200"/>
      <c r="C137" s="201"/>
      <c r="D137" s="191" t="s">
        <v>151</v>
      </c>
      <c r="E137" s="202" t="s">
        <v>19</v>
      </c>
      <c r="F137" s="203" t="s">
        <v>198</v>
      </c>
      <c r="G137" s="201"/>
      <c r="H137" s="204">
        <v>0.015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151</v>
      </c>
      <c r="AU137" s="210" t="s">
        <v>82</v>
      </c>
      <c r="AV137" s="14" t="s">
        <v>82</v>
      </c>
      <c r="AW137" s="14" t="s">
        <v>33</v>
      </c>
      <c r="AX137" s="14" t="s">
        <v>72</v>
      </c>
      <c r="AY137" s="210" t="s">
        <v>141</v>
      </c>
    </row>
    <row r="138" spans="2:51" s="14" customFormat="1" ht="10.2">
      <c r="B138" s="200"/>
      <c r="C138" s="201"/>
      <c r="D138" s="191" t="s">
        <v>151</v>
      </c>
      <c r="E138" s="202" t="s">
        <v>19</v>
      </c>
      <c r="F138" s="203" t="s">
        <v>199</v>
      </c>
      <c r="G138" s="201"/>
      <c r="H138" s="204">
        <v>-0.062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151</v>
      </c>
      <c r="AU138" s="210" t="s">
        <v>82</v>
      </c>
      <c r="AV138" s="14" t="s">
        <v>82</v>
      </c>
      <c r="AW138" s="14" t="s">
        <v>33</v>
      </c>
      <c r="AX138" s="14" t="s">
        <v>72</v>
      </c>
      <c r="AY138" s="210" t="s">
        <v>141</v>
      </c>
    </row>
    <row r="139" spans="2:51" s="14" customFormat="1" ht="10.2">
      <c r="B139" s="200"/>
      <c r="C139" s="201"/>
      <c r="D139" s="191" t="s">
        <v>151</v>
      </c>
      <c r="E139" s="202" t="s">
        <v>19</v>
      </c>
      <c r="F139" s="203" t="s">
        <v>200</v>
      </c>
      <c r="G139" s="201"/>
      <c r="H139" s="204">
        <v>-0.114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151</v>
      </c>
      <c r="AU139" s="210" t="s">
        <v>82</v>
      </c>
      <c r="AV139" s="14" t="s">
        <v>82</v>
      </c>
      <c r="AW139" s="14" t="s">
        <v>33</v>
      </c>
      <c r="AX139" s="14" t="s">
        <v>72</v>
      </c>
      <c r="AY139" s="210" t="s">
        <v>141</v>
      </c>
    </row>
    <row r="140" spans="2:51" s="15" customFormat="1" ht="10.2">
      <c r="B140" s="211"/>
      <c r="C140" s="212"/>
      <c r="D140" s="191" t="s">
        <v>151</v>
      </c>
      <c r="E140" s="213" t="s">
        <v>19</v>
      </c>
      <c r="F140" s="214" t="s">
        <v>154</v>
      </c>
      <c r="G140" s="212"/>
      <c r="H140" s="215">
        <v>46.55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151</v>
      </c>
      <c r="AU140" s="221" t="s">
        <v>82</v>
      </c>
      <c r="AV140" s="15" t="s">
        <v>155</v>
      </c>
      <c r="AW140" s="15" t="s">
        <v>33</v>
      </c>
      <c r="AX140" s="15" t="s">
        <v>72</v>
      </c>
      <c r="AY140" s="221" t="s">
        <v>141</v>
      </c>
    </row>
    <row r="141" spans="2:51" s="13" customFormat="1" ht="10.2">
      <c r="B141" s="189"/>
      <c r="C141" s="190"/>
      <c r="D141" s="191" t="s">
        <v>151</v>
      </c>
      <c r="E141" s="192" t="s">
        <v>19</v>
      </c>
      <c r="F141" s="193" t="s">
        <v>174</v>
      </c>
      <c r="G141" s="190"/>
      <c r="H141" s="192" t="s">
        <v>19</v>
      </c>
      <c r="I141" s="194"/>
      <c r="J141" s="190"/>
      <c r="K141" s="190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151</v>
      </c>
      <c r="AU141" s="199" t="s">
        <v>82</v>
      </c>
      <c r="AV141" s="13" t="s">
        <v>80</v>
      </c>
      <c r="AW141" s="13" t="s">
        <v>33</v>
      </c>
      <c r="AX141" s="13" t="s">
        <v>72</v>
      </c>
      <c r="AY141" s="199" t="s">
        <v>141</v>
      </c>
    </row>
    <row r="142" spans="2:51" s="14" customFormat="1" ht="10.2">
      <c r="B142" s="200"/>
      <c r="C142" s="201"/>
      <c r="D142" s="191" t="s">
        <v>151</v>
      </c>
      <c r="E142" s="202" t="s">
        <v>19</v>
      </c>
      <c r="F142" s="203" t="s">
        <v>201</v>
      </c>
      <c r="G142" s="201"/>
      <c r="H142" s="204">
        <v>195.582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151</v>
      </c>
      <c r="AU142" s="210" t="s">
        <v>82</v>
      </c>
      <c r="AV142" s="14" t="s">
        <v>82</v>
      </c>
      <c r="AW142" s="14" t="s">
        <v>33</v>
      </c>
      <c r="AX142" s="14" t="s">
        <v>72</v>
      </c>
      <c r="AY142" s="210" t="s">
        <v>141</v>
      </c>
    </row>
    <row r="143" spans="2:51" s="14" customFormat="1" ht="10.2">
      <c r="B143" s="200"/>
      <c r="C143" s="201"/>
      <c r="D143" s="191" t="s">
        <v>151</v>
      </c>
      <c r="E143" s="202" t="s">
        <v>19</v>
      </c>
      <c r="F143" s="203" t="s">
        <v>175</v>
      </c>
      <c r="G143" s="201"/>
      <c r="H143" s="204">
        <v>22.275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151</v>
      </c>
      <c r="AU143" s="210" t="s">
        <v>82</v>
      </c>
      <c r="AV143" s="14" t="s">
        <v>82</v>
      </c>
      <c r="AW143" s="14" t="s">
        <v>33</v>
      </c>
      <c r="AX143" s="14" t="s">
        <v>72</v>
      </c>
      <c r="AY143" s="210" t="s">
        <v>141</v>
      </c>
    </row>
    <row r="144" spans="2:51" s="14" customFormat="1" ht="10.2">
      <c r="B144" s="200"/>
      <c r="C144" s="201"/>
      <c r="D144" s="191" t="s">
        <v>151</v>
      </c>
      <c r="E144" s="202" t="s">
        <v>19</v>
      </c>
      <c r="F144" s="203" t="s">
        <v>202</v>
      </c>
      <c r="G144" s="201"/>
      <c r="H144" s="204">
        <v>-2.07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151</v>
      </c>
      <c r="AU144" s="210" t="s">
        <v>82</v>
      </c>
      <c r="AV144" s="14" t="s">
        <v>82</v>
      </c>
      <c r="AW144" s="14" t="s">
        <v>33</v>
      </c>
      <c r="AX144" s="14" t="s">
        <v>72</v>
      </c>
      <c r="AY144" s="210" t="s">
        <v>141</v>
      </c>
    </row>
    <row r="145" spans="2:51" s="14" customFormat="1" ht="10.2">
      <c r="B145" s="200"/>
      <c r="C145" s="201"/>
      <c r="D145" s="191" t="s">
        <v>151</v>
      </c>
      <c r="E145" s="202" t="s">
        <v>19</v>
      </c>
      <c r="F145" s="203" t="s">
        <v>202</v>
      </c>
      <c r="G145" s="201"/>
      <c r="H145" s="204">
        <v>-2.07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151</v>
      </c>
      <c r="AU145" s="210" t="s">
        <v>82</v>
      </c>
      <c r="AV145" s="14" t="s">
        <v>82</v>
      </c>
      <c r="AW145" s="14" t="s">
        <v>33</v>
      </c>
      <c r="AX145" s="14" t="s">
        <v>72</v>
      </c>
      <c r="AY145" s="210" t="s">
        <v>141</v>
      </c>
    </row>
    <row r="146" spans="2:51" s="14" customFormat="1" ht="10.2">
      <c r="B146" s="200"/>
      <c r="C146" s="201"/>
      <c r="D146" s="191" t="s">
        <v>151</v>
      </c>
      <c r="E146" s="202" t="s">
        <v>19</v>
      </c>
      <c r="F146" s="203" t="s">
        <v>202</v>
      </c>
      <c r="G146" s="201"/>
      <c r="H146" s="204">
        <v>-2.07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151</v>
      </c>
      <c r="AU146" s="210" t="s">
        <v>82</v>
      </c>
      <c r="AV146" s="14" t="s">
        <v>82</v>
      </c>
      <c r="AW146" s="14" t="s">
        <v>33</v>
      </c>
      <c r="AX146" s="14" t="s">
        <v>72</v>
      </c>
      <c r="AY146" s="210" t="s">
        <v>141</v>
      </c>
    </row>
    <row r="147" spans="2:51" s="14" customFormat="1" ht="10.2">
      <c r="B147" s="200"/>
      <c r="C147" s="201"/>
      <c r="D147" s="191" t="s">
        <v>151</v>
      </c>
      <c r="E147" s="202" t="s">
        <v>19</v>
      </c>
      <c r="F147" s="203" t="s">
        <v>203</v>
      </c>
      <c r="G147" s="201"/>
      <c r="H147" s="204">
        <v>-2.052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151</v>
      </c>
      <c r="AU147" s="210" t="s">
        <v>82</v>
      </c>
      <c r="AV147" s="14" t="s">
        <v>82</v>
      </c>
      <c r="AW147" s="14" t="s">
        <v>33</v>
      </c>
      <c r="AX147" s="14" t="s">
        <v>72</v>
      </c>
      <c r="AY147" s="210" t="s">
        <v>141</v>
      </c>
    </row>
    <row r="148" spans="2:51" s="14" customFormat="1" ht="10.2">
      <c r="B148" s="200"/>
      <c r="C148" s="201"/>
      <c r="D148" s="191" t="s">
        <v>151</v>
      </c>
      <c r="E148" s="202" t="s">
        <v>19</v>
      </c>
      <c r="F148" s="203" t="s">
        <v>204</v>
      </c>
      <c r="G148" s="201"/>
      <c r="H148" s="204">
        <v>-0.742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151</v>
      </c>
      <c r="AU148" s="210" t="s">
        <v>82</v>
      </c>
      <c r="AV148" s="14" t="s">
        <v>82</v>
      </c>
      <c r="AW148" s="14" t="s">
        <v>33</v>
      </c>
      <c r="AX148" s="14" t="s">
        <v>72</v>
      </c>
      <c r="AY148" s="210" t="s">
        <v>141</v>
      </c>
    </row>
    <row r="149" spans="2:51" s="14" customFormat="1" ht="10.2">
      <c r="B149" s="200"/>
      <c r="C149" s="201"/>
      <c r="D149" s="191" t="s">
        <v>151</v>
      </c>
      <c r="E149" s="202" t="s">
        <v>19</v>
      </c>
      <c r="F149" s="203" t="s">
        <v>205</v>
      </c>
      <c r="G149" s="201"/>
      <c r="H149" s="204">
        <v>-0.76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151</v>
      </c>
      <c r="AU149" s="210" t="s">
        <v>82</v>
      </c>
      <c r="AV149" s="14" t="s">
        <v>82</v>
      </c>
      <c r="AW149" s="14" t="s">
        <v>33</v>
      </c>
      <c r="AX149" s="14" t="s">
        <v>72</v>
      </c>
      <c r="AY149" s="210" t="s">
        <v>141</v>
      </c>
    </row>
    <row r="150" spans="2:51" s="14" customFormat="1" ht="10.2">
      <c r="B150" s="200"/>
      <c r="C150" s="201"/>
      <c r="D150" s="191" t="s">
        <v>151</v>
      </c>
      <c r="E150" s="202" t="s">
        <v>19</v>
      </c>
      <c r="F150" s="203" t="s">
        <v>206</v>
      </c>
      <c r="G150" s="201"/>
      <c r="H150" s="204">
        <v>-0.955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151</v>
      </c>
      <c r="AU150" s="210" t="s">
        <v>82</v>
      </c>
      <c r="AV150" s="14" t="s">
        <v>82</v>
      </c>
      <c r="AW150" s="14" t="s">
        <v>33</v>
      </c>
      <c r="AX150" s="14" t="s">
        <v>72</v>
      </c>
      <c r="AY150" s="210" t="s">
        <v>141</v>
      </c>
    </row>
    <row r="151" spans="2:51" s="14" customFormat="1" ht="10.2">
      <c r="B151" s="200"/>
      <c r="C151" s="201"/>
      <c r="D151" s="191" t="s">
        <v>151</v>
      </c>
      <c r="E151" s="202" t="s">
        <v>19</v>
      </c>
      <c r="F151" s="203" t="s">
        <v>202</v>
      </c>
      <c r="G151" s="201"/>
      <c r="H151" s="204">
        <v>-2.07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151</v>
      </c>
      <c r="AU151" s="210" t="s">
        <v>82</v>
      </c>
      <c r="AV151" s="14" t="s">
        <v>82</v>
      </c>
      <c r="AW151" s="14" t="s">
        <v>33</v>
      </c>
      <c r="AX151" s="14" t="s">
        <v>72</v>
      </c>
      <c r="AY151" s="210" t="s">
        <v>141</v>
      </c>
    </row>
    <row r="152" spans="2:51" s="14" customFormat="1" ht="10.2">
      <c r="B152" s="200"/>
      <c r="C152" s="201"/>
      <c r="D152" s="191" t="s">
        <v>151</v>
      </c>
      <c r="E152" s="202" t="s">
        <v>19</v>
      </c>
      <c r="F152" s="203" t="s">
        <v>207</v>
      </c>
      <c r="G152" s="201"/>
      <c r="H152" s="204">
        <v>-2.082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151</v>
      </c>
      <c r="AU152" s="210" t="s">
        <v>82</v>
      </c>
      <c r="AV152" s="14" t="s">
        <v>82</v>
      </c>
      <c r="AW152" s="14" t="s">
        <v>33</v>
      </c>
      <c r="AX152" s="14" t="s">
        <v>72</v>
      </c>
      <c r="AY152" s="210" t="s">
        <v>141</v>
      </c>
    </row>
    <row r="153" spans="2:51" s="14" customFormat="1" ht="10.2">
      <c r="B153" s="200"/>
      <c r="C153" s="201"/>
      <c r="D153" s="191" t="s">
        <v>151</v>
      </c>
      <c r="E153" s="202" t="s">
        <v>19</v>
      </c>
      <c r="F153" s="203" t="s">
        <v>207</v>
      </c>
      <c r="G153" s="201"/>
      <c r="H153" s="204">
        <v>-2.082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151</v>
      </c>
      <c r="AU153" s="210" t="s">
        <v>82</v>
      </c>
      <c r="AV153" s="14" t="s">
        <v>82</v>
      </c>
      <c r="AW153" s="14" t="s">
        <v>33</v>
      </c>
      <c r="AX153" s="14" t="s">
        <v>72</v>
      </c>
      <c r="AY153" s="210" t="s">
        <v>141</v>
      </c>
    </row>
    <row r="154" spans="2:51" s="14" customFormat="1" ht="10.2">
      <c r="B154" s="200"/>
      <c r="C154" s="201"/>
      <c r="D154" s="191" t="s">
        <v>151</v>
      </c>
      <c r="E154" s="202" t="s">
        <v>19</v>
      </c>
      <c r="F154" s="203" t="s">
        <v>207</v>
      </c>
      <c r="G154" s="201"/>
      <c r="H154" s="204">
        <v>-2.082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151</v>
      </c>
      <c r="AU154" s="210" t="s">
        <v>82</v>
      </c>
      <c r="AV154" s="14" t="s">
        <v>82</v>
      </c>
      <c r="AW154" s="14" t="s">
        <v>33</v>
      </c>
      <c r="AX154" s="14" t="s">
        <v>72</v>
      </c>
      <c r="AY154" s="210" t="s">
        <v>141</v>
      </c>
    </row>
    <row r="155" spans="2:51" s="15" customFormat="1" ht="10.2">
      <c r="B155" s="211"/>
      <c r="C155" s="212"/>
      <c r="D155" s="191" t="s">
        <v>151</v>
      </c>
      <c r="E155" s="213" t="s">
        <v>19</v>
      </c>
      <c r="F155" s="214" t="s">
        <v>154</v>
      </c>
      <c r="G155" s="212"/>
      <c r="H155" s="215">
        <v>198.822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151</v>
      </c>
      <c r="AU155" s="221" t="s">
        <v>82</v>
      </c>
      <c r="AV155" s="15" t="s">
        <v>155</v>
      </c>
      <c r="AW155" s="15" t="s">
        <v>33</v>
      </c>
      <c r="AX155" s="15" t="s">
        <v>72</v>
      </c>
      <c r="AY155" s="221" t="s">
        <v>141</v>
      </c>
    </row>
    <row r="156" spans="2:51" s="13" customFormat="1" ht="10.2">
      <c r="B156" s="189"/>
      <c r="C156" s="190"/>
      <c r="D156" s="191" t="s">
        <v>151</v>
      </c>
      <c r="E156" s="192" t="s">
        <v>19</v>
      </c>
      <c r="F156" s="193" t="s">
        <v>176</v>
      </c>
      <c r="G156" s="190"/>
      <c r="H156" s="192" t="s">
        <v>19</v>
      </c>
      <c r="I156" s="194"/>
      <c r="J156" s="190"/>
      <c r="K156" s="190"/>
      <c r="L156" s="195"/>
      <c r="M156" s="196"/>
      <c r="N156" s="197"/>
      <c r="O156" s="197"/>
      <c r="P156" s="197"/>
      <c r="Q156" s="197"/>
      <c r="R156" s="197"/>
      <c r="S156" s="197"/>
      <c r="T156" s="198"/>
      <c r="AT156" s="199" t="s">
        <v>151</v>
      </c>
      <c r="AU156" s="199" t="s">
        <v>82</v>
      </c>
      <c r="AV156" s="13" t="s">
        <v>80</v>
      </c>
      <c r="AW156" s="13" t="s">
        <v>33</v>
      </c>
      <c r="AX156" s="13" t="s">
        <v>72</v>
      </c>
      <c r="AY156" s="199" t="s">
        <v>141</v>
      </c>
    </row>
    <row r="157" spans="2:51" s="14" customFormat="1" ht="10.2">
      <c r="B157" s="200"/>
      <c r="C157" s="201"/>
      <c r="D157" s="191" t="s">
        <v>151</v>
      </c>
      <c r="E157" s="202" t="s">
        <v>19</v>
      </c>
      <c r="F157" s="203" t="s">
        <v>208</v>
      </c>
      <c r="G157" s="201"/>
      <c r="H157" s="204">
        <v>238.09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151</v>
      </c>
      <c r="AU157" s="210" t="s">
        <v>82</v>
      </c>
      <c r="AV157" s="14" t="s">
        <v>82</v>
      </c>
      <c r="AW157" s="14" t="s">
        <v>33</v>
      </c>
      <c r="AX157" s="14" t="s">
        <v>72</v>
      </c>
      <c r="AY157" s="210" t="s">
        <v>141</v>
      </c>
    </row>
    <row r="158" spans="2:51" s="14" customFormat="1" ht="10.2">
      <c r="B158" s="200"/>
      <c r="C158" s="201"/>
      <c r="D158" s="191" t="s">
        <v>151</v>
      </c>
      <c r="E158" s="202" t="s">
        <v>19</v>
      </c>
      <c r="F158" s="203" t="s">
        <v>177</v>
      </c>
      <c r="G158" s="201"/>
      <c r="H158" s="204">
        <v>42.703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151</v>
      </c>
      <c r="AU158" s="210" t="s">
        <v>82</v>
      </c>
      <c r="AV158" s="14" t="s">
        <v>82</v>
      </c>
      <c r="AW158" s="14" t="s">
        <v>33</v>
      </c>
      <c r="AX158" s="14" t="s">
        <v>72</v>
      </c>
      <c r="AY158" s="210" t="s">
        <v>141</v>
      </c>
    </row>
    <row r="159" spans="2:51" s="14" customFormat="1" ht="10.2">
      <c r="B159" s="200"/>
      <c r="C159" s="201"/>
      <c r="D159" s="191" t="s">
        <v>151</v>
      </c>
      <c r="E159" s="202" t="s">
        <v>19</v>
      </c>
      <c r="F159" s="203" t="s">
        <v>207</v>
      </c>
      <c r="G159" s="201"/>
      <c r="H159" s="204">
        <v>-2.082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151</v>
      </c>
      <c r="AU159" s="210" t="s">
        <v>82</v>
      </c>
      <c r="AV159" s="14" t="s">
        <v>82</v>
      </c>
      <c r="AW159" s="14" t="s">
        <v>33</v>
      </c>
      <c r="AX159" s="14" t="s">
        <v>72</v>
      </c>
      <c r="AY159" s="210" t="s">
        <v>141</v>
      </c>
    </row>
    <row r="160" spans="2:51" s="14" customFormat="1" ht="10.2">
      <c r="B160" s="200"/>
      <c r="C160" s="201"/>
      <c r="D160" s="191" t="s">
        <v>151</v>
      </c>
      <c r="E160" s="202" t="s">
        <v>19</v>
      </c>
      <c r="F160" s="203" t="s">
        <v>207</v>
      </c>
      <c r="G160" s="201"/>
      <c r="H160" s="204">
        <v>-2.082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151</v>
      </c>
      <c r="AU160" s="210" t="s">
        <v>82</v>
      </c>
      <c r="AV160" s="14" t="s">
        <v>82</v>
      </c>
      <c r="AW160" s="14" t="s">
        <v>33</v>
      </c>
      <c r="AX160" s="14" t="s">
        <v>72</v>
      </c>
      <c r="AY160" s="210" t="s">
        <v>141</v>
      </c>
    </row>
    <row r="161" spans="2:51" s="14" customFormat="1" ht="10.2">
      <c r="B161" s="200"/>
      <c r="C161" s="201"/>
      <c r="D161" s="191" t="s">
        <v>151</v>
      </c>
      <c r="E161" s="202" t="s">
        <v>19</v>
      </c>
      <c r="F161" s="203" t="s">
        <v>207</v>
      </c>
      <c r="G161" s="201"/>
      <c r="H161" s="204">
        <v>-2.082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151</v>
      </c>
      <c r="AU161" s="210" t="s">
        <v>82</v>
      </c>
      <c r="AV161" s="14" t="s">
        <v>82</v>
      </c>
      <c r="AW161" s="14" t="s">
        <v>33</v>
      </c>
      <c r="AX161" s="14" t="s">
        <v>72</v>
      </c>
      <c r="AY161" s="210" t="s">
        <v>141</v>
      </c>
    </row>
    <row r="162" spans="2:51" s="14" customFormat="1" ht="10.2">
      <c r="B162" s="200"/>
      <c r="C162" s="201"/>
      <c r="D162" s="191" t="s">
        <v>151</v>
      </c>
      <c r="E162" s="202" t="s">
        <v>19</v>
      </c>
      <c r="F162" s="203" t="s">
        <v>207</v>
      </c>
      <c r="G162" s="201"/>
      <c r="H162" s="204">
        <v>-2.082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151</v>
      </c>
      <c r="AU162" s="210" t="s">
        <v>82</v>
      </c>
      <c r="AV162" s="14" t="s">
        <v>82</v>
      </c>
      <c r="AW162" s="14" t="s">
        <v>33</v>
      </c>
      <c r="AX162" s="14" t="s">
        <v>72</v>
      </c>
      <c r="AY162" s="210" t="s">
        <v>141</v>
      </c>
    </row>
    <row r="163" spans="2:51" s="14" customFormat="1" ht="10.2">
      <c r="B163" s="200"/>
      <c r="C163" s="201"/>
      <c r="D163" s="191" t="s">
        <v>151</v>
      </c>
      <c r="E163" s="202" t="s">
        <v>19</v>
      </c>
      <c r="F163" s="203" t="s">
        <v>204</v>
      </c>
      <c r="G163" s="201"/>
      <c r="H163" s="204">
        <v>-0.742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151</v>
      </c>
      <c r="AU163" s="210" t="s">
        <v>82</v>
      </c>
      <c r="AV163" s="14" t="s">
        <v>82</v>
      </c>
      <c r="AW163" s="14" t="s">
        <v>33</v>
      </c>
      <c r="AX163" s="14" t="s">
        <v>72</v>
      </c>
      <c r="AY163" s="210" t="s">
        <v>141</v>
      </c>
    </row>
    <row r="164" spans="2:51" s="14" customFormat="1" ht="10.2">
      <c r="B164" s="200"/>
      <c r="C164" s="201"/>
      <c r="D164" s="191" t="s">
        <v>151</v>
      </c>
      <c r="E164" s="202" t="s">
        <v>19</v>
      </c>
      <c r="F164" s="203" t="s">
        <v>209</v>
      </c>
      <c r="G164" s="201"/>
      <c r="H164" s="204">
        <v>-0.737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151</v>
      </c>
      <c r="AU164" s="210" t="s">
        <v>82</v>
      </c>
      <c r="AV164" s="14" t="s">
        <v>82</v>
      </c>
      <c r="AW164" s="14" t="s">
        <v>33</v>
      </c>
      <c r="AX164" s="14" t="s">
        <v>72</v>
      </c>
      <c r="AY164" s="210" t="s">
        <v>141</v>
      </c>
    </row>
    <row r="165" spans="2:51" s="14" customFormat="1" ht="10.2">
      <c r="B165" s="200"/>
      <c r="C165" s="201"/>
      <c r="D165" s="191" t="s">
        <v>151</v>
      </c>
      <c r="E165" s="202" t="s">
        <v>19</v>
      </c>
      <c r="F165" s="203" t="s">
        <v>207</v>
      </c>
      <c r="G165" s="201"/>
      <c r="H165" s="204">
        <v>-2.082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151</v>
      </c>
      <c r="AU165" s="210" t="s">
        <v>82</v>
      </c>
      <c r="AV165" s="14" t="s">
        <v>82</v>
      </c>
      <c r="AW165" s="14" t="s">
        <v>33</v>
      </c>
      <c r="AX165" s="14" t="s">
        <v>72</v>
      </c>
      <c r="AY165" s="210" t="s">
        <v>141</v>
      </c>
    </row>
    <row r="166" spans="2:51" s="14" customFormat="1" ht="10.2">
      <c r="B166" s="200"/>
      <c r="C166" s="201"/>
      <c r="D166" s="191" t="s">
        <v>151</v>
      </c>
      <c r="E166" s="202" t="s">
        <v>19</v>
      </c>
      <c r="F166" s="203" t="s">
        <v>207</v>
      </c>
      <c r="G166" s="201"/>
      <c r="H166" s="204">
        <v>-2.082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151</v>
      </c>
      <c r="AU166" s="210" t="s">
        <v>82</v>
      </c>
      <c r="AV166" s="14" t="s">
        <v>82</v>
      </c>
      <c r="AW166" s="14" t="s">
        <v>33</v>
      </c>
      <c r="AX166" s="14" t="s">
        <v>72</v>
      </c>
      <c r="AY166" s="210" t="s">
        <v>141</v>
      </c>
    </row>
    <row r="167" spans="2:51" s="14" customFormat="1" ht="10.2">
      <c r="B167" s="200"/>
      <c r="C167" s="201"/>
      <c r="D167" s="191" t="s">
        <v>151</v>
      </c>
      <c r="E167" s="202" t="s">
        <v>19</v>
      </c>
      <c r="F167" s="203" t="s">
        <v>207</v>
      </c>
      <c r="G167" s="201"/>
      <c r="H167" s="204">
        <v>-2.082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151</v>
      </c>
      <c r="AU167" s="210" t="s">
        <v>82</v>
      </c>
      <c r="AV167" s="14" t="s">
        <v>82</v>
      </c>
      <c r="AW167" s="14" t="s">
        <v>33</v>
      </c>
      <c r="AX167" s="14" t="s">
        <v>72</v>
      </c>
      <c r="AY167" s="210" t="s">
        <v>141</v>
      </c>
    </row>
    <row r="168" spans="2:51" s="14" customFormat="1" ht="10.2">
      <c r="B168" s="200"/>
      <c r="C168" s="201"/>
      <c r="D168" s="191" t="s">
        <v>151</v>
      </c>
      <c r="E168" s="202" t="s">
        <v>19</v>
      </c>
      <c r="F168" s="203" t="s">
        <v>207</v>
      </c>
      <c r="G168" s="201"/>
      <c r="H168" s="204">
        <v>-2.082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151</v>
      </c>
      <c r="AU168" s="210" t="s">
        <v>82</v>
      </c>
      <c r="AV168" s="14" t="s">
        <v>82</v>
      </c>
      <c r="AW168" s="14" t="s">
        <v>33</v>
      </c>
      <c r="AX168" s="14" t="s">
        <v>72</v>
      </c>
      <c r="AY168" s="210" t="s">
        <v>141</v>
      </c>
    </row>
    <row r="169" spans="2:51" s="15" customFormat="1" ht="10.2">
      <c r="B169" s="211"/>
      <c r="C169" s="212"/>
      <c r="D169" s="191" t="s">
        <v>151</v>
      </c>
      <c r="E169" s="213" t="s">
        <v>19</v>
      </c>
      <c r="F169" s="214" t="s">
        <v>154</v>
      </c>
      <c r="G169" s="212"/>
      <c r="H169" s="215">
        <v>262.658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151</v>
      </c>
      <c r="AU169" s="221" t="s">
        <v>82</v>
      </c>
      <c r="AV169" s="15" t="s">
        <v>155</v>
      </c>
      <c r="AW169" s="15" t="s">
        <v>33</v>
      </c>
      <c r="AX169" s="15" t="s">
        <v>72</v>
      </c>
      <c r="AY169" s="221" t="s">
        <v>141</v>
      </c>
    </row>
    <row r="170" spans="2:51" s="13" customFormat="1" ht="10.2">
      <c r="B170" s="189"/>
      <c r="C170" s="190"/>
      <c r="D170" s="191" t="s">
        <v>151</v>
      </c>
      <c r="E170" s="192" t="s">
        <v>19</v>
      </c>
      <c r="F170" s="193" t="s">
        <v>178</v>
      </c>
      <c r="G170" s="190"/>
      <c r="H170" s="192" t="s">
        <v>19</v>
      </c>
      <c r="I170" s="194"/>
      <c r="J170" s="190"/>
      <c r="K170" s="190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151</v>
      </c>
      <c r="AU170" s="199" t="s">
        <v>82</v>
      </c>
      <c r="AV170" s="13" t="s">
        <v>80</v>
      </c>
      <c r="AW170" s="13" t="s">
        <v>33</v>
      </c>
      <c r="AX170" s="13" t="s">
        <v>72</v>
      </c>
      <c r="AY170" s="199" t="s">
        <v>141</v>
      </c>
    </row>
    <row r="171" spans="2:51" s="14" customFormat="1" ht="10.2">
      <c r="B171" s="200"/>
      <c r="C171" s="201"/>
      <c r="D171" s="191" t="s">
        <v>151</v>
      </c>
      <c r="E171" s="202" t="s">
        <v>19</v>
      </c>
      <c r="F171" s="203" t="s">
        <v>210</v>
      </c>
      <c r="G171" s="201"/>
      <c r="H171" s="204">
        <v>68.71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151</v>
      </c>
      <c r="AU171" s="210" t="s">
        <v>82</v>
      </c>
      <c r="AV171" s="14" t="s">
        <v>82</v>
      </c>
      <c r="AW171" s="14" t="s">
        <v>33</v>
      </c>
      <c r="AX171" s="14" t="s">
        <v>72</v>
      </c>
      <c r="AY171" s="210" t="s">
        <v>141</v>
      </c>
    </row>
    <row r="172" spans="2:51" s="14" customFormat="1" ht="10.2">
      <c r="B172" s="200"/>
      <c r="C172" s="201"/>
      <c r="D172" s="191" t="s">
        <v>151</v>
      </c>
      <c r="E172" s="202" t="s">
        <v>19</v>
      </c>
      <c r="F172" s="203" t="s">
        <v>211</v>
      </c>
      <c r="G172" s="201"/>
      <c r="H172" s="204">
        <v>34.766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151</v>
      </c>
      <c r="AU172" s="210" t="s">
        <v>82</v>
      </c>
      <c r="AV172" s="14" t="s">
        <v>82</v>
      </c>
      <c r="AW172" s="14" t="s">
        <v>33</v>
      </c>
      <c r="AX172" s="14" t="s">
        <v>72</v>
      </c>
      <c r="AY172" s="210" t="s">
        <v>141</v>
      </c>
    </row>
    <row r="173" spans="2:51" s="14" customFormat="1" ht="10.2">
      <c r="B173" s="200"/>
      <c r="C173" s="201"/>
      <c r="D173" s="191" t="s">
        <v>151</v>
      </c>
      <c r="E173" s="202" t="s">
        <v>19</v>
      </c>
      <c r="F173" s="203" t="s">
        <v>179</v>
      </c>
      <c r="G173" s="201"/>
      <c r="H173" s="204">
        <v>23.112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151</v>
      </c>
      <c r="AU173" s="210" t="s">
        <v>82</v>
      </c>
      <c r="AV173" s="14" t="s">
        <v>82</v>
      </c>
      <c r="AW173" s="14" t="s">
        <v>33</v>
      </c>
      <c r="AX173" s="14" t="s">
        <v>72</v>
      </c>
      <c r="AY173" s="210" t="s">
        <v>141</v>
      </c>
    </row>
    <row r="174" spans="2:51" s="14" customFormat="1" ht="10.2">
      <c r="B174" s="200"/>
      <c r="C174" s="201"/>
      <c r="D174" s="191" t="s">
        <v>151</v>
      </c>
      <c r="E174" s="202" t="s">
        <v>19</v>
      </c>
      <c r="F174" s="203" t="s">
        <v>180</v>
      </c>
      <c r="G174" s="201"/>
      <c r="H174" s="204">
        <v>20.017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151</v>
      </c>
      <c r="AU174" s="210" t="s">
        <v>82</v>
      </c>
      <c r="AV174" s="14" t="s">
        <v>82</v>
      </c>
      <c r="AW174" s="14" t="s">
        <v>33</v>
      </c>
      <c r="AX174" s="14" t="s">
        <v>72</v>
      </c>
      <c r="AY174" s="210" t="s">
        <v>141</v>
      </c>
    </row>
    <row r="175" spans="2:51" s="14" customFormat="1" ht="10.2">
      <c r="B175" s="200"/>
      <c r="C175" s="201"/>
      <c r="D175" s="191" t="s">
        <v>151</v>
      </c>
      <c r="E175" s="202" t="s">
        <v>19</v>
      </c>
      <c r="F175" s="203" t="s">
        <v>212</v>
      </c>
      <c r="G175" s="201"/>
      <c r="H175" s="204">
        <v>-11.35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151</v>
      </c>
      <c r="AU175" s="210" t="s">
        <v>82</v>
      </c>
      <c r="AV175" s="14" t="s">
        <v>82</v>
      </c>
      <c r="AW175" s="14" t="s">
        <v>33</v>
      </c>
      <c r="AX175" s="14" t="s">
        <v>72</v>
      </c>
      <c r="AY175" s="210" t="s">
        <v>141</v>
      </c>
    </row>
    <row r="176" spans="2:51" s="15" customFormat="1" ht="10.2">
      <c r="B176" s="211"/>
      <c r="C176" s="212"/>
      <c r="D176" s="191" t="s">
        <v>151</v>
      </c>
      <c r="E176" s="213" t="s">
        <v>19</v>
      </c>
      <c r="F176" s="214" t="s">
        <v>154</v>
      </c>
      <c r="G176" s="212"/>
      <c r="H176" s="215">
        <v>135.255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151</v>
      </c>
      <c r="AU176" s="221" t="s">
        <v>82</v>
      </c>
      <c r="AV176" s="15" t="s">
        <v>155</v>
      </c>
      <c r="AW176" s="15" t="s">
        <v>33</v>
      </c>
      <c r="AX176" s="15" t="s">
        <v>72</v>
      </c>
      <c r="AY176" s="221" t="s">
        <v>141</v>
      </c>
    </row>
    <row r="177" spans="2:51" s="13" customFormat="1" ht="10.2">
      <c r="B177" s="189"/>
      <c r="C177" s="190"/>
      <c r="D177" s="191" t="s">
        <v>151</v>
      </c>
      <c r="E177" s="192" t="s">
        <v>19</v>
      </c>
      <c r="F177" s="193" t="s">
        <v>213</v>
      </c>
      <c r="G177" s="190"/>
      <c r="H177" s="192" t="s">
        <v>19</v>
      </c>
      <c r="I177" s="194"/>
      <c r="J177" s="190"/>
      <c r="K177" s="190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151</v>
      </c>
      <c r="AU177" s="199" t="s">
        <v>82</v>
      </c>
      <c r="AV177" s="13" t="s">
        <v>80</v>
      </c>
      <c r="AW177" s="13" t="s">
        <v>33</v>
      </c>
      <c r="AX177" s="13" t="s">
        <v>72</v>
      </c>
      <c r="AY177" s="199" t="s">
        <v>141</v>
      </c>
    </row>
    <row r="178" spans="2:51" s="14" customFormat="1" ht="10.2">
      <c r="B178" s="200"/>
      <c r="C178" s="201"/>
      <c r="D178" s="191" t="s">
        <v>151</v>
      </c>
      <c r="E178" s="202" t="s">
        <v>19</v>
      </c>
      <c r="F178" s="203" t="s">
        <v>214</v>
      </c>
      <c r="G178" s="201"/>
      <c r="H178" s="204">
        <v>6.587</v>
      </c>
      <c r="I178" s="205"/>
      <c r="J178" s="201"/>
      <c r="K178" s="201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151</v>
      </c>
      <c r="AU178" s="210" t="s">
        <v>82</v>
      </c>
      <c r="AV178" s="14" t="s">
        <v>82</v>
      </c>
      <c r="AW178" s="14" t="s">
        <v>33</v>
      </c>
      <c r="AX178" s="14" t="s">
        <v>72</v>
      </c>
      <c r="AY178" s="210" t="s">
        <v>141</v>
      </c>
    </row>
    <row r="179" spans="2:51" s="14" customFormat="1" ht="10.2">
      <c r="B179" s="200"/>
      <c r="C179" s="201"/>
      <c r="D179" s="191" t="s">
        <v>151</v>
      </c>
      <c r="E179" s="202" t="s">
        <v>19</v>
      </c>
      <c r="F179" s="203" t="s">
        <v>215</v>
      </c>
      <c r="G179" s="201"/>
      <c r="H179" s="204">
        <v>6.728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151</v>
      </c>
      <c r="AU179" s="210" t="s">
        <v>82</v>
      </c>
      <c r="AV179" s="14" t="s">
        <v>82</v>
      </c>
      <c r="AW179" s="14" t="s">
        <v>33</v>
      </c>
      <c r="AX179" s="14" t="s">
        <v>72</v>
      </c>
      <c r="AY179" s="210" t="s">
        <v>141</v>
      </c>
    </row>
    <row r="180" spans="2:51" s="14" customFormat="1" ht="10.2">
      <c r="B180" s="200"/>
      <c r="C180" s="201"/>
      <c r="D180" s="191" t="s">
        <v>151</v>
      </c>
      <c r="E180" s="202" t="s">
        <v>19</v>
      </c>
      <c r="F180" s="203" t="s">
        <v>216</v>
      </c>
      <c r="G180" s="201"/>
      <c r="H180" s="204">
        <v>27.541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151</v>
      </c>
      <c r="AU180" s="210" t="s">
        <v>82</v>
      </c>
      <c r="AV180" s="14" t="s">
        <v>82</v>
      </c>
      <c r="AW180" s="14" t="s">
        <v>33</v>
      </c>
      <c r="AX180" s="14" t="s">
        <v>72</v>
      </c>
      <c r="AY180" s="210" t="s">
        <v>141</v>
      </c>
    </row>
    <row r="181" spans="2:51" s="15" customFormat="1" ht="10.2">
      <c r="B181" s="211"/>
      <c r="C181" s="212"/>
      <c r="D181" s="191" t="s">
        <v>151</v>
      </c>
      <c r="E181" s="213" t="s">
        <v>19</v>
      </c>
      <c r="F181" s="214" t="s">
        <v>154</v>
      </c>
      <c r="G181" s="212"/>
      <c r="H181" s="215">
        <v>40.856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151</v>
      </c>
      <c r="AU181" s="221" t="s">
        <v>82</v>
      </c>
      <c r="AV181" s="15" t="s">
        <v>155</v>
      </c>
      <c r="AW181" s="15" t="s">
        <v>33</v>
      </c>
      <c r="AX181" s="15" t="s">
        <v>72</v>
      </c>
      <c r="AY181" s="221" t="s">
        <v>141</v>
      </c>
    </row>
    <row r="182" spans="2:51" s="16" customFormat="1" ht="10.2">
      <c r="B182" s="222"/>
      <c r="C182" s="223"/>
      <c r="D182" s="191" t="s">
        <v>151</v>
      </c>
      <c r="E182" s="224" t="s">
        <v>19</v>
      </c>
      <c r="F182" s="225" t="s">
        <v>160</v>
      </c>
      <c r="G182" s="223"/>
      <c r="H182" s="226">
        <v>684.141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151</v>
      </c>
      <c r="AU182" s="232" t="s">
        <v>82</v>
      </c>
      <c r="AV182" s="16" t="s">
        <v>149</v>
      </c>
      <c r="AW182" s="16" t="s">
        <v>33</v>
      </c>
      <c r="AX182" s="16" t="s">
        <v>80</v>
      </c>
      <c r="AY182" s="232" t="s">
        <v>141</v>
      </c>
    </row>
    <row r="183" spans="1:65" s="2" customFormat="1" ht="16.5" customHeight="1">
      <c r="A183" s="37"/>
      <c r="B183" s="38"/>
      <c r="C183" s="176" t="s">
        <v>217</v>
      </c>
      <c r="D183" s="176" t="s">
        <v>144</v>
      </c>
      <c r="E183" s="177" t="s">
        <v>218</v>
      </c>
      <c r="F183" s="178" t="s">
        <v>219</v>
      </c>
      <c r="G183" s="179" t="s">
        <v>169</v>
      </c>
      <c r="H183" s="180">
        <v>21.271</v>
      </c>
      <c r="I183" s="181"/>
      <c r="J183" s="182">
        <f>ROUND(I183*H183,2)</f>
        <v>0</v>
      </c>
      <c r="K183" s="178" t="s">
        <v>19</v>
      </c>
      <c r="L183" s="42"/>
      <c r="M183" s="183" t="s">
        <v>19</v>
      </c>
      <c r="N183" s="184" t="s">
        <v>43</v>
      </c>
      <c r="O183" s="67"/>
      <c r="P183" s="185">
        <f>O183*H183</f>
        <v>0</v>
      </c>
      <c r="Q183" s="185">
        <v>0.0065</v>
      </c>
      <c r="R183" s="185">
        <f>Q183*H183</f>
        <v>0.1382615</v>
      </c>
      <c r="S183" s="185">
        <v>0</v>
      </c>
      <c r="T183" s="18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7" t="s">
        <v>149</v>
      </c>
      <c r="AT183" s="187" t="s">
        <v>144</v>
      </c>
      <c r="AU183" s="187" t="s">
        <v>82</v>
      </c>
      <c r="AY183" s="20" t="s">
        <v>141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20" t="s">
        <v>80</v>
      </c>
      <c r="BK183" s="188">
        <f>ROUND(I183*H183,2)</f>
        <v>0</v>
      </c>
      <c r="BL183" s="20" t="s">
        <v>149</v>
      </c>
      <c r="BM183" s="187" t="s">
        <v>220</v>
      </c>
    </row>
    <row r="184" spans="1:65" s="2" customFormat="1" ht="24.15" customHeight="1">
      <c r="A184" s="37"/>
      <c r="B184" s="38"/>
      <c r="C184" s="176" t="s">
        <v>164</v>
      </c>
      <c r="D184" s="176" t="s">
        <v>144</v>
      </c>
      <c r="E184" s="177" t="s">
        <v>221</v>
      </c>
      <c r="F184" s="178" t="s">
        <v>222</v>
      </c>
      <c r="G184" s="179" t="s">
        <v>169</v>
      </c>
      <c r="H184" s="180">
        <v>21.271</v>
      </c>
      <c r="I184" s="181"/>
      <c r="J184" s="182">
        <f>ROUND(I184*H184,2)</f>
        <v>0</v>
      </c>
      <c r="K184" s="178" t="s">
        <v>148</v>
      </c>
      <c r="L184" s="42"/>
      <c r="M184" s="183" t="s">
        <v>19</v>
      </c>
      <c r="N184" s="184" t="s">
        <v>43</v>
      </c>
      <c r="O184" s="67"/>
      <c r="P184" s="185">
        <f>O184*H184</f>
        <v>0</v>
      </c>
      <c r="Q184" s="185">
        <v>0.0345</v>
      </c>
      <c r="R184" s="185">
        <f>Q184*H184</f>
        <v>0.7338495</v>
      </c>
      <c r="S184" s="185">
        <v>0</v>
      </c>
      <c r="T184" s="18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7" t="s">
        <v>149</v>
      </c>
      <c r="AT184" s="187" t="s">
        <v>144</v>
      </c>
      <c r="AU184" s="187" t="s">
        <v>82</v>
      </c>
      <c r="AY184" s="20" t="s">
        <v>141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20" t="s">
        <v>80</v>
      </c>
      <c r="BK184" s="188">
        <f>ROUND(I184*H184,2)</f>
        <v>0</v>
      </c>
      <c r="BL184" s="20" t="s">
        <v>149</v>
      </c>
      <c r="BM184" s="187" t="s">
        <v>223</v>
      </c>
    </row>
    <row r="185" spans="2:51" s="13" customFormat="1" ht="10.2">
      <c r="B185" s="189"/>
      <c r="C185" s="190"/>
      <c r="D185" s="191" t="s">
        <v>151</v>
      </c>
      <c r="E185" s="192" t="s">
        <v>19</v>
      </c>
      <c r="F185" s="193" t="s">
        <v>152</v>
      </c>
      <c r="G185" s="190"/>
      <c r="H185" s="192" t="s">
        <v>19</v>
      </c>
      <c r="I185" s="194"/>
      <c r="J185" s="190"/>
      <c r="K185" s="190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151</v>
      </c>
      <c r="AU185" s="199" t="s">
        <v>82</v>
      </c>
      <c r="AV185" s="13" t="s">
        <v>80</v>
      </c>
      <c r="AW185" s="13" t="s">
        <v>33</v>
      </c>
      <c r="AX185" s="13" t="s">
        <v>72</v>
      </c>
      <c r="AY185" s="199" t="s">
        <v>141</v>
      </c>
    </row>
    <row r="186" spans="2:51" s="14" customFormat="1" ht="10.2">
      <c r="B186" s="200"/>
      <c r="C186" s="201"/>
      <c r="D186" s="191" t="s">
        <v>151</v>
      </c>
      <c r="E186" s="202" t="s">
        <v>19</v>
      </c>
      <c r="F186" s="203" t="s">
        <v>224</v>
      </c>
      <c r="G186" s="201"/>
      <c r="H186" s="204">
        <v>21.935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151</v>
      </c>
      <c r="AU186" s="210" t="s">
        <v>82</v>
      </c>
      <c r="AV186" s="14" t="s">
        <v>82</v>
      </c>
      <c r="AW186" s="14" t="s">
        <v>33</v>
      </c>
      <c r="AX186" s="14" t="s">
        <v>72</v>
      </c>
      <c r="AY186" s="210" t="s">
        <v>141</v>
      </c>
    </row>
    <row r="187" spans="2:51" s="14" customFormat="1" ht="10.2">
      <c r="B187" s="200"/>
      <c r="C187" s="201"/>
      <c r="D187" s="191" t="s">
        <v>151</v>
      </c>
      <c r="E187" s="202" t="s">
        <v>19</v>
      </c>
      <c r="F187" s="203" t="s">
        <v>225</v>
      </c>
      <c r="G187" s="201"/>
      <c r="H187" s="204">
        <v>-0.02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151</v>
      </c>
      <c r="AU187" s="210" t="s">
        <v>82</v>
      </c>
      <c r="AV187" s="14" t="s">
        <v>82</v>
      </c>
      <c r="AW187" s="14" t="s">
        <v>33</v>
      </c>
      <c r="AX187" s="14" t="s">
        <v>72</v>
      </c>
      <c r="AY187" s="210" t="s">
        <v>141</v>
      </c>
    </row>
    <row r="188" spans="2:51" s="14" customFormat="1" ht="10.2">
      <c r="B188" s="200"/>
      <c r="C188" s="201"/>
      <c r="D188" s="191" t="s">
        <v>151</v>
      </c>
      <c r="E188" s="202" t="s">
        <v>19</v>
      </c>
      <c r="F188" s="203" t="s">
        <v>226</v>
      </c>
      <c r="G188" s="201"/>
      <c r="H188" s="204">
        <v>-0.068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151</v>
      </c>
      <c r="AU188" s="210" t="s">
        <v>82</v>
      </c>
      <c r="AV188" s="14" t="s">
        <v>82</v>
      </c>
      <c r="AW188" s="14" t="s">
        <v>33</v>
      </c>
      <c r="AX188" s="14" t="s">
        <v>72</v>
      </c>
      <c r="AY188" s="210" t="s">
        <v>141</v>
      </c>
    </row>
    <row r="189" spans="2:51" s="14" customFormat="1" ht="10.2">
      <c r="B189" s="200"/>
      <c r="C189" s="201"/>
      <c r="D189" s="191" t="s">
        <v>151</v>
      </c>
      <c r="E189" s="202" t="s">
        <v>19</v>
      </c>
      <c r="F189" s="203" t="s">
        <v>226</v>
      </c>
      <c r="G189" s="201"/>
      <c r="H189" s="204">
        <v>-0.068</v>
      </c>
      <c r="I189" s="205"/>
      <c r="J189" s="201"/>
      <c r="K189" s="201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151</v>
      </c>
      <c r="AU189" s="210" t="s">
        <v>82</v>
      </c>
      <c r="AV189" s="14" t="s">
        <v>82</v>
      </c>
      <c r="AW189" s="14" t="s">
        <v>33</v>
      </c>
      <c r="AX189" s="14" t="s">
        <v>72</v>
      </c>
      <c r="AY189" s="210" t="s">
        <v>141</v>
      </c>
    </row>
    <row r="190" spans="2:51" s="14" customFormat="1" ht="10.2">
      <c r="B190" s="200"/>
      <c r="C190" s="201"/>
      <c r="D190" s="191" t="s">
        <v>151</v>
      </c>
      <c r="E190" s="202" t="s">
        <v>19</v>
      </c>
      <c r="F190" s="203" t="s">
        <v>226</v>
      </c>
      <c r="G190" s="201"/>
      <c r="H190" s="204">
        <v>-0.068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151</v>
      </c>
      <c r="AU190" s="210" t="s">
        <v>82</v>
      </c>
      <c r="AV190" s="14" t="s">
        <v>82</v>
      </c>
      <c r="AW190" s="14" t="s">
        <v>33</v>
      </c>
      <c r="AX190" s="14" t="s">
        <v>72</v>
      </c>
      <c r="AY190" s="210" t="s">
        <v>141</v>
      </c>
    </row>
    <row r="191" spans="2:51" s="14" customFormat="1" ht="10.2">
      <c r="B191" s="200"/>
      <c r="C191" s="201"/>
      <c r="D191" s="191" t="s">
        <v>151</v>
      </c>
      <c r="E191" s="202" t="s">
        <v>19</v>
      </c>
      <c r="F191" s="203" t="s">
        <v>227</v>
      </c>
      <c r="G191" s="201"/>
      <c r="H191" s="204">
        <v>-0.072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151</v>
      </c>
      <c r="AU191" s="210" t="s">
        <v>82</v>
      </c>
      <c r="AV191" s="14" t="s">
        <v>82</v>
      </c>
      <c r="AW191" s="14" t="s">
        <v>33</v>
      </c>
      <c r="AX191" s="14" t="s">
        <v>72</v>
      </c>
      <c r="AY191" s="210" t="s">
        <v>141</v>
      </c>
    </row>
    <row r="192" spans="2:51" s="14" customFormat="1" ht="10.2">
      <c r="B192" s="200"/>
      <c r="C192" s="201"/>
      <c r="D192" s="191" t="s">
        <v>151</v>
      </c>
      <c r="E192" s="202" t="s">
        <v>19</v>
      </c>
      <c r="F192" s="203" t="s">
        <v>228</v>
      </c>
      <c r="G192" s="201"/>
      <c r="H192" s="204">
        <v>-0.082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151</v>
      </c>
      <c r="AU192" s="210" t="s">
        <v>82</v>
      </c>
      <c r="AV192" s="14" t="s">
        <v>82</v>
      </c>
      <c r="AW192" s="14" t="s">
        <v>33</v>
      </c>
      <c r="AX192" s="14" t="s">
        <v>72</v>
      </c>
      <c r="AY192" s="210" t="s">
        <v>141</v>
      </c>
    </row>
    <row r="193" spans="2:51" s="14" customFormat="1" ht="10.2">
      <c r="B193" s="200"/>
      <c r="C193" s="201"/>
      <c r="D193" s="191" t="s">
        <v>151</v>
      </c>
      <c r="E193" s="202" t="s">
        <v>19</v>
      </c>
      <c r="F193" s="203" t="s">
        <v>229</v>
      </c>
      <c r="G193" s="201"/>
      <c r="H193" s="204">
        <v>-0.078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151</v>
      </c>
      <c r="AU193" s="210" t="s">
        <v>82</v>
      </c>
      <c r="AV193" s="14" t="s">
        <v>82</v>
      </c>
      <c r="AW193" s="14" t="s">
        <v>33</v>
      </c>
      <c r="AX193" s="14" t="s">
        <v>72</v>
      </c>
      <c r="AY193" s="210" t="s">
        <v>141</v>
      </c>
    </row>
    <row r="194" spans="2:51" s="14" customFormat="1" ht="10.2">
      <c r="B194" s="200"/>
      <c r="C194" s="201"/>
      <c r="D194" s="191" t="s">
        <v>151</v>
      </c>
      <c r="E194" s="202" t="s">
        <v>19</v>
      </c>
      <c r="F194" s="203" t="s">
        <v>230</v>
      </c>
      <c r="G194" s="201"/>
      <c r="H194" s="204">
        <v>-0.064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151</v>
      </c>
      <c r="AU194" s="210" t="s">
        <v>82</v>
      </c>
      <c r="AV194" s="14" t="s">
        <v>82</v>
      </c>
      <c r="AW194" s="14" t="s">
        <v>33</v>
      </c>
      <c r="AX194" s="14" t="s">
        <v>72</v>
      </c>
      <c r="AY194" s="210" t="s">
        <v>141</v>
      </c>
    </row>
    <row r="195" spans="2:51" s="14" customFormat="1" ht="10.2">
      <c r="B195" s="200"/>
      <c r="C195" s="201"/>
      <c r="D195" s="191" t="s">
        <v>151</v>
      </c>
      <c r="E195" s="202" t="s">
        <v>19</v>
      </c>
      <c r="F195" s="203" t="s">
        <v>199</v>
      </c>
      <c r="G195" s="201"/>
      <c r="H195" s="204">
        <v>-0.062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151</v>
      </c>
      <c r="AU195" s="210" t="s">
        <v>82</v>
      </c>
      <c r="AV195" s="14" t="s">
        <v>82</v>
      </c>
      <c r="AW195" s="14" t="s">
        <v>33</v>
      </c>
      <c r="AX195" s="14" t="s">
        <v>72</v>
      </c>
      <c r="AY195" s="210" t="s">
        <v>141</v>
      </c>
    </row>
    <row r="196" spans="2:51" s="14" customFormat="1" ht="10.2">
      <c r="B196" s="200"/>
      <c r="C196" s="201"/>
      <c r="D196" s="191" t="s">
        <v>151</v>
      </c>
      <c r="E196" s="202" t="s">
        <v>19</v>
      </c>
      <c r="F196" s="203" t="s">
        <v>228</v>
      </c>
      <c r="G196" s="201"/>
      <c r="H196" s="204">
        <v>-0.082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151</v>
      </c>
      <c r="AU196" s="210" t="s">
        <v>82</v>
      </c>
      <c r="AV196" s="14" t="s">
        <v>82</v>
      </c>
      <c r="AW196" s="14" t="s">
        <v>33</v>
      </c>
      <c r="AX196" s="14" t="s">
        <v>72</v>
      </c>
      <c r="AY196" s="210" t="s">
        <v>141</v>
      </c>
    </row>
    <row r="197" spans="2:51" s="16" customFormat="1" ht="10.2">
      <c r="B197" s="222"/>
      <c r="C197" s="223"/>
      <c r="D197" s="191" t="s">
        <v>151</v>
      </c>
      <c r="E197" s="224" t="s">
        <v>19</v>
      </c>
      <c r="F197" s="225" t="s">
        <v>160</v>
      </c>
      <c r="G197" s="223"/>
      <c r="H197" s="226">
        <v>21.271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151</v>
      </c>
      <c r="AU197" s="232" t="s">
        <v>82</v>
      </c>
      <c r="AV197" s="16" t="s">
        <v>149</v>
      </c>
      <c r="AW197" s="16" t="s">
        <v>33</v>
      </c>
      <c r="AX197" s="16" t="s">
        <v>80</v>
      </c>
      <c r="AY197" s="232" t="s">
        <v>141</v>
      </c>
    </row>
    <row r="198" spans="1:65" s="2" customFormat="1" ht="16.5" customHeight="1">
      <c r="A198" s="37"/>
      <c r="B198" s="38"/>
      <c r="C198" s="176" t="s">
        <v>231</v>
      </c>
      <c r="D198" s="176" t="s">
        <v>144</v>
      </c>
      <c r="E198" s="177" t="s">
        <v>232</v>
      </c>
      <c r="F198" s="178" t="s">
        <v>233</v>
      </c>
      <c r="G198" s="179" t="s">
        <v>169</v>
      </c>
      <c r="H198" s="180">
        <v>21.271</v>
      </c>
      <c r="I198" s="181"/>
      <c r="J198" s="182">
        <f>ROUND(I198*H198,2)</f>
        <v>0</v>
      </c>
      <c r="K198" s="178" t="s">
        <v>148</v>
      </c>
      <c r="L198" s="42"/>
      <c r="M198" s="183" t="s">
        <v>19</v>
      </c>
      <c r="N198" s="184" t="s">
        <v>43</v>
      </c>
      <c r="O198" s="67"/>
      <c r="P198" s="185">
        <f>O198*H198</f>
        <v>0</v>
      </c>
      <c r="Q198" s="185">
        <v>0.016</v>
      </c>
      <c r="R198" s="185">
        <f>Q198*H198</f>
        <v>0.340336</v>
      </c>
      <c r="S198" s="185">
        <v>0</v>
      </c>
      <c r="T198" s="18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7" t="s">
        <v>149</v>
      </c>
      <c r="AT198" s="187" t="s">
        <v>144</v>
      </c>
      <c r="AU198" s="187" t="s">
        <v>82</v>
      </c>
      <c r="AY198" s="20" t="s">
        <v>141</v>
      </c>
      <c r="BE198" s="188">
        <f>IF(N198="základní",J198,0)</f>
        <v>0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20" t="s">
        <v>80</v>
      </c>
      <c r="BK198" s="188">
        <f>ROUND(I198*H198,2)</f>
        <v>0</v>
      </c>
      <c r="BL198" s="20" t="s">
        <v>149</v>
      </c>
      <c r="BM198" s="187" t="s">
        <v>234</v>
      </c>
    </row>
    <row r="199" spans="1:65" s="2" customFormat="1" ht="16.5" customHeight="1">
      <c r="A199" s="37"/>
      <c r="B199" s="38"/>
      <c r="C199" s="176" t="s">
        <v>235</v>
      </c>
      <c r="D199" s="176" t="s">
        <v>144</v>
      </c>
      <c r="E199" s="177" t="s">
        <v>236</v>
      </c>
      <c r="F199" s="178" t="s">
        <v>237</v>
      </c>
      <c r="G199" s="179" t="s">
        <v>147</v>
      </c>
      <c r="H199" s="180">
        <v>112.62</v>
      </c>
      <c r="I199" s="181"/>
      <c r="J199" s="182">
        <f>ROUND(I199*H199,2)</f>
        <v>0</v>
      </c>
      <c r="K199" s="178" t="s">
        <v>148</v>
      </c>
      <c r="L199" s="42"/>
      <c r="M199" s="183" t="s">
        <v>19</v>
      </c>
      <c r="N199" s="184" t="s">
        <v>43</v>
      </c>
      <c r="O199" s="67"/>
      <c r="P199" s="185">
        <f>O199*H199</f>
        <v>0</v>
      </c>
      <c r="Q199" s="185">
        <v>0.02065</v>
      </c>
      <c r="R199" s="185">
        <f>Q199*H199</f>
        <v>2.325603</v>
      </c>
      <c r="S199" s="185">
        <v>0</v>
      </c>
      <c r="T199" s="18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7" t="s">
        <v>149</v>
      </c>
      <c r="AT199" s="187" t="s">
        <v>144</v>
      </c>
      <c r="AU199" s="187" t="s">
        <v>82</v>
      </c>
      <c r="AY199" s="20" t="s">
        <v>141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20" t="s">
        <v>80</v>
      </c>
      <c r="BK199" s="188">
        <f>ROUND(I199*H199,2)</f>
        <v>0</v>
      </c>
      <c r="BL199" s="20" t="s">
        <v>149</v>
      </c>
      <c r="BM199" s="187" t="s">
        <v>238</v>
      </c>
    </row>
    <row r="200" spans="2:51" s="13" customFormat="1" ht="10.2">
      <c r="B200" s="189"/>
      <c r="C200" s="190"/>
      <c r="D200" s="191" t="s">
        <v>151</v>
      </c>
      <c r="E200" s="192" t="s">
        <v>19</v>
      </c>
      <c r="F200" s="193" t="s">
        <v>239</v>
      </c>
      <c r="G200" s="190"/>
      <c r="H200" s="192" t="s">
        <v>19</v>
      </c>
      <c r="I200" s="194"/>
      <c r="J200" s="190"/>
      <c r="K200" s="190"/>
      <c r="L200" s="195"/>
      <c r="M200" s="196"/>
      <c r="N200" s="197"/>
      <c r="O200" s="197"/>
      <c r="P200" s="197"/>
      <c r="Q200" s="197"/>
      <c r="R200" s="197"/>
      <c r="S200" s="197"/>
      <c r="T200" s="198"/>
      <c r="AT200" s="199" t="s">
        <v>151</v>
      </c>
      <c r="AU200" s="199" t="s">
        <v>82</v>
      </c>
      <c r="AV200" s="13" t="s">
        <v>80</v>
      </c>
      <c r="AW200" s="13" t="s">
        <v>33</v>
      </c>
      <c r="AX200" s="13" t="s">
        <v>72</v>
      </c>
      <c r="AY200" s="199" t="s">
        <v>141</v>
      </c>
    </row>
    <row r="201" spans="2:51" s="14" customFormat="1" ht="10.2">
      <c r="B201" s="200"/>
      <c r="C201" s="201"/>
      <c r="D201" s="191" t="s">
        <v>151</v>
      </c>
      <c r="E201" s="202" t="s">
        <v>19</v>
      </c>
      <c r="F201" s="203" t="s">
        <v>240</v>
      </c>
      <c r="G201" s="201"/>
      <c r="H201" s="204">
        <v>33.27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151</v>
      </c>
      <c r="AU201" s="210" t="s">
        <v>82</v>
      </c>
      <c r="AV201" s="14" t="s">
        <v>82</v>
      </c>
      <c r="AW201" s="14" t="s">
        <v>33</v>
      </c>
      <c r="AX201" s="14" t="s">
        <v>72</v>
      </c>
      <c r="AY201" s="210" t="s">
        <v>141</v>
      </c>
    </row>
    <row r="202" spans="2:51" s="13" customFormat="1" ht="10.2">
      <c r="B202" s="189"/>
      <c r="C202" s="190"/>
      <c r="D202" s="191" t="s">
        <v>151</v>
      </c>
      <c r="E202" s="192" t="s">
        <v>19</v>
      </c>
      <c r="F202" s="193" t="s">
        <v>241</v>
      </c>
      <c r="G202" s="190"/>
      <c r="H202" s="192" t="s">
        <v>19</v>
      </c>
      <c r="I202" s="194"/>
      <c r="J202" s="190"/>
      <c r="K202" s="190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151</v>
      </c>
      <c r="AU202" s="199" t="s">
        <v>82</v>
      </c>
      <c r="AV202" s="13" t="s">
        <v>80</v>
      </c>
      <c r="AW202" s="13" t="s">
        <v>33</v>
      </c>
      <c r="AX202" s="13" t="s">
        <v>72</v>
      </c>
      <c r="AY202" s="199" t="s">
        <v>141</v>
      </c>
    </row>
    <row r="203" spans="2:51" s="14" customFormat="1" ht="10.2">
      <c r="B203" s="200"/>
      <c r="C203" s="201"/>
      <c r="D203" s="191" t="s">
        <v>151</v>
      </c>
      <c r="E203" s="202" t="s">
        <v>19</v>
      </c>
      <c r="F203" s="203" t="s">
        <v>242</v>
      </c>
      <c r="G203" s="201"/>
      <c r="H203" s="204">
        <v>79.35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151</v>
      </c>
      <c r="AU203" s="210" t="s">
        <v>82</v>
      </c>
      <c r="AV203" s="14" t="s">
        <v>82</v>
      </c>
      <c r="AW203" s="14" t="s">
        <v>33</v>
      </c>
      <c r="AX203" s="14" t="s">
        <v>72</v>
      </c>
      <c r="AY203" s="210" t="s">
        <v>141</v>
      </c>
    </row>
    <row r="204" spans="2:51" s="16" customFormat="1" ht="10.2">
      <c r="B204" s="222"/>
      <c r="C204" s="223"/>
      <c r="D204" s="191" t="s">
        <v>151</v>
      </c>
      <c r="E204" s="224" t="s">
        <v>19</v>
      </c>
      <c r="F204" s="225" t="s">
        <v>160</v>
      </c>
      <c r="G204" s="223"/>
      <c r="H204" s="226">
        <v>112.62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151</v>
      </c>
      <c r="AU204" s="232" t="s">
        <v>82</v>
      </c>
      <c r="AV204" s="16" t="s">
        <v>149</v>
      </c>
      <c r="AW204" s="16" t="s">
        <v>33</v>
      </c>
      <c r="AX204" s="16" t="s">
        <v>80</v>
      </c>
      <c r="AY204" s="232" t="s">
        <v>141</v>
      </c>
    </row>
    <row r="205" spans="1:65" s="2" customFormat="1" ht="16.5" customHeight="1">
      <c r="A205" s="37"/>
      <c r="B205" s="38"/>
      <c r="C205" s="176" t="s">
        <v>243</v>
      </c>
      <c r="D205" s="176" t="s">
        <v>144</v>
      </c>
      <c r="E205" s="177" t="s">
        <v>244</v>
      </c>
      <c r="F205" s="178" t="s">
        <v>245</v>
      </c>
      <c r="G205" s="179" t="s">
        <v>147</v>
      </c>
      <c r="H205" s="180">
        <v>114</v>
      </c>
      <c r="I205" s="181"/>
      <c r="J205" s="182">
        <f>ROUND(I205*H205,2)</f>
        <v>0</v>
      </c>
      <c r="K205" s="178" t="s">
        <v>19</v>
      </c>
      <c r="L205" s="42"/>
      <c r="M205" s="183" t="s">
        <v>19</v>
      </c>
      <c r="N205" s="184" t="s">
        <v>43</v>
      </c>
      <c r="O205" s="67"/>
      <c r="P205" s="185">
        <f>O205*H205</f>
        <v>0</v>
      </c>
      <c r="Q205" s="185">
        <v>0.02065</v>
      </c>
      <c r="R205" s="185">
        <f>Q205*H205</f>
        <v>2.3541000000000003</v>
      </c>
      <c r="S205" s="185">
        <v>0</v>
      </c>
      <c r="T205" s="18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7" t="s">
        <v>149</v>
      </c>
      <c r="AT205" s="187" t="s">
        <v>144</v>
      </c>
      <c r="AU205" s="187" t="s">
        <v>82</v>
      </c>
      <c r="AY205" s="20" t="s">
        <v>141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20" t="s">
        <v>80</v>
      </c>
      <c r="BK205" s="188">
        <f>ROUND(I205*H205,2)</f>
        <v>0</v>
      </c>
      <c r="BL205" s="20" t="s">
        <v>149</v>
      </c>
      <c r="BM205" s="187" t="s">
        <v>246</v>
      </c>
    </row>
    <row r="206" spans="2:51" s="13" customFormat="1" ht="10.2">
      <c r="B206" s="189"/>
      <c r="C206" s="190"/>
      <c r="D206" s="191" t="s">
        <v>151</v>
      </c>
      <c r="E206" s="192" t="s">
        <v>19</v>
      </c>
      <c r="F206" s="193" t="s">
        <v>239</v>
      </c>
      <c r="G206" s="190"/>
      <c r="H206" s="192" t="s">
        <v>19</v>
      </c>
      <c r="I206" s="194"/>
      <c r="J206" s="190"/>
      <c r="K206" s="190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151</v>
      </c>
      <c r="AU206" s="199" t="s">
        <v>82</v>
      </c>
      <c r="AV206" s="13" t="s">
        <v>80</v>
      </c>
      <c r="AW206" s="13" t="s">
        <v>33</v>
      </c>
      <c r="AX206" s="13" t="s">
        <v>72</v>
      </c>
      <c r="AY206" s="199" t="s">
        <v>141</v>
      </c>
    </row>
    <row r="207" spans="2:51" s="14" customFormat="1" ht="10.2">
      <c r="B207" s="200"/>
      <c r="C207" s="201"/>
      <c r="D207" s="191" t="s">
        <v>151</v>
      </c>
      <c r="E207" s="202" t="s">
        <v>19</v>
      </c>
      <c r="F207" s="203" t="s">
        <v>247</v>
      </c>
      <c r="G207" s="201"/>
      <c r="H207" s="204">
        <v>46.75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151</v>
      </c>
      <c r="AU207" s="210" t="s">
        <v>82</v>
      </c>
      <c r="AV207" s="14" t="s">
        <v>82</v>
      </c>
      <c r="AW207" s="14" t="s">
        <v>33</v>
      </c>
      <c r="AX207" s="14" t="s">
        <v>72</v>
      </c>
      <c r="AY207" s="210" t="s">
        <v>141</v>
      </c>
    </row>
    <row r="208" spans="2:51" s="13" customFormat="1" ht="10.2">
      <c r="B208" s="189"/>
      <c r="C208" s="190"/>
      <c r="D208" s="191" t="s">
        <v>151</v>
      </c>
      <c r="E208" s="192" t="s">
        <v>19</v>
      </c>
      <c r="F208" s="193" t="s">
        <v>241</v>
      </c>
      <c r="G208" s="190"/>
      <c r="H208" s="192" t="s">
        <v>19</v>
      </c>
      <c r="I208" s="194"/>
      <c r="J208" s="190"/>
      <c r="K208" s="190"/>
      <c r="L208" s="195"/>
      <c r="M208" s="196"/>
      <c r="N208" s="197"/>
      <c r="O208" s="197"/>
      <c r="P208" s="197"/>
      <c r="Q208" s="197"/>
      <c r="R208" s="197"/>
      <c r="S208" s="197"/>
      <c r="T208" s="198"/>
      <c r="AT208" s="199" t="s">
        <v>151</v>
      </c>
      <c r="AU208" s="199" t="s">
        <v>82</v>
      </c>
      <c r="AV208" s="13" t="s">
        <v>80</v>
      </c>
      <c r="AW208" s="13" t="s">
        <v>33</v>
      </c>
      <c r="AX208" s="13" t="s">
        <v>72</v>
      </c>
      <c r="AY208" s="199" t="s">
        <v>141</v>
      </c>
    </row>
    <row r="209" spans="2:51" s="14" customFormat="1" ht="10.2">
      <c r="B209" s="200"/>
      <c r="C209" s="201"/>
      <c r="D209" s="191" t="s">
        <v>151</v>
      </c>
      <c r="E209" s="202" t="s">
        <v>19</v>
      </c>
      <c r="F209" s="203" t="s">
        <v>248</v>
      </c>
      <c r="G209" s="201"/>
      <c r="H209" s="204">
        <v>27.95</v>
      </c>
      <c r="I209" s="205"/>
      <c r="J209" s="201"/>
      <c r="K209" s="201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151</v>
      </c>
      <c r="AU209" s="210" t="s">
        <v>82</v>
      </c>
      <c r="AV209" s="14" t="s">
        <v>82</v>
      </c>
      <c r="AW209" s="14" t="s">
        <v>33</v>
      </c>
      <c r="AX209" s="14" t="s">
        <v>72</v>
      </c>
      <c r="AY209" s="210" t="s">
        <v>141</v>
      </c>
    </row>
    <row r="210" spans="2:51" s="14" customFormat="1" ht="10.2">
      <c r="B210" s="200"/>
      <c r="C210" s="201"/>
      <c r="D210" s="191" t="s">
        <v>151</v>
      </c>
      <c r="E210" s="202" t="s">
        <v>19</v>
      </c>
      <c r="F210" s="203" t="s">
        <v>249</v>
      </c>
      <c r="G210" s="201"/>
      <c r="H210" s="204">
        <v>39.3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151</v>
      </c>
      <c r="AU210" s="210" t="s">
        <v>82</v>
      </c>
      <c r="AV210" s="14" t="s">
        <v>82</v>
      </c>
      <c r="AW210" s="14" t="s">
        <v>33</v>
      </c>
      <c r="AX210" s="14" t="s">
        <v>72</v>
      </c>
      <c r="AY210" s="210" t="s">
        <v>141</v>
      </c>
    </row>
    <row r="211" spans="2:51" s="16" customFormat="1" ht="10.2">
      <c r="B211" s="222"/>
      <c r="C211" s="223"/>
      <c r="D211" s="191" t="s">
        <v>151</v>
      </c>
      <c r="E211" s="224" t="s">
        <v>19</v>
      </c>
      <c r="F211" s="225" t="s">
        <v>160</v>
      </c>
      <c r="G211" s="223"/>
      <c r="H211" s="226">
        <v>114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151</v>
      </c>
      <c r="AU211" s="232" t="s">
        <v>82</v>
      </c>
      <c r="AV211" s="16" t="s">
        <v>149</v>
      </c>
      <c r="AW211" s="16" t="s">
        <v>33</v>
      </c>
      <c r="AX211" s="16" t="s">
        <v>80</v>
      </c>
      <c r="AY211" s="232" t="s">
        <v>141</v>
      </c>
    </row>
    <row r="212" spans="1:65" s="2" customFormat="1" ht="24.15" customHeight="1">
      <c r="A212" s="37"/>
      <c r="B212" s="38"/>
      <c r="C212" s="176" t="s">
        <v>8</v>
      </c>
      <c r="D212" s="176" t="s">
        <v>144</v>
      </c>
      <c r="E212" s="177" t="s">
        <v>250</v>
      </c>
      <c r="F212" s="178" t="s">
        <v>251</v>
      </c>
      <c r="G212" s="179" t="s">
        <v>169</v>
      </c>
      <c r="H212" s="180">
        <v>113.975</v>
      </c>
      <c r="I212" s="181"/>
      <c r="J212" s="182">
        <f>ROUND(I212*H212,2)</f>
        <v>0</v>
      </c>
      <c r="K212" s="178" t="s">
        <v>148</v>
      </c>
      <c r="L212" s="42"/>
      <c r="M212" s="183" t="s">
        <v>19</v>
      </c>
      <c r="N212" s="184" t="s">
        <v>43</v>
      </c>
      <c r="O212" s="67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7" t="s">
        <v>149</v>
      </c>
      <c r="AT212" s="187" t="s">
        <v>144</v>
      </c>
      <c r="AU212" s="187" t="s">
        <v>82</v>
      </c>
      <c r="AY212" s="20" t="s">
        <v>141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20" t="s">
        <v>80</v>
      </c>
      <c r="BK212" s="188">
        <f>ROUND(I212*H212,2)</f>
        <v>0</v>
      </c>
      <c r="BL212" s="20" t="s">
        <v>149</v>
      </c>
      <c r="BM212" s="187" t="s">
        <v>252</v>
      </c>
    </row>
    <row r="213" spans="2:51" s="14" customFormat="1" ht="10.2">
      <c r="B213" s="200"/>
      <c r="C213" s="201"/>
      <c r="D213" s="191" t="s">
        <v>151</v>
      </c>
      <c r="E213" s="202" t="s">
        <v>19</v>
      </c>
      <c r="F213" s="203" t="s">
        <v>253</v>
      </c>
      <c r="G213" s="201"/>
      <c r="H213" s="204">
        <v>113.975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151</v>
      </c>
      <c r="AU213" s="210" t="s">
        <v>82</v>
      </c>
      <c r="AV213" s="14" t="s">
        <v>82</v>
      </c>
      <c r="AW213" s="14" t="s">
        <v>33</v>
      </c>
      <c r="AX213" s="14" t="s">
        <v>72</v>
      </c>
      <c r="AY213" s="210" t="s">
        <v>141</v>
      </c>
    </row>
    <row r="214" spans="2:51" s="16" customFormat="1" ht="10.2">
      <c r="B214" s="222"/>
      <c r="C214" s="223"/>
      <c r="D214" s="191" t="s">
        <v>151</v>
      </c>
      <c r="E214" s="224" t="s">
        <v>19</v>
      </c>
      <c r="F214" s="225" t="s">
        <v>160</v>
      </c>
      <c r="G214" s="223"/>
      <c r="H214" s="226">
        <v>113.975</v>
      </c>
      <c r="I214" s="227"/>
      <c r="J214" s="223"/>
      <c r="K214" s="223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151</v>
      </c>
      <c r="AU214" s="232" t="s">
        <v>82</v>
      </c>
      <c r="AV214" s="16" t="s">
        <v>149</v>
      </c>
      <c r="AW214" s="16" t="s">
        <v>33</v>
      </c>
      <c r="AX214" s="16" t="s">
        <v>80</v>
      </c>
      <c r="AY214" s="232" t="s">
        <v>141</v>
      </c>
    </row>
    <row r="215" spans="1:65" s="2" customFormat="1" ht="24.15" customHeight="1">
      <c r="A215" s="37"/>
      <c r="B215" s="38"/>
      <c r="C215" s="176" t="s">
        <v>254</v>
      </c>
      <c r="D215" s="176" t="s">
        <v>144</v>
      </c>
      <c r="E215" s="177" t="s">
        <v>255</v>
      </c>
      <c r="F215" s="178" t="s">
        <v>256</v>
      </c>
      <c r="G215" s="179" t="s">
        <v>169</v>
      </c>
      <c r="H215" s="180">
        <v>215.978</v>
      </c>
      <c r="I215" s="181"/>
      <c r="J215" s="182">
        <f>ROUND(I215*H215,2)</f>
        <v>0</v>
      </c>
      <c r="K215" s="178" t="s">
        <v>148</v>
      </c>
      <c r="L215" s="42"/>
      <c r="M215" s="183" t="s">
        <v>19</v>
      </c>
      <c r="N215" s="184" t="s">
        <v>43</v>
      </c>
      <c r="O215" s="67"/>
      <c r="P215" s="185">
        <f>O215*H215</f>
        <v>0</v>
      </c>
      <c r="Q215" s="185">
        <v>0</v>
      </c>
      <c r="R215" s="185">
        <f>Q215*H215</f>
        <v>0</v>
      </c>
      <c r="S215" s="185">
        <v>0</v>
      </c>
      <c r="T215" s="18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7" t="s">
        <v>149</v>
      </c>
      <c r="AT215" s="187" t="s">
        <v>144</v>
      </c>
      <c r="AU215" s="187" t="s">
        <v>82</v>
      </c>
      <c r="AY215" s="20" t="s">
        <v>141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20" t="s">
        <v>80</v>
      </c>
      <c r="BK215" s="188">
        <f>ROUND(I215*H215,2)</f>
        <v>0</v>
      </c>
      <c r="BL215" s="20" t="s">
        <v>149</v>
      </c>
      <c r="BM215" s="187" t="s">
        <v>257</v>
      </c>
    </row>
    <row r="216" spans="2:51" s="13" customFormat="1" ht="10.2">
      <c r="B216" s="189"/>
      <c r="C216" s="190"/>
      <c r="D216" s="191" t="s">
        <v>151</v>
      </c>
      <c r="E216" s="192" t="s">
        <v>19</v>
      </c>
      <c r="F216" s="193" t="s">
        <v>258</v>
      </c>
      <c r="G216" s="190"/>
      <c r="H216" s="192" t="s">
        <v>19</v>
      </c>
      <c r="I216" s="194"/>
      <c r="J216" s="190"/>
      <c r="K216" s="190"/>
      <c r="L216" s="195"/>
      <c r="M216" s="196"/>
      <c r="N216" s="197"/>
      <c r="O216" s="197"/>
      <c r="P216" s="197"/>
      <c r="Q216" s="197"/>
      <c r="R216" s="197"/>
      <c r="S216" s="197"/>
      <c r="T216" s="198"/>
      <c r="AT216" s="199" t="s">
        <v>151</v>
      </c>
      <c r="AU216" s="199" t="s">
        <v>82</v>
      </c>
      <c r="AV216" s="13" t="s">
        <v>80</v>
      </c>
      <c r="AW216" s="13" t="s">
        <v>33</v>
      </c>
      <c r="AX216" s="13" t="s">
        <v>72</v>
      </c>
      <c r="AY216" s="199" t="s">
        <v>141</v>
      </c>
    </row>
    <row r="217" spans="2:51" s="13" customFormat="1" ht="10.2">
      <c r="B217" s="189"/>
      <c r="C217" s="190"/>
      <c r="D217" s="191" t="s">
        <v>151</v>
      </c>
      <c r="E217" s="192" t="s">
        <v>19</v>
      </c>
      <c r="F217" s="193" t="s">
        <v>152</v>
      </c>
      <c r="G217" s="190"/>
      <c r="H217" s="192" t="s">
        <v>19</v>
      </c>
      <c r="I217" s="194"/>
      <c r="J217" s="190"/>
      <c r="K217" s="190"/>
      <c r="L217" s="195"/>
      <c r="M217" s="196"/>
      <c r="N217" s="197"/>
      <c r="O217" s="197"/>
      <c r="P217" s="197"/>
      <c r="Q217" s="197"/>
      <c r="R217" s="197"/>
      <c r="S217" s="197"/>
      <c r="T217" s="198"/>
      <c r="AT217" s="199" t="s">
        <v>151</v>
      </c>
      <c r="AU217" s="199" t="s">
        <v>82</v>
      </c>
      <c r="AV217" s="13" t="s">
        <v>80</v>
      </c>
      <c r="AW217" s="13" t="s">
        <v>33</v>
      </c>
      <c r="AX217" s="13" t="s">
        <v>72</v>
      </c>
      <c r="AY217" s="199" t="s">
        <v>141</v>
      </c>
    </row>
    <row r="218" spans="2:51" s="14" customFormat="1" ht="10.2">
      <c r="B218" s="200"/>
      <c r="C218" s="201"/>
      <c r="D218" s="191" t="s">
        <v>151</v>
      </c>
      <c r="E218" s="202" t="s">
        <v>19</v>
      </c>
      <c r="F218" s="203" t="s">
        <v>259</v>
      </c>
      <c r="G218" s="201"/>
      <c r="H218" s="204">
        <v>6.386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151</v>
      </c>
      <c r="AU218" s="210" t="s">
        <v>82</v>
      </c>
      <c r="AV218" s="14" t="s">
        <v>82</v>
      </c>
      <c r="AW218" s="14" t="s">
        <v>33</v>
      </c>
      <c r="AX218" s="14" t="s">
        <v>72</v>
      </c>
      <c r="AY218" s="210" t="s">
        <v>141</v>
      </c>
    </row>
    <row r="219" spans="2:51" s="13" customFormat="1" ht="10.2">
      <c r="B219" s="189"/>
      <c r="C219" s="190"/>
      <c r="D219" s="191" t="s">
        <v>151</v>
      </c>
      <c r="E219" s="192" t="s">
        <v>19</v>
      </c>
      <c r="F219" s="193" t="s">
        <v>156</v>
      </c>
      <c r="G219" s="190"/>
      <c r="H219" s="192" t="s">
        <v>19</v>
      </c>
      <c r="I219" s="194"/>
      <c r="J219" s="190"/>
      <c r="K219" s="190"/>
      <c r="L219" s="195"/>
      <c r="M219" s="196"/>
      <c r="N219" s="197"/>
      <c r="O219" s="197"/>
      <c r="P219" s="197"/>
      <c r="Q219" s="197"/>
      <c r="R219" s="197"/>
      <c r="S219" s="197"/>
      <c r="T219" s="198"/>
      <c r="AT219" s="199" t="s">
        <v>151</v>
      </c>
      <c r="AU219" s="199" t="s">
        <v>82</v>
      </c>
      <c r="AV219" s="13" t="s">
        <v>80</v>
      </c>
      <c r="AW219" s="13" t="s">
        <v>33</v>
      </c>
      <c r="AX219" s="13" t="s">
        <v>72</v>
      </c>
      <c r="AY219" s="199" t="s">
        <v>141</v>
      </c>
    </row>
    <row r="220" spans="2:51" s="14" customFormat="1" ht="20.4">
      <c r="B220" s="200"/>
      <c r="C220" s="201"/>
      <c r="D220" s="191" t="s">
        <v>151</v>
      </c>
      <c r="E220" s="202" t="s">
        <v>19</v>
      </c>
      <c r="F220" s="203" t="s">
        <v>260</v>
      </c>
      <c r="G220" s="201"/>
      <c r="H220" s="204">
        <v>34.412</v>
      </c>
      <c r="I220" s="205"/>
      <c r="J220" s="201"/>
      <c r="K220" s="201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151</v>
      </c>
      <c r="AU220" s="210" t="s">
        <v>82</v>
      </c>
      <c r="AV220" s="14" t="s">
        <v>82</v>
      </c>
      <c r="AW220" s="14" t="s">
        <v>33</v>
      </c>
      <c r="AX220" s="14" t="s">
        <v>72</v>
      </c>
      <c r="AY220" s="210" t="s">
        <v>141</v>
      </c>
    </row>
    <row r="221" spans="2:51" s="14" customFormat="1" ht="10.2">
      <c r="B221" s="200"/>
      <c r="C221" s="201"/>
      <c r="D221" s="191" t="s">
        <v>151</v>
      </c>
      <c r="E221" s="202" t="s">
        <v>19</v>
      </c>
      <c r="F221" s="203" t="s">
        <v>261</v>
      </c>
      <c r="G221" s="201"/>
      <c r="H221" s="204">
        <v>32.247</v>
      </c>
      <c r="I221" s="205"/>
      <c r="J221" s="201"/>
      <c r="K221" s="201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151</v>
      </c>
      <c r="AU221" s="210" t="s">
        <v>82</v>
      </c>
      <c r="AV221" s="14" t="s">
        <v>82</v>
      </c>
      <c r="AW221" s="14" t="s">
        <v>33</v>
      </c>
      <c r="AX221" s="14" t="s">
        <v>72</v>
      </c>
      <c r="AY221" s="210" t="s">
        <v>141</v>
      </c>
    </row>
    <row r="222" spans="2:51" s="14" customFormat="1" ht="10.2">
      <c r="B222" s="200"/>
      <c r="C222" s="201"/>
      <c r="D222" s="191" t="s">
        <v>151</v>
      </c>
      <c r="E222" s="202" t="s">
        <v>19</v>
      </c>
      <c r="F222" s="203" t="s">
        <v>262</v>
      </c>
      <c r="G222" s="201"/>
      <c r="H222" s="204">
        <v>22.1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151</v>
      </c>
      <c r="AU222" s="210" t="s">
        <v>82</v>
      </c>
      <c r="AV222" s="14" t="s">
        <v>82</v>
      </c>
      <c r="AW222" s="14" t="s">
        <v>33</v>
      </c>
      <c r="AX222" s="14" t="s">
        <v>72</v>
      </c>
      <c r="AY222" s="210" t="s">
        <v>141</v>
      </c>
    </row>
    <row r="223" spans="2:51" s="15" customFormat="1" ht="10.2">
      <c r="B223" s="211"/>
      <c r="C223" s="212"/>
      <c r="D223" s="191" t="s">
        <v>151</v>
      </c>
      <c r="E223" s="213" t="s">
        <v>19</v>
      </c>
      <c r="F223" s="214" t="s">
        <v>154</v>
      </c>
      <c r="G223" s="212"/>
      <c r="H223" s="215">
        <v>95.145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151</v>
      </c>
      <c r="AU223" s="221" t="s">
        <v>82</v>
      </c>
      <c r="AV223" s="15" t="s">
        <v>155</v>
      </c>
      <c r="AW223" s="15" t="s">
        <v>33</v>
      </c>
      <c r="AX223" s="15" t="s">
        <v>72</v>
      </c>
      <c r="AY223" s="221" t="s">
        <v>141</v>
      </c>
    </row>
    <row r="224" spans="2:51" s="13" customFormat="1" ht="10.2">
      <c r="B224" s="189"/>
      <c r="C224" s="190"/>
      <c r="D224" s="191" t="s">
        <v>151</v>
      </c>
      <c r="E224" s="192" t="s">
        <v>19</v>
      </c>
      <c r="F224" s="193" t="s">
        <v>263</v>
      </c>
      <c r="G224" s="190"/>
      <c r="H224" s="192" t="s">
        <v>19</v>
      </c>
      <c r="I224" s="194"/>
      <c r="J224" s="190"/>
      <c r="K224" s="190"/>
      <c r="L224" s="195"/>
      <c r="M224" s="196"/>
      <c r="N224" s="197"/>
      <c r="O224" s="197"/>
      <c r="P224" s="197"/>
      <c r="Q224" s="197"/>
      <c r="R224" s="197"/>
      <c r="S224" s="197"/>
      <c r="T224" s="198"/>
      <c r="AT224" s="199" t="s">
        <v>151</v>
      </c>
      <c r="AU224" s="199" t="s">
        <v>82</v>
      </c>
      <c r="AV224" s="13" t="s">
        <v>80</v>
      </c>
      <c r="AW224" s="13" t="s">
        <v>33</v>
      </c>
      <c r="AX224" s="13" t="s">
        <v>72</v>
      </c>
      <c r="AY224" s="199" t="s">
        <v>141</v>
      </c>
    </row>
    <row r="225" spans="2:51" s="14" customFormat="1" ht="10.2">
      <c r="B225" s="200"/>
      <c r="C225" s="201"/>
      <c r="D225" s="191" t="s">
        <v>151</v>
      </c>
      <c r="E225" s="202" t="s">
        <v>19</v>
      </c>
      <c r="F225" s="203" t="s">
        <v>264</v>
      </c>
      <c r="G225" s="201"/>
      <c r="H225" s="204">
        <v>120.833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151</v>
      </c>
      <c r="AU225" s="210" t="s">
        <v>82</v>
      </c>
      <c r="AV225" s="14" t="s">
        <v>82</v>
      </c>
      <c r="AW225" s="14" t="s">
        <v>33</v>
      </c>
      <c r="AX225" s="14" t="s">
        <v>72</v>
      </c>
      <c r="AY225" s="210" t="s">
        <v>141</v>
      </c>
    </row>
    <row r="226" spans="2:51" s="15" customFormat="1" ht="10.2">
      <c r="B226" s="211"/>
      <c r="C226" s="212"/>
      <c r="D226" s="191" t="s">
        <v>151</v>
      </c>
      <c r="E226" s="213" t="s">
        <v>19</v>
      </c>
      <c r="F226" s="214" t="s">
        <v>154</v>
      </c>
      <c r="G226" s="212"/>
      <c r="H226" s="215">
        <v>120.833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151</v>
      </c>
      <c r="AU226" s="221" t="s">
        <v>82</v>
      </c>
      <c r="AV226" s="15" t="s">
        <v>155</v>
      </c>
      <c r="AW226" s="15" t="s">
        <v>33</v>
      </c>
      <c r="AX226" s="15" t="s">
        <v>72</v>
      </c>
      <c r="AY226" s="221" t="s">
        <v>141</v>
      </c>
    </row>
    <row r="227" spans="2:51" s="16" customFormat="1" ht="10.2">
      <c r="B227" s="222"/>
      <c r="C227" s="223"/>
      <c r="D227" s="191" t="s">
        <v>151</v>
      </c>
      <c r="E227" s="224" t="s">
        <v>19</v>
      </c>
      <c r="F227" s="225" t="s">
        <v>160</v>
      </c>
      <c r="G227" s="223"/>
      <c r="H227" s="226">
        <v>215.978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151</v>
      </c>
      <c r="AU227" s="232" t="s">
        <v>82</v>
      </c>
      <c r="AV227" s="16" t="s">
        <v>149</v>
      </c>
      <c r="AW227" s="16" t="s">
        <v>33</v>
      </c>
      <c r="AX227" s="16" t="s">
        <v>80</v>
      </c>
      <c r="AY227" s="232" t="s">
        <v>141</v>
      </c>
    </row>
    <row r="228" spans="1:65" s="2" customFormat="1" ht="16.5" customHeight="1">
      <c r="A228" s="37"/>
      <c r="B228" s="38"/>
      <c r="C228" s="176" t="s">
        <v>265</v>
      </c>
      <c r="D228" s="176" t="s">
        <v>144</v>
      </c>
      <c r="E228" s="177" t="s">
        <v>266</v>
      </c>
      <c r="F228" s="178" t="s">
        <v>267</v>
      </c>
      <c r="G228" s="179" t="s">
        <v>169</v>
      </c>
      <c r="H228" s="180">
        <v>705.412</v>
      </c>
      <c r="I228" s="181"/>
      <c r="J228" s="182">
        <f>ROUND(I228*H228,2)</f>
        <v>0</v>
      </c>
      <c r="K228" s="178" t="s">
        <v>148</v>
      </c>
      <c r="L228" s="42"/>
      <c r="M228" s="183" t="s">
        <v>19</v>
      </c>
      <c r="N228" s="184" t="s">
        <v>43</v>
      </c>
      <c r="O228" s="67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7" t="s">
        <v>149</v>
      </c>
      <c r="AT228" s="187" t="s">
        <v>144</v>
      </c>
      <c r="AU228" s="187" t="s">
        <v>82</v>
      </c>
      <c r="AY228" s="20" t="s">
        <v>141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20" t="s">
        <v>80</v>
      </c>
      <c r="BK228" s="188">
        <f>ROUND(I228*H228,2)</f>
        <v>0</v>
      </c>
      <c r="BL228" s="20" t="s">
        <v>149</v>
      </c>
      <c r="BM228" s="187" t="s">
        <v>268</v>
      </c>
    </row>
    <row r="229" spans="2:51" s="14" customFormat="1" ht="10.2">
      <c r="B229" s="200"/>
      <c r="C229" s="201"/>
      <c r="D229" s="191" t="s">
        <v>151</v>
      </c>
      <c r="E229" s="202" t="s">
        <v>19</v>
      </c>
      <c r="F229" s="203" t="s">
        <v>269</v>
      </c>
      <c r="G229" s="201"/>
      <c r="H229" s="204">
        <v>705.412</v>
      </c>
      <c r="I229" s="205"/>
      <c r="J229" s="201"/>
      <c r="K229" s="201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151</v>
      </c>
      <c r="AU229" s="210" t="s">
        <v>82</v>
      </c>
      <c r="AV229" s="14" t="s">
        <v>82</v>
      </c>
      <c r="AW229" s="14" t="s">
        <v>33</v>
      </c>
      <c r="AX229" s="14" t="s">
        <v>72</v>
      </c>
      <c r="AY229" s="210" t="s">
        <v>141</v>
      </c>
    </row>
    <row r="230" spans="2:51" s="16" customFormat="1" ht="10.2">
      <c r="B230" s="222"/>
      <c r="C230" s="223"/>
      <c r="D230" s="191" t="s">
        <v>151</v>
      </c>
      <c r="E230" s="224" t="s">
        <v>19</v>
      </c>
      <c r="F230" s="225" t="s">
        <v>160</v>
      </c>
      <c r="G230" s="223"/>
      <c r="H230" s="226">
        <v>705.412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151</v>
      </c>
      <c r="AU230" s="232" t="s">
        <v>82</v>
      </c>
      <c r="AV230" s="16" t="s">
        <v>149</v>
      </c>
      <c r="AW230" s="16" t="s">
        <v>33</v>
      </c>
      <c r="AX230" s="16" t="s">
        <v>80</v>
      </c>
      <c r="AY230" s="232" t="s">
        <v>141</v>
      </c>
    </row>
    <row r="231" spans="1:65" s="2" customFormat="1" ht="21.75" customHeight="1">
      <c r="A231" s="37"/>
      <c r="B231" s="38"/>
      <c r="C231" s="176" t="s">
        <v>270</v>
      </c>
      <c r="D231" s="176" t="s">
        <v>144</v>
      </c>
      <c r="E231" s="177" t="s">
        <v>271</v>
      </c>
      <c r="F231" s="178" t="s">
        <v>272</v>
      </c>
      <c r="G231" s="179" t="s">
        <v>273</v>
      </c>
      <c r="H231" s="180">
        <v>1</v>
      </c>
      <c r="I231" s="181"/>
      <c r="J231" s="182">
        <f>ROUND(I231*H231,2)</f>
        <v>0</v>
      </c>
      <c r="K231" s="178" t="s">
        <v>19</v>
      </c>
      <c r="L231" s="42"/>
      <c r="M231" s="183" t="s">
        <v>19</v>
      </c>
      <c r="N231" s="184" t="s">
        <v>43</v>
      </c>
      <c r="O231" s="67"/>
      <c r="P231" s="185">
        <f>O231*H231</f>
        <v>0</v>
      </c>
      <c r="Q231" s="185">
        <v>0</v>
      </c>
      <c r="R231" s="185">
        <f>Q231*H231</f>
        <v>0</v>
      </c>
      <c r="S231" s="185">
        <v>0</v>
      </c>
      <c r="T231" s="18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7" t="s">
        <v>149</v>
      </c>
      <c r="AT231" s="187" t="s">
        <v>144</v>
      </c>
      <c r="AU231" s="187" t="s">
        <v>82</v>
      </c>
      <c r="AY231" s="20" t="s">
        <v>141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20" t="s">
        <v>80</v>
      </c>
      <c r="BK231" s="188">
        <f>ROUND(I231*H231,2)</f>
        <v>0</v>
      </c>
      <c r="BL231" s="20" t="s">
        <v>149</v>
      </c>
      <c r="BM231" s="187" t="s">
        <v>274</v>
      </c>
    </row>
    <row r="232" spans="2:63" s="12" customFormat="1" ht="22.8" customHeight="1">
      <c r="B232" s="160"/>
      <c r="C232" s="161"/>
      <c r="D232" s="162" t="s">
        <v>71</v>
      </c>
      <c r="E232" s="174" t="s">
        <v>275</v>
      </c>
      <c r="F232" s="174" t="s">
        <v>276</v>
      </c>
      <c r="G232" s="161"/>
      <c r="H232" s="161"/>
      <c r="I232" s="164"/>
      <c r="J232" s="175">
        <f>BK232</f>
        <v>0</v>
      </c>
      <c r="K232" s="161"/>
      <c r="L232" s="166"/>
      <c r="M232" s="167"/>
      <c r="N232" s="168"/>
      <c r="O232" s="168"/>
      <c r="P232" s="169">
        <f>SUM(P233:P235)</f>
        <v>0</v>
      </c>
      <c r="Q232" s="168"/>
      <c r="R232" s="169">
        <f>SUM(R233:R235)</f>
        <v>0</v>
      </c>
      <c r="S232" s="168"/>
      <c r="T232" s="170">
        <f>SUM(T233:T235)</f>
        <v>0</v>
      </c>
      <c r="AR232" s="171" t="s">
        <v>80</v>
      </c>
      <c r="AT232" s="172" t="s">
        <v>71</v>
      </c>
      <c r="AU232" s="172" t="s">
        <v>80</v>
      </c>
      <c r="AY232" s="171" t="s">
        <v>141</v>
      </c>
      <c r="BK232" s="173">
        <f>SUM(BK233:BK235)</f>
        <v>0</v>
      </c>
    </row>
    <row r="233" spans="1:65" s="2" customFormat="1" ht="16.5" customHeight="1">
      <c r="A233" s="37"/>
      <c r="B233" s="38"/>
      <c r="C233" s="176" t="s">
        <v>277</v>
      </c>
      <c r="D233" s="176" t="s">
        <v>144</v>
      </c>
      <c r="E233" s="177" t="s">
        <v>278</v>
      </c>
      <c r="F233" s="178" t="s">
        <v>279</v>
      </c>
      <c r="G233" s="179" t="s">
        <v>280</v>
      </c>
      <c r="H233" s="180">
        <v>5</v>
      </c>
      <c r="I233" s="181"/>
      <c r="J233" s="182">
        <f>ROUND(I233*H233,2)</f>
        <v>0</v>
      </c>
      <c r="K233" s="178" t="s">
        <v>19</v>
      </c>
      <c r="L233" s="42"/>
      <c r="M233" s="183" t="s">
        <v>19</v>
      </c>
      <c r="N233" s="184" t="s">
        <v>43</v>
      </c>
      <c r="O233" s="67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7" t="s">
        <v>149</v>
      </c>
      <c r="AT233" s="187" t="s">
        <v>144</v>
      </c>
      <c r="AU233" s="187" t="s">
        <v>82</v>
      </c>
      <c r="AY233" s="20" t="s">
        <v>141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20" t="s">
        <v>80</v>
      </c>
      <c r="BK233" s="188">
        <f>ROUND(I233*H233,2)</f>
        <v>0</v>
      </c>
      <c r="BL233" s="20" t="s">
        <v>149</v>
      </c>
      <c r="BM233" s="187" t="s">
        <v>281</v>
      </c>
    </row>
    <row r="234" spans="1:65" s="2" customFormat="1" ht="16.5" customHeight="1">
      <c r="A234" s="37"/>
      <c r="B234" s="38"/>
      <c r="C234" s="176" t="s">
        <v>282</v>
      </c>
      <c r="D234" s="176" t="s">
        <v>144</v>
      </c>
      <c r="E234" s="177" t="s">
        <v>283</v>
      </c>
      <c r="F234" s="178" t="s">
        <v>284</v>
      </c>
      <c r="G234" s="179" t="s">
        <v>280</v>
      </c>
      <c r="H234" s="180">
        <v>5</v>
      </c>
      <c r="I234" s="181"/>
      <c r="J234" s="182">
        <f>ROUND(I234*H234,2)</f>
        <v>0</v>
      </c>
      <c r="K234" s="178" t="s">
        <v>19</v>
      </c>
      <c r="L234" s="42"/>
      <c r="M234" s="183" t="s">
        <v>19</v>
      </c>
      <c r="N234" s="184" t="s">
        <v>43</v>
      </c>
      <c r="O234" s="67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7" t="s">
        <v>149</v>
      </c>
      <c r="AT234" s="187" t="s">
        <v>144</v>
      </c>
      <c r="AU234" s="187" t="s">
        <v>82</v>
      </c>
      <c r="AY234" s="20" t="s">
        <v>141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20" t="s">
        <v>80</v>
      </c>
      <c r="BK234" s="188">
        <f>ROUND(I234*H234,2)</f>
        <v>0</v>
      </c>
      <c r="BL234" s="20" t="s">
        <v>149</v>
      </c>
      <c r="BM234" s="187" t="s">
        <v>285</v>
      </c>
    </row>
    <row r="235" spans="1:65" s="2" customFormat="1" ht="16.5" customHeight="1">
      <c r="A235" s="37"/>
      <c r="B235" s="38"/>
      <c r="C235" s="176" t="s">
        <v>286</v>
      </c>
      <c r="D235" s="176" t="s">
        <v>144</v>
      </c>
      <c r="E235" s="177" t="s">
        <v>287</v>
      </c>
      <c r="F235" s="178" t="s">
        <v>288</v>
      </c>
      <c r="G235" s="179" t="s">
        <v>280</v>
      </c>
      <c r="H235" s="180">
        <v>3</v>
      </c>
      <c r="I235" s="181"/>
      <c r="J235" s="182">
        <f>ROUND(I235*H235,2)</f>
        <v>0</v>
      </c>
      <c r="K235" s="178" t="s">
        <v>19</v>
      </c>
      <c r="L235" s="42"/>
      <c r="M235" s="183" t="s">
        <v>19</v>
      </c>
      <c r="N235" s="184" t="s">
        <v>43</v>
      </c>
      <c r="O235" s="67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7" t="s">
        <v>149</v>
      </c>
      <c r="AT235" s="187" t="s">
        <v>144</v>
      </c>
      <c r="AU235" s="187" t="s">
        <v>82</v>
      </c>
      <c r="AY235" s="20" t="s">
        <v>141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20" t="s">
        <v>80</v>
      </c>
      <c r="BK235" s="188">
        <f>ROUND(I235*H235,2)</f>
        <v>0</v>
      </c>
      <c r="BL235" s="20" t="s">
        <v>149</v>
      </c>
      <c r="BM235" s="187" t="s">
        <v>289</v>
      </c>
    </row>
    <row r="236" spans="2:63" s="12" customFormat="1" ht="22.8" customHeight="1">
      <c r="B236" s="160"/>
      <c r="C236" s="161"/>
      <c r="D236" s="162" t="s">
        <v>71</v>
      </c>
      <c r="E236" s="174" t="s">
        <v>290</v>
      </c>
      <c r="F236" s="174" t="s">
        <v>291</v>
      </c>
      <c r="G236" s="161"/>
      <c r="H236" s="161"/>
      <c r="I236" s="164"/>
      <c r="J236" s="175">
        <f>BK236</f>
        <v>0</v>
      </c>
      <c r="K236" s="161"/>
      <c r="L236" s="166"/>
      <c r="M236" s="167"/>
      <c r="N236" s="168"/>
      <c r="O236" s="168"/>
      <c r="P236" s="169">
        <f>SUM(P237:P251)</f>
        <v>0</v>
      </c>
      <c r="Q236" s="168"/>
      <c r="R236" s="169">
        <f>SUM(R237:R251)</f>
        <v>0</v>
      </c>
      <c r="S236" s="168"/>
      <c r="T236" s="170">
        <f>SUM(T237:T251)</f>
        <v>0</v>
      </c>
      <c r="AR236" s="171" t="s">
        <v>80</v>
      </c>
      <c r="AT236" s="172" t="s">
        <v>71</v>
      </c>
      <c r="AU236" s="172" t="s">
        <v>80</v>
      </c>
      <c r="AY236" s="171" t="s">
        <v>141</v>
      </c>
      <c r="BK236" s="173">
        <f>SUM(BK237:BK251)</f>
        <v>0</v>
      </c>
    </row>
    <row r="237" spans="1:65" s="2" customFormat="1" ht="24.15" customHeight="1">
      <c r="A237" s="37"/>
      <c r="B237" s="38"/>
      <c r="C237" s="176" t="s">
        <v>292</v>
      </c>
      <c r="D237" s="176" t="s">
        <v>144</v>
      </c>
      <c r="E237" s="177" t="s">
        <v>293</v>
      </c>
      <c r="F237" s="178" t="s">
        <v>294</v>
      </c>
      <c r="G237" s="179" t="s">
        <v>169</v>
      </c>
      <c r="H237" s="180">
        <v>653.734</v>
      </c>
      <c r="I237" s="181"/>
      <c r="J237" s="182">
        <f>ROUND(I237*H237,2)</f>
        <v>0</v>
      </c>
      <c r="K237" s="178" t="s">
        <v>148</v>
      </c>
      <c r="L237" s="42"/>
      <c r="M237" s="183" t="s">
        <v>19</v>
      </c>
      <c r="N237" s="184" t="s">
        <v>43</v>
      </c>
      <c r="O237" s="67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7" t="s">
        <v>149</v>
      </c>
      <c r="AT237" s="187" t="s">
        <v>144</v>
      </c>
      <c r="AU237" s="187" t="s">
        <v>82</v>
      </c>
      <c r="AY237" s="20" t="s">
        <v>141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20" t="s">
        <v>80</v>
      </c>
      <c r="BK237" s="188">
        <f>ROUND(I237*H237,2)</f>
        <v>0</v>
      </c>
      <c r="BL237" s="20" t="s">
        <v>149</v>
      </c>
      <c r="BM237" s="187" t="s">
        <v>295</v>
      </c>
    </row>
    <row r="238" spans="2:51" s="14" customFormat="1" ht="10.2">
      <c r="B238" s="200"/>
      <c r="C238" s="201"/>
      <c r="D238" s="191" t="s">
        <v>151</v>
      </c>
      <c r="E238" s="202" t="s">
        <v>19</v>
      </c>
      <c r="F238" s="203" t="s">
        <v>296</v>
      </c>
      <c r="G238" s="201"/>
      <c r="H238" s="204">
        <v>603.414</v>
      </c>
      <c r="I238" s="205"/>
      <c r="J238" s="201"/>
      <c r="K238" s="201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151</v>
      </c>
      <c r="AU238" s="210" t="s">
        <v>82</v>
      </c>
      <c r="AV238" s="14" t="s">
        <v>82</v>
      </c>
      <c r="AW238" s="14" t="s">
        <v>33</v>
      </c>
      <c r="AX238" s="14" t="s">
        <v>72</v>
      </c>
      <c r="AY238" s="210" t="s">
        <v>141</v>
      </c>
    </row>
    <row r="239" spans="2:51" s="14" customFormat="1" ht="10.2">
      <c r="B239" s="200"/>
      <c r="C239" s="201"/>
      <c r="D239" s="191" t="s">
        <v>151</v>
      </c>
      <c r="E239" s="202" t="s">
        <v>19</v>
      </c>
      <c r="F239" s="203" t="s">
        <v>297</v>
      </c>
      <c r="G239" s="201"/>
      <c r="H239" s="204">
        <v>15.13</v>
      </c>
      <c r="I239" s="205"/>
      <c r="J239" s="201"/>
      <c r="K239" s="201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151</v>
      </c>
      <c r="AU239" s="210" t="s">
        <v>82</v>
      </c>
      <c r="AV239" s="14" t="s">
        <v>82</v>
      </c>
      <c r="AW239" s="14" t="s">
        <v>33</v>
      </c>
      <c r="AX239" s="14" t="s">
        <v>72</v>
      </c>
      <c r="AY239" s="210" t="s">
        <v>141</v>
      </c>
    </row>
    <row r="240" spans="2:51" s="14" customFormat="1" ht="10.2">
      <c r="B240" s="200"/>
      <c r="C240" s="201"/>
      <c r="D240" s="191" t="s">
        <v>151</v>
      </c>
      <c r="E240" s="202" t="s">
        <v>19</v>
      </c>
      <c r="F240" s="203" t="s">
        <v>298</v>
      </c>
      <c r="G240" s="201"/>
      <c r="H240" s="204">
        <v>20.06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151</v>
      </c>
      <c r="AU240" s="210" t="s">
        <v>82</v>
      </c>
      <c r="AV240" s="14" t="s">
        <v>82</v>
      </c>
      <c r="AW240" s="14" t="s">
        <v>33</v>
      </c>
      <c r="AX240" s="14" t="s">
        <v>72</v>
      </c>
      <c r="AY240" s="210" t="s">
        <v>141</v>
      </c>
    </row>
    <row r="241" spans="2:51" s="14" customFormat="1" ht="10.2">
      <c r="B241" s="200"/>
      <c r="C241" s="201"/>
      <c r="D241" s="191" t="s">
        <v>151</v>
      </c>
      <c r="E241" s="202" t="s">
        <v>19</v>
      </c>
      <c r="F241" s="203" t="s">
        <v>297</v>
      </c>
      <c r="G241" s="201"/>
      <c r="H241" s="204">
        <v>15.13</v>
      </c>
      <c r="I241" s="205"/>
      <c r="J241" s="201"/>
      <c r="K241" s="201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151</v>
      </c>
      <c r="AU241" s="210" t="s">
        <v>82</v>
      </c>
      <c r="AV241" s="14" t="s">
        <v>82</v>
      </c>
      <c r="AW241" s="14" t="s">
        <v>33</v>
      </c>
      <c r="AX241" s="14" t="s">
        <v>72</v>
      </c>
      <c r="AY241" s="210" t="s">
        <v>141</v>
      </c>
    </row>
    <row r="242" spans="2:51" s="16" customFormat="1" ht="10.2">
      <c r="B242" s="222"/>
      <c r="C242" s="223"/>
      <c r="D242" s="191" t="s">
        <v>151</v>
      </c>
      <c r="E242" s="224" t="s">
        <v>19</v>
      </c>
      <c r="F242" s="225" t="s">
        <v>160</v>
      </c>
      <c r="G242" s="223"/>
      <c r="H242" s="226">
        <v>653.734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151</v>
      </c>
      <c r="AU242" s="232" t="s">
        <v>82</v>
      </c>
      <c r="AV242" s="16" t="s">
        <v>149</v>
      </c>
      <c r="AW242" s="16" t="s">
        <v>33</v>
      </c>
      <c r="AX242" s="16" t="s">
        <v>80</v>
      </c>
      <c r="AY242" s="232" t="s">
        <v>141</v>
      </c>
    </row>
    <row r="243" spans="1:65" s="2" customFormat="1" ht="24.15" customHeight="1">
      <c r="A243" s="37"/>
      <c r="B243" s="38"/>
      <c r="C243" s="176" t="s">
        <v>299</v>
      </c>
      <c r="D243" s="176" t="s">
        <v>144</v>
      </c>
      <c r="E243" s="177" t="s">
        <v>300</v>
      </c>
      <c r="F243" s="178" t="s">
        <v>301</v>
      </c>
      <c r="G243" s="179" t="s">
        <v>169</v>
      </c>
      <c r="H243" s="180">
        <v>78448.08</v>
      </c>
      <c r="I243" s="181"/>
      <c r="J243" s="182">
        <f>ROUND(I243*H243,2)</f>
        <v>0</v>
      </c>
      <c r="K243" s="178" t="s">
        <v>148</v>
      </c>
      <c r="L243" s="42"/>
      <c r="M243" s="183" t="s">
        <v>19</v>
      </c>
      <c r="N243" s="184" t="s">
        <v>43</v>
      </c>
      <c r="O243" s="67"/>
      <c r="P243" s="185">
        <f>O243*H243</f>
        <v>0</v>
      </c>
      <c r="Q243" s="185">
        <v>0</v>
      </c>
      <c r="R243" s="185">
        <f>Q243*H243</f>
        <v>0</v>
      </c>
      <c r="S243" s="185">
        <v>0</v>
      </c>
      <c r="T243" s="18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7" t="s">
        <v>149</v>
      </c>
      <c r="AT243" s="187" t="s">
        <v>144</v>
      </c>
      <c r="AU243" s="187" t="s">
        <v>82</v>
      </c>
      <c r="AY243" s="20" t="s">
        <v>141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20" t="s">
        <v>80</v>
      </c>
      <c r="BK243" s="188">
        <f>ROUND(I243*H243,2)</f>
        <v>0</v>
      </c>
      <c r="BL243" s="20" t="s">
        <v>149</v>
      </c>
      <c r="BM243" s="187" t="s">
        <v>302</v>
      </c>
    </row>
    <row r="244" spans="2:51" s="14" customFormat="1" ht="10.2">
      <c r="B244" s="200"/>
      <c r="C244" s="201"/>
      <c r="D244" s="191" t="s">
        <v>151</v>
      </c>
      <c r="E244" s="202" t="s">
        <v>19</v>
      </c>
      <c r="F244" s="203" t="s">
        <v>303</v>
      </c>
      <c r="G244" s="201"/>
      <c r="H244" s="204">
        <v>78448.08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151</v>
      </c>
      <c r="AU244" s="210" t="s">
        <v>82</v>
      </c>
      <c r="AV244" s="14" t="s">
        <v>82</v>
      </c>
      <c r="AW244" s="14" t="s">
        <v>33</v>
      </c>
      <c r="AX244" s="14" t="s">
        <v>72</v>
      </c>
      <c r="AY244" s="210" t="s">
        <v>141</v>
      </c>
    </row>
    <row r="245" spans="2:51" s="16" customFormat="1" ht="10.2">
      <c r="B245" s="222"/>
      <c r="C245" s="223"/>
      <c r="D245" s="191" t="s">
        <v>151</v>
      </c>
      <c r="E245" s="224" t="s">
        <v>19</v>
      </c>
      <c r="F245" s="225" t="s">
        <v>160</v>
      </c>
      <c r="G245" s="223"/>
      <c r="H245" s="226">
        <v>78448.08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151</v>
      </c>
      <c r="AU245" s="232" t="s">
        <v>82</v>
      </c>
      <c r="AV245" s="16" t="s">
        <v>149</v>
      </c>
      <c r="AW245" s="16" t="s">
        <v>33</v>
      </c>
      <c r="AX245" s="16" t="s">
        <v>80</v>
      </c>
      <c r="AY245" s="232" t="s">
        <v>141</v>
      </c>
    </row>
    <row r="246" spans="1:65" s="2" customFormat="1" ht="24.15" customHeight="1">
      <c r="A246" s="37"/>
      <c r="B246" s="38"/>
      <c r="C246" s="176" t="s">
        <v>7</v>
      </c>
      <c r="D246" s="176" t="s">
        <v>144</v>
      </c>
      <c r="E246" s="177" t="s">
        <v>304</v>
      </c>
      <c r="F246" s="178" t="s">
        <v>305</v>
      </c>
      <c r="G246" s="179" t="s">
        <v>169</v>
      </c>
      <c r="H246" s="180">
        <v>653.734</v>
      </c>
      <c r="I246" s="181"/>
      <c r="J246" s="182">
        <f aca="true" t="shared" si="0" ref="J246:J251">ROUND(I246*H246,2)</f>
        <v>0</v>
      </c>
      <c r="K246" s="178" t="s">
        <v>148</v>
      </c>
      <c r="L246" s="42"/>
      <c r="M246" s="183" t="s">
        <v>19</v>
      </c>
      <c r="N246" s="184" t="s">
        <v>43</v>
      </c>
      <c r="O246" s="67"/>
      <c r="P246" s="185">
        <f aca="true" t="shared" si="1" ref="P246:P251">O246*H246</f>
        <v>0</v>
      </c>
      <c r="Q246" s="185">
        <v>0</v>
      </c>
      <c r="R246" s="185">
        <f aca="true" t="shared" si="2" ref="R246:R251">Q246*H246</f>
        <v>0</v>
      </c>
      <c r="S246" s="185">
        <v>0</v>
      </c>
      <c r="T246" s="186">
        <f aca="true" t="shared" si="3" ref="T246:T251"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149</v>
      </c>
      <c r="AT246" s="187" t="s">
        <v>144</v>
      </c>
      <c r="AU246" s="187" t="s">
        <v>82</v>
      </c>
      <c r="AY246" s="20" t="s">
        <v>141</v>
      </c>
      <c r="BE246" s="188">
        <f aca="true" t="shared" si="4" ref="BE246:BE251">IF(N246="základní",J246,0)</f>
        <v>0</v>
      </c>
      <c r="BF246" s="188">
        <f aca="true" t="shared" si="5" ref="BF246:BF251">IF(N246="snížená",J246,0)</f>
        <v>0</v>
      </c>
      <c r="BG246" s="188">
        <f aca="true" t="shared" si="6" ref="BG246:BG251">IF(N246="zákl. přenesená",J246,0)</f>
        <v>0</v>
      </c>
      <c r="BH246" s="188">
        <f aca="true" t="shared" si="7" ref="BH246:BH251">IF(N246="sníž. přenesená",J246,0)</f>
        <v>0</v>
      </c>
      <c r="BI246" s="188">
        <f aca="true" t="shared" si="8" ref="BI246:BI251">IF(N246="nulová",J246,0)</f>
        <v>0</v>
      </c>
      <c r="BJ246" s="20" t="s">
        <v>80</v>
      </c>
      <c r="BK246" s="188">
        <f aca="true" t="shared" si="9" ref="BK246:BK251">ROUND(I246*H246,2)</f>
        <v>0</v>
      </c>
      <c r="BL246" s="20" t="s">
        <v>149</v>
      </c>
      <c r="BM246" s="187" t="s">
        <v>306</v>
      </c>
    </row>
    <row r="247" spans="1:65" s="2" customFormat="1" ht="24.15" customHeight="1">
      <c r="A247" s="37"/>
      <c r="B247" s="38"/>
      <c r="C247" s="176" t="s">
        <v>307</v>
      </c>
      <c r="D247" s="176" t="s">
        <v>144</v>
      </c>
      <c r="E247" s="177" t="s">
        <v>308</v>
      </c>
      <c r="F247" s="178" t="s">
        <v>309</v>
      </c>
      <c r="G247" s="179" t="s">
        <v>169</v>
      </c>
      <c r="H247" s="180">
        <v>653.734</v>
      </c>
      <c r="I247" s="181"/>
      <c r="J247" s="182">
        <f t="shared" si="0"/>
        <v>0</v>
      </c>
      <c r="K247" s="178" t="s">
        <v>19</v>
      </c>
      <c r="L247" s="42"/>
      <c r="M247" s="183" t="s">
        <v>19</v>
      </c>
      <c r="N247" s="184" t="s">
        <v>43</v>
      </c>
      <c r="O247" s="67"/>
      <c r="P247" s="185">
        <f t="shared" si="1"/>
        <v>0</v>
      </c>
      <c r="Q247" s="185">
        <v>0</v>
      </c>
      <c r="R247" s="185">
        <f t="shared" si="2"/>
        <v>0</v>
      </c>
      <c r="S247" s="185">
        <v>0</v>
      </c>
      <c r="T247" s="186">
        <f t="shared" si="3"/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7" t="s">
        <v>149</v>
      </c>
      <c r="AT247" s="187" t="s">
        <v>144</v>
      </c>
      <c r="AU247" s="187" t="s">
        <v>82</v>
      </c>
      <c r="AY247" s="20" t="s">
        <v>141</v>
      </c>
      <c r="BE247" s="188">
        <f t="shared" si="4"/>
        <v>0</v>
      </c>
      <c r="BF247" s="188">
        <f t="shared" si="5"/>
        <v>0</v>
      </c>
      <c r="BG247" s="188">
        <f t="shared" si="6"/>
        <v>0</v>
      </c>
      <c r="BH247" s="188">
        <f t="shared" si="7"/>
        <v>0</v>
      </c>
      <c r="BI247" s="188">
        <f t="shared" si="8"/>
        <v>0</v>
      </c>
      <c r="BJ247" s="20" t="s">
        <v>80</v>
      </c>
      <c r="BK247" s="188">
        <f t="shared" si="9"/>
        <v>0</v>
      </c>
      <c r="BL247" s="20" t="s">
        <v>149</v>
      </c>
      <c r="BM247" s="187" t="s">
        <v>310</v>
      </c>
    </row>
    <row r="248" spans="1:65" s="2" customFormat="1" ht="16.5" customHeight="1">
      <c r="A248" s="37"/>
      <c r="B248" s="38"/>
      <c r="C248" s="176" t="s">
        <v>311</v>
      </c>
      <c r="D248" s="176" t="s">
        <v>144</v>
      </c>
      <c r="E248" s="177" t="s">
        <v>312</v>
      </c>
      <c r="F248" s="178" t="s">
        <v>313</v>
      </c>
      <c r="G248" s="179" t="s">
        <v>169</v>
      </c>
      <c r="H248" s="180">
        <v>653.734</v>
      </c>
      <c r="I248" s="181"/>
      <c r="J248" s="182">
        <f t="shared" si="0"/>
        <v>0</v>
      </c>
      <c r="K248" s="178" t="s">
        <v>148</v>
      </c>
      <c r="L248" s="42"/>
      <c r="M248" s="183" t="s">
        <v>19</v>
      </c>
      <c r="N248" s="184" t="s">
        <v>43</v>
      </c>
      <c r="O248" s="67"/>
      <c r="P248" s="185">
        <f t="shared" si="1"/>
        <v>0</v>
      </c>
      <c r="Q248" s="185">
        <v>0</v>
      </c>
      <c r="R248" s="185">
        <f t="shared" si="2"/>
        <v>0</v>
      </c>
      <c r="S248" s="185">
        <v>0</v>
      </c>
      <c r="T248" s="186">
        <f t="shared" si="3"/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149</v>
      </c>
      <c r="AT248" s="187" t="s">
        <v>144</v>
      </c>
      <c r="AU248" s="187" t="s">
        <v>82</v>
      </c>
      <c r="AY248" s="20" t="s">
        <v>141</v>
      </c>
      <c r="BE248" s="188">
        <f t="shared" si="4"/>
        <v>0</v>
      </c>
      <c r="BF248" s="188">
        <f t="shared" si="5"/>
        <v>0</v>
      </c>
      <c r="BG248" s="188">
        <f t="shared" si="6"/>
        <v>0</v>
      </c>
      <c r="BH248" s="188">
        <f t="shared" si="7"/>
        <v>0</v>
      </c>
      <c r="BI248" s="188">
        <f t="shared" si="8"/>
        <v>0</v>
      </c>
      <c r="BJ248" s="20" t="s">
        <v>80</v>
      </c>
      <c r="BK248" s="188">
        <f t="shared" si="9"/>
        <v>0</v>
      </c>
      <c r="BL248" s="20" t="s">
        <v>149</v>
      </c>
      <c r="BM248" s="187" t="s">
        <v>314</v>
      </c>
    </row>
    <row r="249" spans="1:65" s="2" customFormat="1" ht="16.5" customHeight="1">
      <c r="A249" s="37"/>
      <c r="B249" s="38"/>
      <c r="C249" s="176" t="s">
        <v>315</v>
      </c>
      <c r="D249" s="176" t="s">
        <v>144</v>
      </c>
      <c r="E249" s="177" t="s">
        <v>316</v>
      </c>
      <c r="F249" s="178" t="s">
        <v>317</v>
      </c>
      <c r="G249" s="179" t="s">
        <v>169</v>
      </c>
      <c r="H249" s="180">
        <v>78448.08</v>
      </c>
      <c r="I249" s="181"/>
      <c r="J249" s="182">
        <f t="shared" si="0"/>
        <v>0</v>
      </c>
      <c r="K249" s="178" t="s">
        <v>148</v>
      </c>
      <c r="L249" s="42"/>
      <c r="M249" s="183" t="s">
        <v>19</v>
      </c>
      <c r="N249" s="184" t="s">
        <v>43</v>
      </c>
      <c r="O249" s="67"/>
      <c r="P249" s="185">
        <f t="shared" si="1"/>
        <v>0</v>
      </c>
      <c r="Q249" s="185">
        <v>0</v>
      </c>
      <c r="R249" s="185">
        <f t="shared" si="2"/>
        <v>0</v>
      </c>
      <c r="S249" s="185">
        <v>0</v>
      </c>
      <c r="T249" s="186">
        <f t="shared" si="3"/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7" t="s">
        <v>149</v>
      </c>
      <c r="AT249" s="187" t="s">
        <v>144</v>
      </c>
      <c r="AU249" s="187" t="s">
        <v>82</v>
      </c>
      <c r="AY249" s="20" t="s">
        <v>141</v>
      </c>
      <c r="BE249" s="188">
        <f t="shared" si="4"/>
        <v>0</v>
      </c>
      <c r="BF249" s="188">
        <f t="shared" si="5"/>
        <v>0</v>
      </c>
      <c r="BG249" s="188">
        <f t="shared" si="6"/>
        <v>0</v>
      </c>
      <c r="BH249" s="188">
        <f t="shared" si="7"/>
        <v>0</v>
      </c>
      <c r="BI249" s="188">
        <f t="shared" si="8"/>
        <v>0</v>
      </c>
      <c r="BJ249" s="20" t="s">
        <v>80</v>
      </c>
      <c r="BK249" s="188">
        <f t="shared" si="9"/>
        <v>0</v>
      </c>
      <c r="BL249" s="20" t="s">
        <v>149</v>
      </c>
      <c r="BM249" s="187" t="s">
        <v>318</v>
      </c>
    </row>
    <row r="250" spans="1:65" s="2" customFormat="1" ht="16.5" customHeight="1">
      <c r="A250" s="37"/>
      <c r="B250" s="38"/>
      <c r="C250" s="176" t="s">
        <v>319</v>
      </c>
      <c r="D250" s="176" t="s">
        <v>144</v>
      </c>
      <c r="E250" s="177" t="s">
        <v>320</v>
      </c>
      <c r="F250" s="178" t="s">
        <v>321</v>
      </c>
      <c r="G250" s="179" t="s">
        <v>169</v>
      </c>
      <c r="H250" s="180">
        <v>653.734</v>
      </c>
      <c r="I250" s="181"/>
      <c r="J250" s="182">
        <f t="shared" si="0"/>
        <v>0</v>
      </c>
      <c r="K250" s="178" t="s">
        <v>148</v>
      </c>
      <c r="L250" s="42"/>
      <c r="M250" s="183" t="s">
        <v>19</v>
      </c>
      <c r="N250" s="184" t="s">
        <v>43</v>
      </c>
      <c r="O250" s="67"/>
      <c r="P250" s="185">
        <f t="shared" si="1"/>
        <v>0</v>
      </c>
      <c r="Q250" s="185">
        <v>0</v>
      </c>
      <c r="R250" s="185">
        <f t="shared" si="2"/>
        <v>0</v>
      </c>
      <c r="S250" s="185">
        <v>0</v>
      </c>
      <c r="T250" s="186">
        <f t="shared" si="3"/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7" t="s">
        <v>149</v>
      </c>
      <c r="AT250" s="187" t="s">
        <v>144</v>
      </c>
      <c r="AU250" s="187" t="s">
        <v>82</v>
      </c>
      <c r="AY250" s="20" t="s">
        <v>141</v>
      </c>
      <c r="BE250" s="188">
        <f t="shared" si="4"/>
        <v>0</v>
      </c>
      <c r="BF250" s="188">
        <f t="shared" si="5"/>
        <v>0</v>
      </c>
      <c r="BG250" s="188">
        <f t="shared" si="6"/>
        <v>0</v>
      </c>
      <c r="BH250" s="188">
        <f t="shared" si="7"/>
        <v>0</v>
      </c>
      <c r="BI250" s="188">
        <f t="shared" si="8"/>
        <v>0</v>
      </c>
      <c r="BJ250" s="20" t="s">
        <v>80</v>
      </c>
      <c r="BK250" s="188">
        <f t="shared" si="9"/>
        <v>0</v>
      </c>
      <c r="BL250" s="20" t="s">
        <v>149</v>
      </c>
      <c r="BM250" s="187" t="s">
        <v>322</v>
      </c>
    </row>
    <row r="251" spans="1:65" s="2" customFormat="1" ht="16.5" customHeight="1">
      <c r="A251" s="37"/>
      <c r="B251" s="38"/>
      <c r="C251" s="176" t="s">
        <v>323</v>
      </c>
      <c r="D251" s="176" t="s">
        <v>144</v>
      </c>
      <c r="E251" s="177" t="s">
        <v>324</v>
      </c>
      <c r="F251" s="178" t="s">
        <v>325</v>
      </c>
      <c r="G251" s="179" t="s">
        <v>273</v>
      </c>
      <c r="H251" s="180">
        <v>1</v>
      </c>
      <c r="I251" s="181"/>
      <c r="J251" s="182">
        <f t="shared" si="0"/>
        <v>0</v>
      </c>
      <c r="K251" s="178" t="s">
        <v>19</v>
      </c>
      <c r="L251" s="42"/>
      <c r="M251" s="183" t="s">
        <v>19</v>
      </c>
      <c r="N251" s="184" t="s">
        <v>43</v>
      </c>
      <c r="O251" s="67"/>
      <c r="P251" s="185">
        <f t="shared" si="1"/>
        <v>0</v>
      </c>
      <c r="Q251" s="185">
        <v>0</v>
      </c>
      <c r="R251" s="185">
        <f t="shared" si="2"/>
        <v>0</v>
      </c>
      <c r="S251" s="185">
        <v>0</v>
      </c>
      <c r="T251" s="186">
        <f t="shared" si="3"/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7" t="s">
        <v>149</v>
      </c>
      <c r="AT251" s="187" t="s">
        <v>144</v>
      </c>
      <c r="AU251" s="187" t="s">
        <v>82</v>
      </c>
      <c r="AY251" s="20" t="s">
        <v>141</v>
      </c>
      <c r="BE251" s="188">
        <f t="shared" si="4"/>
        <v>0</v>
      </c>
      <c r="BF251" s="188">
        <f t="shared" si="5"/>
        <v>0</v>
      </c>
      <c r="BG251" s="188">
        <f t="shared" si="6"/>
        <v>0</v>
      </c>
      <c r="BH251" s="188">
        <f t="shared" si="7"/>
        <v>0</v>
      </c>
      <c r="BI251" s="188">
        <f t="shared" si="8"/>
        <v>0</v>
      </c>
      <c r="BJ251" s="20" t="s">
        <v>80</v>
      </c>
      <c r="BK251" s="188">
        <f t="shared" si="9"/>
        <v>0</v>
      </c>
      <c r="BL251" s="20" t="s">
        <v>149</v>
      </c>
      <c r="BM251" s="187" t="s">
        <v>326</v>
      </c>
    </row>
    <row r="252" spans="2:63" s="12" customFormat="1" ht="22.8" customHeight="1">
      <c r="B252" s="160"/>
      <c r="C252" s="161"/>
      <c r="D252" s="162" t="s">
        <v>71</v>
      </c>
      <c r="E252" s="174" t="s">
        <v>327</v>
      </c>
      <c r="F252" s="174" t="s">
        <v>328</v>
      </c>
      <c r="G252" s="161"/>
      <c r="H252" s="161"/>
      <c r="I252" s="164"/>
      <c r="J252" s="175">
        <f>BK252</f>
        <v>0</v>
      </c>
      <c r="K252" s="161"/>
      <c r="L252" s="166"/>
      <c r="M252" s="167"/>
      <c r="N252" s="168"/>
      <c r="O252" s="168"/>
      <c r="P252" s="169">
        <f>SUM(P253:P254)</f>
        <v>0</v>
      </c>
      <c r="Q252" s="168"/>
      <c r="R252" s="169">
        <f>SUM(R253:R254)</f>
        <v>0</v>
      </c>
      <c r="S252" s="168"/>
      <c r="T252" s="170">
        <f>SUM(T253:T254)</f>
        <v>0</v>
      </c>
      <c r="AR252" s="171" t="s">
        <v>80</v>
      </c>
      <c r="AT252" s="172" t="s">
        <v>71</v>
      </c>
      <c r="AU252" s="172" t="s">
        <v>80</v>
      </c>
      <c r="AY252" s="171" t="s">
        <v>141</v>
      </c>
      <c r="BK252" s="173">
        <f>SUM(BK253:BK254)</f>
        <v>0</v>
      </c>
    </row>
    <row r="253" spans="1:65" s="2" customFormat="1" ht="24.15" customHeight="1">
      <c r="A253" s="37"/>
      <c r="B253" s="38"/>
      <c r="C253" s="176" t="s">
        <v>329</v>
      </c>
      <c r="D253" s="176" t="s">
        <v>144</v>
      </c>
      <c r="E253" s="177" t="s">
        <v>330</v>
      </c>
      <c r="F253" s="178" t="s">
        <v>331</v>
      </c>
      <c r="G253" s="179" t="s">
        <v>273</v>
      </c>
      <c r="H253" s="180">
        <v>1</v>
      </c>
      <c r="I253" s="181"/>
      <c r="J253" s="182">
        <f>ROUND(I253*H253,2)</f>
        <v>0</v>
      </c>
      <c r="K253" s="178" t="s">
        <v>19</v>
      </c>
      <c r="L253" s="42"/>
      <c r="M253" s="183" t="s">
        <v>19</v>
      </c>
      <c r="N253" s="184" t="s">
        <v>43</v>
      </c>
      <c r="O253" s="67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7" t="s">
        <v>149</v>
      </c>
      <c r="AT253" s="187" t="s">
        <v>144</v>
      </c>
      <c r="AU253" s="187" t="s">
        <v>82</v>
      </c>
      <c r="AY253" s="20" t="s">
        <v>141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20" t="s">
        <v>80</v>
      </c>
      <c r="BK253" s="188">
        <f>ROUND(I253*H253,2)</f>
        <v>0</v>
      </c>
      <c r="BL253" s="20" t="s">
        <v>149</v>
      </c>
      <c r="BM253" s="187" t="s">
        <v>332</v>
      </c>
    </row>
    <row r="254" spans="1:65" s="2" customFormat="1" ht="24.15" customHeight="1">
      <c r="A254" s="37"/>
      <c r="B254" s="38"/>
      <c r="C254" s="176" t="s">
        <v>333</v>
      </c>
      <c r="D254" s="176" t="s">
        <v>144</v>
      </c>
      <c r="E254" s="177" t="s">
        <v>334</v>
      </c>
      <c r="F254" s="178" t="s">
        <v>335</v>
      </c>
      <c r="G254" s="179" t="s">
        <v>280</v>
      </c>
      <c r="H254" s="180">
        <v>1</v>
      </c>
      <c r="I254" s="181"/>
      <c r="J254" s="182">
        <f>ROUND(I254*H254,2)</f>
        <v>0</v>
      </c>
      <c r="K254" s="178" t="s">
        <v>19</v>
      </c>
      <c r="L254" s="42"/>
      <c r="M254" s="183" t="s">
        <v>19</v>
      </c>
      <c r="N254" s="184" t="s">
        <v>43</v>
      </c>
      <c r="O254" s="67"/>
      <c r="P254" s="185">
        <f>O254*H254</f>
        <v>0</v>
      </c>
      <c r="Q254" s="185">
        <v>0</v>
      </c>
      <c r="R254" s="185">
        <f>Q254*H254</f>
        <v>0</v>
      </c>
      <c r="S254" s="185">
        <v>0</v>
      </c>
      <c r="T254" s="186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7" t="s">
        <v>149</v>
      </c>
      <c r="AT254" s="187" t="s">
        <v>144</v>
      </c>
      <c r="AU254" s="187" t="s">
        <v>82</v>
      </c>
      <c r="AY254" s="20" t="s">
        <v>141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20" t="s">
        <v>80</v>
      </c>
      <c r="BK254" s="188">
        <f>ROUND(I254*H254,2)</f>
        <v>0</v>
      </c>
      <c r="BL254" s="20" t="s">
        <v>149</v>
      </c>
      <c r="BM254" s="187" t="s">
        <v>336</v>
      </c>
    </row>
    <row r="255" spans="2:63" s="12" customFormat="1" ht="22.8" customHeight="1">
      <c r="B255" s="160"/>
      <c r="C255" s="161"/>
      <c r="D255" s="162" t="s">
        <v>71</v>
      </c>
      <c r="E255" s="174" t="s">
        <v>337</v>
      </c>
      <c r="F255" s="174" t="s">
        <v>338</v>
      </c>
      <c r="G255" s="161"/>
      <c r="H255" s="161"/>
      <c r="I255" s="164"/>
      <c r="J255" s="175">
        <f>BK255</f>
        <v>0</v>
      </c>
      <c r="K255" s="161"/>
      <c r="L255" s="166"/>
      <c r="M255" s="167"/>
      <c r="N255" s="168"/>
      <c r="O255" s="168"/>
      <c r="P255" s="169">
        <f>SUM(P256:P278)</f>
        <v>0</v>
      </c>
      <c r="Q255" s="168"/>
      <c r="R255" s="169">
        <f>SUM(R256:R278)</f>
        <v>0</v>
      </c>
      <c r="S255" s="168"/>
      <c r="T255" s="170">
        <f>SUM(T256:T278)</f>
        <v>40.571228</v>
      </c>
      <c r="AR255" s="171" t="s">
        <v>80</v>
      </c>
      <c r="AT255" s="172" t="s">
        <v>71</v>
      </c>
      <c r="AU255" s="172" t="s">
        <v>80</v>
      </c>
      <c r="AY255" s="171" t="s">
        <v>141</v>
      </c>
      <c r="BK255" s="173">
        <f>SUM(BK256:BK278)</f>
        <v>0</v>
      </c>
    </row>
    <row r="256" spans="1:65" s="2" customFormat="1" ht="16.5" customHeight="1">
      <c r="A256" s="37"/>
      <c r="B256" s="38"/>
      <c r="C256" s="176" t="s">
        <v>339</v>
      </c>
      <c r="D256" s="176" t="s">
        <v>144</v>
      </c>
      <c r="E256" s="177" t="s">
        <v>340</v>
      </c>
      <c r="F256" s="178" t="s">
        <v>341</v>
      </c>
      <c r="G256" s="179" t="s">
        <v>280</v>
      </c>
      <c r="H256" s="180">
        <v>13</v>
      </c>
      <c r="I256" s="181"/>
      <c r="J256" s="182">
        <f>ROUND(I256*H256,2)</f>
        <v>0</v>
      </c>
      <c r="K256" s="178" t="s">
        <v>19</v>
      </c>
      <c r="L256" s="42"/>
      <c r="M256" s="183" t="s">
        <v>19</v>
      </c>
      <c r="N256" s="184" t="s">
        <v>43</v>
      </c>
      <c r="O256" s="67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149</v>
      </c>
      <c r="AT256" s="187" t="s">
        <v>144</v>
      </c>
      <c r="AU256" s="187" t="s">
        <v>82</v>
      </c>
      <c r="AY256" s="20" t="s">
        <v>141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20" t="s">
        <v>80</v>
      </c>
      <c r="BK256" s="188">
        <f>ROUND(I256*H256,2)</f>
        <v>0</v>
      </c>
      <c r="BL256" s="20" t="s">
        <v>149</v>
      </c>
      <c r="BM256" s="187" t="s">
        <v>342</v>
      </c>
    </row>
    <row r="257" spans="2:51" s="14" customFormat="1" ht="10.2">
      <c r="B257" s="200"/>
      <c r="C257" s="201"/>
      <c r="D257" s="191" t="s">
        <v>151</v>
      </c>
      <c r="E257" s="202" t="s">
        <v>19</v>
      </c>
      <c r="F257" s="203" t="s">
        <v>343</v>
      </c>
      <c r="G257" s="201"/>
      <c r="H257" s="204">
        <v>5</v>
      </c>
      <c r="I257" s="205"/>
      <c r="J257" s="201"/>
      <c r="K257" s="201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151</v>
      </c>
      <c r="AU257" s="210" t="s">
        <v>82</v>
      </c>
      <c r="AV257" s="14" t="s">
        <v>82</v>
      </c>
      <c r="AW257" s="14" t="s">
        <v>33</v>
      </c>
      <c r="AX257" s="14" t="s">
        <v>72</v>
      </c>
      <c r="AY257" s="210" t="s">
        <v>141</v>
      </c>
    </row>
    <row r="258" spans="2:51" s="14" customFormat="1" ht="10.2">
      <c r="B258" s="200"/>
      <c r="C258" s="201"/>
      <c r="D258" s="191" t="s">
        <v>151</v>
      </c>
      <c r="E258" s="202" t="s">
        <v>19</v>
      </c>
      <c r="F258" s="203" t="s">
        <v>344</v>
      </c>
      <c r="G258" s="201"/>
      <c r="H258" s="204">
        <v>5</v>
      </c>
      <c r="I258" s="205"/>
      <c r="J258" s="201"/>
      <c r="K258" s="201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151</v>
      </c>
      <c r="AU258" s="210" t="s">
        <v>82</v>
      </c>
      <c r="AV258" s="14" t="s">
        <v>82</v>
      </c>
      <c r="AW258" s="14" t="s">
        <v>33</v>
      </c>
      <c r="AX258" s="14" t="s">
        <v>72</v>
      </c>
      <c r="AY258" s="210" t="s">
        <v>141</v>
      </c>
    </row>
    <row r="259" spans="2:51" s="14" customFormat="1" ht="10.2">
      <c r="B259" s="200"/>
      <c r="C259" s="201"/>
      <c r="D259" s="191" t="s">
        <v>151</v>
      </c>
      <c r="E259" s="202" t="s">
        <v>19</v>
      </c>
      <c r="F259" s="203" t="s">
        <v>345</v>
      </c>
      <c r="G259" s="201"/>
      <c r="H259" s="204">
        <v>3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151</v>
      </c>
      <c r="AU259" s="210" t="s">
        <v>82</v>
      </c>
      <c r="AV259" s="14" t="s">
        <v>82</v>
      </c>
      <c r="AW259" s="14" t="s">
        <v>33</v>
      </c>
      <c r="AX259" s="14" t="s">
        <v>72</v>
      </c>
      <c r="AY259" s="210" t="s">
        <v>141</v>
      </c>
    </row>
    <row r="260" spans="2:51" s="16" customFormat="1" ht="10.2">
      <c r="B260" s="222"/>
      <c r="C260" s="223"/>
      <c r="D260" s="191" t="s">
        <v>151</v>
      </c>
      <c r="E260" s="224" t="s">
        <v>19</v>
      </c>
      <c r="F260" s="225" t="s">
        <v>160</v>
      </c>
      <c r="G260" s="223"/>
      <c r="H260" s="226">
        <v>13</v>
      </c>
      <c r="I260" s="227"/>
      <c r="J260" s="223"/>
      <c r="K260" s="223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151</v>
      </c>
      <c r="AU260" s="232" t="s">
        <v>82</v>
      </c>
      <c r="AV260" s="16" t="s">
        <v>149</v>
      </c>
      <c r="AW260" s="16" t="s">
        <v>33</v>
      </c>
      <c r="AX260" s="16" t="s">
        <v>80</v>
      </c>
      <c r="AY260" s="232" t="s">
        <v>141</v>
      </c>
    </row>
    <row r="261" spans="1:65" s="2" customFormat="1" ht="24.15" customHeight="1">
      <c r="A261" s="37"/>
      <c r="B261" s="38"/>
      <c r="C261" s="176" t="s">
        <v>346</v>
      </c>
      <c r="D261" s="176" t="s">
        <v>144</v>
      </c>
      <c r="E261" s="177" t="s">
        <v>347</v>
      </c>
      <c r="F261" s="178" t="s">
        <v>348</v>
      </c>
      <c r="G261" s="179" t="s">
        <v>169</v>
      </c>
      <c r="H261" s="180">
        <v>684.141</v>
      </c>
      <c r="I261" s="181"/>
      <c r="J261" s="182">
        <f>ROUND(I261*H261,2)</f>
        <v>0</v>
      </c>
      <c r="K261" s="178" t="s">
        <v>148</v>
      </c>
      <c r="L261" s="42"/>
      <c r="M261" s="183" t="s">
        <v>19</v>
      </c>
      <c r="N261" s="184" t="s">
        <v>43</v>
      </c>
      <c r="O261" s="67"/>
      <c r="P261" s="185">
        <f>O261*H261</f>
        <v>0</v>
      </c>
      <c r="Q261" s="185">
        <v>0</v>
      </c>
      <c r="R261" s="185">
        <f>Q261*H261</f>
        <v>0</v>
      </c>
      <c r="S261" s="185">
        <v>0.047</v>
      </c>
      <c r="T261" s="186">
        <f>S261*H261</f>
        <v>32.154627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7" t="s">
        <v>149</v>
      </c>
      <c r="AT261" s="187" t="s">
        <v>144</v>
      </c>
      <c r="AU261" s="187" t="s">
        <v>82</v>
      </c>
      <c r="AY261" s="20" t="s">
        <v>141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20" t="s">
        <v>80</v>
      </c>
      <c r="BK261" s="188">
        <f>ROUND(I261*H261,2)</f>
        <v>0</v>
      </c>
      <c r="BL261" s="20" t="s">
        <v>149</v>
      </c>
      <c r="BM261" s="187" t="s">
        <v>349</v>
      </c>
    </row>
    <row r="262" spans="1:65" s="2" customFormat="1" ht="16.5" customHeight="1">
      <c r="A262" s="37"/>
      <c r="B262" s="38"/>
      <c r="C262" s="176" t="s">
        <v>350</v>
      </c>
      <c r="D262" s="176" t="s">
        <v>144</v>
      </c>
      <c r="E262" s="177" t="s">
        <v>351</v>
      </c>
      <c r="F262" s="178" t="s">
        <v>352</v>
      </c>
      <c r="G262" s="179" t="s">
        <v>169</v>
      </c>
      <c r="H262" s="180">
        <v>465.963</v>
      </c>
      <c r="I262" s="181"/>
      <c r="J262" s="182">
        <f>ROUND(I262*H262,2)</f>
        <v>0</v>
      </c>
      <c r="K262" s="178" t="s">
        <v>148</v>
      </c>
      <c r="L262" s="42"/>
      <c r="M262" s="183" t="s">
        <v>19</v>
      </c>
      <c r="N262" s="184" t="s">
        <v>43</v>
      </c>
      <c r="O262" s="67"/>
      <c r="P262" s="185">
        <f>O262*H262</f>
        <v>0</v>
      </c>
      <c r="Q262" s="185">
        <v>0</v>
      </c>
      <c r="R262" s="185">
        <f>Q262*H262</f>
        <v>0</v>
      </c>
      <c r="S262" s="185">
        <v>0.014</v>
      </c>
      <c r="T262" s="186">
        <f>S262*H262</f>
        <v>6.5234820000000004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7" t="s">
        <v>149</v>
      </c>
      <c r="AT262" s="187" t="s">
        <v>144</v>
      </c>
      <c r="AU262" s="187" t="s">
        <v>82</v>
      </c>
      <c r="AY262" s="20" t="s">
        <v>141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20" t="s">
        <v>80</v>
      </c>
      <c r="BK262" s="188">
        <f>ROUND(I262*H262,2)</f>
        <v>0</v>
      </c>
      <c r="BL262" s="20" t="s">
        <v>149</v>
      </c>
      <c r="BM262" s="187" t="s">
        <v>353</v>
      </c>
    </row>
    <row r="263" spans="2:51" s="14" customFormat="1" ht="10.2">
      <c r="B263" s="200"/>
      <c r="C263" s="201"/>
      <c r="D263" s="191" t="s">
        <v>151</v>
      </c>
      <c r="E263" s="202" t="s">
        <v>19</v>
      </c>
      <c r="F263" s="203" t="s">
        <v>354</v>
      </c>
      <c r="G263" s="201"/>
      <c r="H263" s="204">
        <v>465.963</v>
      </c>
      <c r="I263" s="205"/>
      <c r="J263" s="201"/>
      <c r="K263" s="201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151</v>
      </c>
      <c r="AU263" s="210" t="s">
        <v>82</v>
      </c>
      <c r="AV263" s="14" t="s">
        <v>82</v>
      </c>
      <c r="AW263" s="14" t="s">
        <v>33</v>
      </c>
      <c r="AX263" s="14" t="s">
        <v>72</v>
      </c>
      <c r="AY263" s="210" t="s">
        <v>141</v>
      </c>
    </row>
    <row r="264" spans="2:51" s="16" customFormat="1" ht="10.2">
      <c r="B264" s="222"/>
      <c r="C264" s="223"/>
      <c r="D264" s="191" t="s">
        <v>151</v>
      </c>
      <c r="E264" s="224" t="s">
        <v>19</v>
      </c>
      <c r="F264" s="225" t="s">
        <v>160</v>
      </c>
      <c r="G264" s="223"/>
      <c r="H264" s="226">
        <v>465.963</v>
      </c>
      <c r="I264" s="227"/>
      <c r="J264" s="223"/>
      <c r="K264" s="223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151</v>
      </c>
      <c r="AU264" s="232" t="s">
        <v>82</v>
      </c>
      <c r="AV264" s="16" t="s">
        <v>149</v>
      </c>
      <c r="AW264" s="16" t="s">
        <v>33</v>
      </c>
      <c r="AX264" s="16" t="s">
        <v>80</v>
      </c>
      <c r="AY264" s="232" t="s">
        <v>141</v>
      </c>
    </row>
    <row r="265" spans="1:65" s="2" customFormat="1" ht="24.15" customHeight="1">
      <c r="A265" s="37"/>
      <c r="B265" s="38"/>
      <c r="C265" s="176" t="s">
        <v>355</v>
      </c>
      <c r="D265" s="176" t="s">
        <v>144</v>
      </c>
      <c r="E265" s="177" t="s">
        <v>356</v>
      </c>
      <c r="F265" s="178" t="s">
        <v>357</v>
      </c>
      <c r="G265" s="179" t="s">
        <v>169</v>
      </c>
      <c r="H265" s="180">
        <v>21.271</v>
      </c>
      <c r="I265" s="181"/>
      <c r="J265" s="182">
        <f>ROUND(I265*H265,2)</f>
        <v>0</v>
      </c>
      <c r="K265" s="178" t="s">
        <v>148</v>
      </c>
      <c r="L265" s="42"/>
      <c r="M265" s="183" t="s">
        <v>19</v>
      </c>
      <c r="N265" s="184" t="s">
        <v>43</v>
      </c>
      <c r="O265" s="67"/>
      <c r="P265" s="185">
        <f>O265*H265</f>
        <v>0</v>
      </c>
      <c r="Q265" s="185">
        <v>0</v>
      </c>
      <c r="R265" s="185">
        <f>Q265*H265</f>
        <v>0</v>
      </c>
      <c r="S265" s="185">
        <v>0.089</v>
      </c>
      <c r="T265" s="186">
        <f>S265*H265</f>
        <v>1.893119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7" t="s">
        <v>149</v>
      </c>
      <c r="AT265" s="187" t="s">
        <v>144</v>
      </c>
      <c r="AU265" s="187" t="s">
        <v>82</v>
      </c>
      <c r="AY265" s="20" t="s">
        <v>141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20" t="s">
        <v>80</v>
      </c>
      <c r="BK265" s="188">
        <f>ROUND(I265*H265,2)</f>
        <v>0</v>
      </c>
      <c r="BL265" s="20" t="s">
        <v>149</v>
      </c>
      <c r="BM265" s="187" t="s">
        <v>358</v>
      </c>
    </row>
    <row r="266" spans="2:51" s="13" customFormat="1" ht="10.2">
      <c r="B266" s="189"/>
      <c r="C266" s="190"/>
      <c r="D266" s="191" t="s">
        <v>151</v>
      </c>
      <c r="E266" s="192" t="s">
        <v>19</v>
      </c>
      <c r="F266" s="193" t="s">
        <v>152</v>
      </c>
      <c r="G266" s="190"/>
      <c r="H266" s="192" t="s">
        <v>19</v>
      </c>
      <c r="I266" s="194"/>
      <c r="J266" s="190"/>
      <c r="K266" s="190"/>
      <c r="L266" s="195"/>
      <c r="M266" s="196"/>
      <c r="N266" s="197"/>
      <c r="O266" s="197"/>
      <c r="P266" s="197"/>
      <c r="Q266" s="197"/>
      <c r="R266" s="197"/>
      <c r="S266" s="197"/>
      <c r="T266" s="198"/>
      <c r="AT266" s="199" t="s">
        <v>151</v>
      </c>
      <c r="AU266" s="199" t="s">
        <v>82</v>
      </c>
      <c r="AV266" s="13" t="s">
        <v>80</v>
      </c>
      <c r="AW266" s="13" t="s">
        <v>33</v>
      </c>
      <c r="AX266" s="13" t="s">
        <v>72</v>
      </c>
      <c r="AY266" s="199" t="s">
        <v>141</v>
      </c>
    </row>
    <row r="267" spans="2:51" s="14" customFormat="1" ht="10.2">
      <c r="B267" s="200"/>
      <c r="C267" s="201"/>
      <c r="D267" s="191" t="s">
        <v>151</v>
      </c>
      <c r="E267" s="202" t="s">
        <v>19</v>
      </c>
      <c r="F267" s="203" t="s">
        <v>224</v>
      </c>
      <c r="G267" s="201"/>
      <c r="H267" s="204">
        <v>21.935</v>
      </c>
      <c r="I267" s="205"/>
      <c r="J267" s="201"/>
      <c r="K267" s="201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151</v>
      </c>
      <c r="AU267" s="210" t="s">
        <v>82</v>
      </c>
      <c r="AV267" s="14" t="s">
        <v>82</v>
      </c>
      <c r="AW267" s="14" t="s">
        <v>33</v>
      </c>
      <c r="AX267" s="14" t="s">
        <v>72</v>
      </c>
      <c r="AY267" s="210" t="s">
        <v>141</v>
      </c>
    </row>
    <row r="268" spans="2:51" s="14" customFormat="1" ht="10.2">
      <c r="B268" s="200"/>
      <c r="C268" s="201"/>
      <c r="D268" s="191" t="s">
        <v>151</v>
      </c>
      <c r="E268" s="202" t="s">
        <v>19</v>
      </c>
      <c r="F268" s="203" t="s">
        <v>225</v>
      </c>
      <c r="G268" s="201"/>
      <c r="H268" s="204">
        <v>-0.02</v>
      </c>
      <c r="I268" s="205"/>
      <c r="J268" s="201"/>
      <c r="K268" s="201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151</v>
      </c>
      <c r="AU268" s="210" t="s">
        <v>82</v>
      </c>
      <c r="AV268" s="14" t="s">
        <v>82</v>
      </c>
      <c r="AW268" s="14" t="s">
        <v>33</v>
      </c>
      <c r="AX268" s="14" t="s">
        <v>72</v>
      </c>
      <c r="AY268" s="210" t="s">
        <v>141</v>
      </c>
    </row>
    <row r="269" spans="2:51" s="14" customFormat="1" ht="10.2">
      <c r="B269" s="200"/>
      <c r="C269" s="201"/>
      <c r="D269" s="191" t="s">
        <v>151</v>
      </c>
      <c r="E269" s="202" t="s">
        <v>19</v>
      </c>
      <c r="F269" s="203" t="s">
        <v>226</v>
      </c>
      <c r="G269" s="201"/>
      <c r="H269" s="204">
        <v>-0.068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151</v>
      </c>
      <c r="AU269" s="210" t="s">
        <v>82</v>
      </c>
      <c r="AV269" s="14" t="s">
        <v>82</v>
      </c>
      <c r="AW269" s="14" t="s">
        <v>33</v>
      </c>
      <c r="AX269" s="14" t="s">
        <v>72</v>
      </c>
      <c r="AY269" s="210" t="s">
        <v>141</v>
      </c>
    </row>
    <row r="270" spans="2:51" s="14" customFormat="1" ht="10.2">
      <c r="B270" s="200"/>
      <c r="C270" s="201"/>
      <c r="D270" s="191" t="s">
        <v>151</v>
      </c>
      <c r="E270" s="202" t="s">
        <v>19</v>
      </c>
      <c r="F270" s="203" t="s">
        <v>226</v>
      </c>
      <c r="G270" s="201"/>
      <c r="H270" s="204">
        <v>-0.068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151</v>
      </c>
      <c r="AU270" s="210" t="s">
        <v>82</v>
      </c>
      <c r="AV270" s="14" t="s">
        <v>82</v>
      </c>
      <c r="AW270" s="14" t="s">
        <v>33</v>
      </c>
      <c r="AX270" s="14" t="s">
        <v>72</v>
      </c>
      <c r="AY270" s="210" t="s">
        <v>141</v>
      </c>
    </row>
    <row r="271" spans="2:51" s="14" customFormat="1" ht="10.2">
      <c r="B271" s="200"/>
      <c r="C271" s="201"/>
      <c r="D271" s="191" t="s">
        <v>151</v>
      </c>
      <c r="E271" s="202" t="s">
        <v>19</v>
      </c>
      <c r="F271" s="203" t="s">
        <v>226</v>
      </c>
      <c r="G271" s="201"/>
      <c r="H271" s="204">
        <v>-0.068</v>
      </c>
      <c r="I271" s="205"/>
      <c r="J271" s="201"/>
      <c r="K271" s="201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151</v>
      </c>
      <c r="AU271" s="210" t="s">
        <v>82</v>
      </c>
      <c r="AV271" s="14" t="s">
        <v>82</v>
      </c>
      <c r="AW271" s="14" t="s">
        <v>33</v>
      </c>
      <c r="AX271" s="14" t="s">
        <v>72</v>
      </c>
      <c r="AY271" s="210" t="s">
        <v>141</v>
      </c>
    </row>
    <row r="272" spans="2:51" s="14" customFormat="1" ht="10.2">
      <c r="B272" s="200"/>
      <c r="C272" s="201"/>
      <c r="D272" s="191" t="s">
        <v>151</v>
      </c>
      <c r="E272" s="202" t="s">
        <v>19</v>
      </c>
      <c r="F272" s="203" t="s">
        <v>227</v>
      </c>
      <c r="G272" s="201"/>
      <c r="H272" s="204">
        <v>-0.072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151</v>
      </c>
      <c r="AU272" s="210" t="s">
        <v>82</v>
      </c>
      <c r="AV272" s="14" t="s">
        <v>82</v>
      </c>
      <c r="AW272" s="14" t="s">
        <v>33</v>
      </c>
      <c r="AX272" s="14" t="s">
        <v>72</v>
      </c>
      <c r="AY272" s="210" t="s">
        <v>141</v>
      </c>
    </row>
    <row r="273" spans="2:51" s="14" customFormat="1" ht="10.2">
      <c r="B273" s="200"/>
      <c r="C273" s="201"/>
      <c r="D273" s="191" t="s">
        <v>151</v>
      </c>
      <c r="E273" s="202" t="s">
        <v>19</v>
      </c>
      <c r="F273" s="203" t="s">
        <v>228</v>
      </c>
      <c r="G273" s="201"/>
      <c r="H273" s="204">
        <v>-0.082</v>
      </c>
      <c r="I273" s="205"/>
      <c r="J273" s="201"/>
      <c r="K273" s="201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151</v>
      </c>
      <c r="AU273" s="210" t="s">
        <v>82</v>
      </c>
      <c r="AV273" s="14" t="s">
        <v>82</v>
      </c>
      <c r="AW273" s="14" t="s">
        <v>33</v>
      </c>
      <c r="AX273" s="14" t="s">
        <v>72</v>
      </c>
      <c r="AY273" s="210" t="s">
        <v>141</v>
      </c>
    </row>
    <row r="274" spans="2:51" s="14" customFormat="1" ht="10.2">
      <c r="B274" s="200"/>
      <c r="C274" s="201"/>
      <c r="D274" s="191" t="s">
        <v>151</v>
      </c>
      <c r="E274" s="202" t="s">
        <v>19</v>
      </c>
      <c r="F274" s="203" t="s">
        <v>229</v>
      </c>
      <c r="G274" s="201"/>
      <c r="H274" s="204">
        <v>-0.078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151</v>
      </c>
      <c r="AU274" s="210" t="s">
        <v>82</v>
      </c>
      <c r="AV274" s="14" t="s">
        <v>82</v>
      </c>
      <c r="AW274" s="14" t="s">
        <v>33</v>
      </c>
      <c r="AX274" s="14" t="s">
        <v>72</v>
      </c>
      <c r="AY274" s="210" t="s">
        <v>141</v>
      </c>
    </row>
    <row r="275" spans="2:51" s="14" customFormat="1" ht="10.2">
      <c r="B275" s="200"/>
      <c r="C275" s="201"/>
      <c r="D275" s="191" t="s">
        <v>151</v>
      </c>
      <c r="E275" s="202" t="s">
        <v>19</v>
      </c>
      <c r="F275" s="203" t="s">
        <v>230</v>
      </c>
      <c r="G275" s="201"/>
      <c r="H275" s="204">
        <v>-0.064</v>
      </c>
      <c r="I275" s="205"/>
      <c r="J275" s="201"/>
      <c r="K275" s="201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151</v>
      </c>
      <c r="AU275" s="210" t="s">
        <v>82</v>
      </c>
      <c r="AV275" s="14" t="s">
        <v>82</v>
      </c>
      <c r="AW275" s="14" t="s">
        <v>33</v>
      </c>
      <c r="AX275" s="14" t="s">
        <v>72</v>
      </c>
      <c r="AY275" s="210" t="s">
        <v>141</v>
      </c>
    </row>
    <row r="276" spans="2:51" s="14" customFormat="1" ht="10.2">
      <c r="B276" s="200"/>
      <c r="C276" s="201"/>
      <c r="D276" s="191" t="s">
        <v>151</v>
      </c>
      <c r="E276" s="202" t="s">
        <v>19</v>
      </c>
      <c r="F276" s="203" t="s">
        <v>199</v>
      </c>
      <c r="G276" s="201"/>
      <c r="H276" s="204">
        <v>-0.062</v>
      </c>
      <c r="I276" s="205"/>
      <c r="J276" s="201"/>
      <c r="K276" s="201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151</v>
      </c>
      <c r="AU276" s="210" t="s">
        <v>82</v>
      </c>
      <c r="AV276" s="14" t="s">
        <v>82</v>
      </c>
      <c r="AW276" s="14" t="s">
        <v>33</v>
      </c>
      <c r="AX276" s="14" t="s">
        <v>72</v>
      </c>
      <c r="AY276" s="210" t="s">
        <v>141</v>
      </c>
    </row>
    <row r="277" spans="2:51" s="14" customFormat="1" ht="10.2">
      <c r="B277" s="200"/>
      <c r="C277" s="201"/>
      <c r="D277" s="191" t="s">
        <v>151</v>
      </c>
      <c r="E277" s="202" t="s">
        <v>19</v>
      </c>
      <c r="F277" s="203" t="s">
        <v>228</v>
      </c>
      <c r="G277" s="201"/>
      <c r="H277" s="204">
        <v>-0.082</v>
      </c>
      <c r="I277" s="205"/>
      <c r="J277" s="201"/>
      <c r="K277" s="201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151</v>
      </c>
      <c r="AU277" s="210" t="s">
        <v>82</v>
      </c>
      <c r="AV277" s="14" t="s">
        <v>82</v>
      </c>
      <c r="AW277" s="14" t="s">
        <v>33</v>
      </c>
      <c r="AX277" s="14" t="s">
        <v>72</v>
      </c>
      <c r="AY277" s="210" t="s">
        <v>141</v>
      </c>
    </row>
    <row r="278" spans="2:51" s="16" customFormat="1" ht="10.2">
      <c r="B278" s="222"/>
      <c r="C278" s="223"/>
      <c r="D278" s="191" t="s">
        <v>151</v>
      </c>
      <c r="E278" s="224" t="s">
        <v>19</v>
      </c>
      <c r="F278" s="225" t="s">
        <v>160</v>
      </c>
      <c r="G278" s="223"/>
      <c r="H278" s="226">
        <v>21.271</v>
      </c>
      <c r="I278" s="227"/>
      <c r="J278" s="223"/>
      <c r="K278" s="223"/>
      <c r="L278" s="228"/>
      <c r="M278" s="229"/>
      <c r="N278" s="230"/>
      <c r="O278" s="230"/>
      <c r="P278" s="230"/>
      <c r="Q278" s="230"/>
      <c r="R278" s="230"/>
      <c r="S278" s="230"/>
      <c r="T278" s="231"/>
      <c r="AT278" s="232" t="s">
        <v>151</v>
      </c>
      <c r="AU278" s="232" t="s">
        <v>82</v>
      </c>
      <c r="AV278" s="16" t="s">
        <v>149</v>
      </c>
      <c r="AW278" s="16" t="s">
        <v>33</v>
      </c>
      <c r="AX278" s="16" t="s">
        <v>80</v>
      </c>
      <c r="AY278" s="232" t="s">
        <v>141</v>
      </c>
    </row>
    <row r="279" spans="2:63" s="12" customFormat="1" ht="22.8" customHeight="1">
      <c r="B279" s="160"/>
      <c r="C279" s="161"/>
      <c r="D279" s="162" t="s">
        <v>71</v>
      </c>
      <c r="E279" s="174" t="s">
        <v>359</v>
      </c>
      <c r="F279" s="174" t="s">
        <v>360</v>
      </c>
      <c r="G279" s="161"/>
      <c r="H279" s="161"/>
      <c r="I279" s="164"/>
      <c r="J279" s="175">
        <f>BK279</f>
        <v>0</v>
      </c>
      <c r="K279" s="161"/>
      <c r="L279" s="166"/>
      <c r="M279" s="167"/>
      <c r="N279" s="168"/>
      <c r="O279" s="168"/>
      <c r="P279" s="169">
        <f>SUM(P280:P294)</f>
        <v>0</v>
      </c>
      <c r="Q279" s="168"/>
      <c r="R279" s="169">
        <f>SUM(R280:R294)</f>
        <v>0.26211359999999995</v>
      </c>
      <c r="S279" s="168"/>
      <c r="T279" s="170">
        <f>SUM(T280:T294)</f>
        <v>0.02</v>
      </c>
      <c r="AR279" s="171" t="s">
        <v>80</v>
      </c>
      <c r="AT279" s="172" t="s">
        <v>71</v>
      </c>
      <c r="AU279" s="172" t="s">
        <v>80</v>
      </c>
      <c r="AY279" s="171" t="s">
        <v>141</v>
      </c>
      <c r="BK279" s="173">
        <f>SUM(BK280:BK294)</f>
        <v>0</v>
      </c>
    </row>
    <row r="280" spans="1:65" s="2" customFormat="1" ht="16.5" customHeight="1">
      <c r="A280" s="37"/>
      <c r="B280" s="38"/>
      <c r="C280" s="176" t="s">
        <v>361</v>
      </c>
      <c r="D280" s="176" t="s">
        <v>144</v>
      </c>
      <c r="E280" s="177" t="s">
        <v>362</v>
      </c>
      <c r="F280" s="178" t="s">
        <v>363</v>
      </c>
      <c r="G280" s="179" t="s">
        <v>169</v>
      </c>
      <c r="H280" s="180">
        <v>239.449</v>
      </c>
      <c r="I280" s="181"/>
      <c r="J280" s="182">
        <f>ROUND(I280*H280,2)</f>
        <v>0</v>
      </c>
      <c r="K280" s="178" t="s">
        <v>19</v>
      </c>
      <c r="L280" s="42"/>
      <c r="M280" s="183" t="s">
        <v>19</v>
      </c>
      <c r="N280" s="184" t="s">
        <v>43</v>
      </c>
      <c r="O280" s="67"/>
      <c r="P280" s="185">
        <f>O280*H280</f>
        <v>0</v>
      </c>
      <c r="Q280" s="185">
        <v>0</v>
      </c>
      <c r="R280" s="185">
        <f>Q280*H280</f>
        <v>0</v>
      </c>
      <c r="S280" s="185">
        <v>0</v>
      </c>
      <c r="T280" s="18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7" t="s">
        <v>149</v>
      </c>
      <c r="AT280" s="187" t="s">
        <v>144</v>
      </c>
      <c r="AU280" s="187" t="s">
        <v>82</v>
      </c>
      <c r="AY280" s="20" t="s">
        <v>141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20" t="s">
        <v>80</v>
      </c>
      <c r="BK280" s="188">
        <f>ROUND(I280*H280,2)</f>
        <v>0</v>
      </c>
      <c r="BL280" s="20" t="s">
        <v>149</v>
      </c>
      <c r="BM280" s="187" t="s">
        <v>364</v>
      </c>
    </row>
    <row r="281" spans="2:51" s="14" customFormat="1" ht="10.2">
      <c r="B281" s="200"/>
      <c r="C281" s="201"/>
      <c r="D281" s="191" t="s">
        <v>151</v>
      </c>
      <c r="E281" s="202" t="s">
        <v>19</v>
      </c>
      <c r="F281" s="203" t="s">
        <v>365</v>
      </c>
      <c r="G281" s="201"/>
      <c r="H281" s="204">
        <v>239.449</v>
      </c>
      <c r="I281" s="205"/>
      <c r="J281" s="201"/>
      <c r="K281" s="201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151</v>
      </c>
      <c r="AU281" s="210" t="s">
        <v>82</v>
      </c>
      <c r="AV281" s="14" t="s">
        <v>82</v>
      </c>
      <c r="AW281" s="14" t="s">
        <v>33</v>
      </c>
      <c r="AX281" s="14" t="s">
        <v>72</v>
      </c>
      <c r="AY281" s="210" t="s">
        <v>141</v>
      </c>
    </row>
    <row r="282" spans="2:51" s="16" customFormat="1" ht="10.2">
      <c r="B282" s="222"/>
      <c r="C282" s="223"/>
      <c r="D282" s="191" t="s">
        <v>151</v>
      </c>
      <c r="E282" s="224" t="s">
        <v>19</v>
      </c>
      <c r="F282" s="225" t="s">
        <v>160</v>
      </c>
      <c r="G282" s="223"/>
      <c r="H282" s="226">
        <v>239.449</v>
      </c>
      <c r="I282" s="227"/>
      <c r="J282" s="223"/>
      <c r="K282" s="223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151</v>
      </c>
      <c r="AU282" s="232" t="s">
        <v>82</v>
      </c>
      <c r="AV282" s="16" t="s">
        <v>149</v>
      </c>
      <c r="AW282" s="16" t="s">
        <v>33</v>
      </c>
      <c r="AX282" s="16" t="s">
        <v>80</v>
      </c>
      <c r="AY282" s="232" t="s">
        <v>141</v>
      </c>
    </row>
    <row r="283" spans="1:65" s="2" customFormat="1" ht="24.15" customHeight="1">
      <c r="A283" s="37"/>
      <c r="B283" s="38"/>
      <c r="C283" s="176" t="s">
        <v>366</v>
      </c>
      <c r="D283" s="176" t="s">
        <v>144</v>
      </c>
      <c r="E283" s="177" t="s">
        <v>367</v>
      </c>
      <c r="F283" s="178" t="s">
        <v>368</v>
      </c>
      <c r="G283" s="179" t="s">
        <v>147</v>
      </c>
      <c r="H283" s="180">
        <v>20</v>
      </c>
      <c r="I283" s="181"/>
      <c r="J283" s="182">
        <f>ROUND(I283*H283,2)</f>
        <v>0</v>
      </c>
      <c r="K283" s="178" t="s">
        <v>148</v>
      </c>
      <c r="L283" s="42"/>
      <c r="M283" s="183" t="s">
        <v>19</v>
      </c>
      <c r="N283" s="184" t="s">
        <v>43</v>
      </c>
      <c r="O283" s="67"/>
      <c r="P283" s="185">
        <f>O283*H283</f>
        <v>0</v>
      </c>
      <c r="Q283" s="185">
        <v>0.00129</v>
      </c>
      <c r="R283" s="185">
        <f>Q283*H283</f>
        <v>0.025799999999999997</v>
      </c>
      <c r="S283" s="185">
        <v>0.001</v>
      </c>
      <c r="T283" s="186">
        <f>S283*H283</f>
        <v>0.02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7" t="s">
        <v>149</v>
      </c>
      <c r="AT283" s="187" t="s">
        <v>144</v>
      </c>
      <c r="AU283" s="187" t="s">
        <v>82</v>
      </c>
      <c r="AY283" s="20" t="s">
        <v>141</v>
      </c>
      <c r="BE283" s="188">
        <f>IF(N283="základní",J283,0)</f>
        <v>0</v>
      </c>
      <c r="BF283" s="188">
        <f>IF(N283="snížená",J283,0)</f>
        <v>0</v>
      </c>
      <c r="BG283" s="188">
        <f>IF(N283="zákl. přenesená",J283,0)</f>
        <v>0</v>
      </c>
      <c r="BH283" s="188">
        <f>IF(N283="sníž. přenesená",J283,0)</f>
        <v>0</v>
      </c>
      <c r="BI283" s="188">
        <f>IF(N283="nulová",J283,0)</f>
        <v>0</v>
      </c>
      <c r="BJ283" s="20" t="s">
        <v>80</v>
      </c>
      <c r="BK283" s="188">
        <f>ROUND(I283*H283,2)</f>
        <v>0</v>
      </c>
      <c r="BL283" s="20" t="s">
        <v>149</v>
      </c>
      <c r="BM283" s="187" t="s">
        <v>369</v>
      </c>
    </row>
    <row r="284" spans="2:51" s="14" customFormat="1" ht="10.2">
      <c r="B284" s="200"/>
      <c r="C284" s="201"/>
      <c r="D284" s="191" t="s">
        <v>151</v>
      </c>
      <c r="E284" s="202" t="s">
        <v>19</v>
      </c>
      <c r="F284" s="203" t="s">
        <v>370</v>
      </c>
      <c r="G284" s="201"/>
      <c r="H284" s="204">
        <v>20</v>
      </c>
      <c r="I284" s="205"/>
      <c r="J284" s="201"/>
      <c r="K284" s="201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151</v>
      </c>
      <c r="AU284" s="210" t="s">
        <v>82</v>
      </c>
      <c r="AV284" s="14" t="s">
        <v>82</v>
      </c>
      <c r="AW284" s="14" t="s">
        <v>33</v>
      </c>
      <c r="AX284" s="14" t="s">
        <v>72</v>
      </c>
      <c r="AY284" s="210" t="s">
        <v>141</v>
      </c>
    </row>
    <row r="285" spans="2:51" s="16" customFormat="1" ht="10.2">
      <c r="B285" s="222"/>
      <c r="C285" s="223"/>
      <c r="D285" s="191" t="s">
        <v>151</v>
      </c>
      <c r="E285" s="224" t="s">
        <v>19</v>
      </c>
      <c r="F285" s="225" t="s">
        <v>160</v>
      </c>
      <c r="G285" s="223"/>
      <c r="H285" s="226">
        <v>20</v>
      </c>
      <c r="I285" s="227"/>
      <c r="J285" s="223"/>
      <c r="K285" s="223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151</v>
      </c>
      <c r="AU285" s="232" t="s">
        <v>82</v>
      </c>
      <c r="AV285" s="16" t="s">
        <v>149</v>
      </c>
      <c r="AW285" s="16" t="s">
        <v>33</v>
      </c>
      <c r="AX285" s="16" t="s">
        <v>80</v>
      </c>
      <c r="AY285" s="232" t="s">
        <v>141</v>
      </c>
    </row>
    <row r="286" spans="1:65" s="2" customFormat="1" ht="16.5" customHeight="1">
      <c r="A286" s="37"/>
      <c r="B286" s="38"/>
      <c r="C286" s="176" t="s">
        <v>371</v>
      </c>
      <c r="D286" s="176" t="s">
        <v>144</v>
      </c>
      <c r="E286" s="177" t="s">
        <v>372</v>
      </c>
      <c r="F286" s="178" t="s">
        <v>373</v>
      </c>
      <c r="G286" s="179" t="s">
        <v>169</v>
      </c>
      <c r="H286" s="180">
        <v>21.72</v>
      </c>
      <c r="I286" s="181"/>
      <c r="J286" s="182">
        <f>ROUND(I286*H286,2)</f>
        <v>0</v>
      </c>
      <c r="K286" s="178" t="s">
        <v>148</v>
      </c>
      <c r="L286" s="42"/>
      <c r="M286" s="183" t="s">
        <v>19</v>
      </c>
      <c r="N286" s="184" t="s">
        <v>43</v>
      </c>
      <c r="O286" s="67"/>
      <c r="P286" s="185">
        <f>O286*H286</f>
        <v>0</v>
      </c>
      <c r="Q286" s="185">
        <v>0</v>
      </c>
      <c r="R286" s="185">
        <f>Q286*H286</f>
        <v>0</v>
      </c>
      <c r="S286" s="185">
        <v>0</v>
      </c>
      <c r="T286" s="186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7" t="s">
        <v>149</v>
      </c>
      <c r="AT286" s="187" t="s">
        <v>144</v>
      </c>
      <c r="AU286" s="187" t="s">
        <v>82</v>
      </c>
      <c r="AY286" s="20" t="s">
        <v>141</v>
      </c>
      <c r="BE286" s="188">
        <f>IF(N286="základní",J286,0)</f>
        <v>0</v>
      </c>
      <c r="BF286" s="188">
        <f>IF(N286="snížená",J286,0)</f>
        <v>0</v>
      </c>
      <c r="BG286" s="188">
        <f>IF(N286="zákl. přenesená",J286,0)</f>
        <v>0</v>
      </c>
      <c r="BH286" s="188">
        <f>IF(N286="sníž. přenesená",J286,0)</f>
        <v>0</v>
      </c>
      <c r="BI286" s="188">
        <f>IF(N286="nulová",J286,0)</f>
        <v>0</v>
      </c>
      <c r="BJ286" s="20" t="s">
        <v>80</v>
      </c>
      <c r="BK286" s="188">
        <f>ROUND(I286*H286,2)</f>
        <v>0</v>
      </c>
      <c r="BL286" s="20" t="s">
        <v>149</v>
      </c>
      <c r="BM286" s="187" t="s">
        <v>374</v>
      </c>
    </row>
    <row r="287" spans="2:51" s="13" customFormat="1" ht="10.2">
      <c r="B287" s="189"/>
      <c r="C287" s="190"/>
      <c r="D287" s="191" t="s">
        <v>151</v>
      </c>
      <c r="E287" s="192" t="s">
        <v>19</v>
      </c>
      <c r="F287" s="193" t="s">
        <v>375</v>
      </c>
      <c r="G287" s="190"/>
      <c r="H287" s="192" t="s">
        <v>19</v>
      </c>
      <c r="I287" s="194"/>
      <c r="J287" s="190"/>
      <c r="K287" s="190"/>
      <c r="L287" s="195"/>
      <c r="M287" s="196"/>
      <c r="N287" s="197"/>
      <c r="O287" s="197"/>
      <c r="P287" s="197"/>
      <c r="Q287" s="197"/>
      <c r="R287" s="197"/>
      <c r="S287" s="197"/>
      <c r="T287" s="198"/>
      <c r="AT287" s="199" t="s">
        <v>151</v>
      </c>
      <c r="AU287" s="199" t="s">
        <v>82</v>
      </c>
      <c r="AV287" s="13" t="s">
        <v>80</v>
      </c>
      <c r="AW287" s="13" t="s">
        <v>33</v>
      </c>
      <c r="AX287" s="13" t="s">
        <v>72</v>
      </c>
      <c r="AY287" s="199" t="s">
        <v>141</v>
      </c>
    </row>
    <row r="288" spans="2:51" s="14" customFormat="1" ht="10.2">
      <c r="B288" s="200"/>
      <c r="C288" s="201"/>
      <c r="D288" s="191" t="s">
        <v>151</v>
      </c>
      <c r="E288" s="202" t="s">
        <v>19</v>
      </c>
      <c r="F288" s="203" t="s">
        <v>376</v>
      </c>
      <c r="G288" s="201"/>
      <c r="H288" s="204">
        <v>8.96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151</v>
      </c>
      <c r="AU288" s="210" t="s">
        <v>82</v>
      </c>
      <c r="AV288" s="14" t="s">
        <v>82</v>
      </c>
      <c r="AW288" s="14" t="s">
        <v>33</v>
      </c>
      <c r="AX288" s="14" t="s">
        <v>72</v>
      </c>
      <c r="AY288" s="210" t="s">
        <v>141</v>
      </c>
    </row>
    <row r="289" spans="2:51" s="14" customFormat="1" ht="10.2">
      <c r="B289" s="200"/>
      <c r="C289" s="201"/>
      <c r="D289" s="191" t="s">
        <v>151</v>
      </c>
      <c r="E289" s="202" t="s">
        <v>19</v>
      </c>
      <c r="F289" s="203" t="s">
        <v>377</v>
      </c>
      <c r="G289" s="201"/>
      <c r="H289" s="204">
        <v>12.76</v>
      </c>
      <c r="I289" s="205"/>
      <c r="J289" s="201"/>
      <c r="K289" s="201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151</v>
      </c>
      <c r="AU289" s="210" t="s">
        <v>82</v>
      </c>
      <c r="AV289" s="14" t="s">
        <v>82</v>
      </c>
      <c r="AW289" s="14" t="s">
        <v>33</v>
      </c>
      <c r="AX289" s="14" t="s">
        <v>72</v>
      </c>
      <c r="AY289" s="210" t="s">
        <v>141</v>
      </c>
    </row>
    <row r="290" spans="2:51" s="16" customFormat="1" ht="10.2">
      <c r="B290" s="222"/>
      <c r="C290" s="223"/>
      <c r="D290" s="191" t="s">
        <v>151</v>
      </c>
      <c r="E290" s="224" t="s">
        <v>19</v>
      </c>
      <c r="F290" s="225" t="s">
        <v>160</v>
      </c>
      <c r="G290" s="223"/>
      <c r="H290" s="226">
        <v>21.72</v>
      </c>
      <c r="I290" s="227"/>
      <c r="J290" s="223"/>
      <c r="K290" s="223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151</v>
      </c>
      <c r="AU290" s="232" t="s">
        <v>82</v>
      </c>
      <c r="AV290" s="16" t="s">
        <v>149</v>
      </c>
      <c r="AW290" s="16" t="s">
        <v>33</v>
      </c>
      <c r="AX290" s="16" t="s">
        <v>80</v>
      </c>
      <c r="AY290" s="232" t="s">
        <v>141</v>
      </c>
    </row>
    <row r="291" spans="1:65" s="2" customFormat="1" ht="16.5" customHeight="1">
      <c r="A291" s="37"/>
      <c r="B291" s="38"/>
      <c r="C291" s="176" t="s">
        <v>378</v>
      </c>
      <c r="D291" s="176" t="s">
        <v>144</v>
      </c>
      <c r="E291" s="177" t="s">
        <v>379</v>
      </c>
      <c r="F291" s="178" t="s">
        <v>380</v>
      </c>
      <c r="G291" s="179" t="s">
        <v>169</v>
      </c>
      <c r="H291" s="180">
        <v>21.72</v>
      </c>
      <c r="I291" s="181"/>
      <c r="J291" s="182">
        <f>ROUND(I291*H291,2)</f>
        <v>0</v>
      </c>
      <c r="K291" s="178" t="s">
        <v>148</v>
      </c>
      <c r="L291" s="42"/>
      <c r="M291" s="183" t="s">
        <v>19</v>
      </c>
      <c r="N291" s="184" t="s">
        <v>43</v>
      </c>
      <c r="O291" s="67"/>
      <c r="P291" s="185">
        <f>O291*H291</f>
        <v>0</v>
      </c>
      <c r="Q291" s="185">
        <v>0</v>
      </c>
      <c r="R291" s="185">
        <f>Q291*H291</f>
        <v>0</v>
      </c>
      <c r="S291" s="185">
        <v>0</v>
      </c>
      <c r="T291" s="186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7" t="s">
        <v>149</v>
      </c>
      <c r="AT291" s="187" t="s">
        <v>144</v>
      </c>
      <c r="AU291" s="187" t="s">
        <v>82</v>
      </c>
      <c r="AY291" s="20" t="s">
        <v>141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20" t="s">
        <v>80</v>
      </c>
      <c r="BK291" s="188">
        <f>ROUND(I291*H291,2)</f>
        <v>0</v>
      </c>
      <c r="BL291" s="20" t="s">
        <v>149</v>
      </c>
      <c r="BM291" s="187" t="s">
        <v>381</v>
      </c>
    </row>
    <row r="292" spans="1:65" s="2" customFormat="1" ht="16.5" customHeight="1">
      <c r="A292" s="37"/>
      <c r="B292" s="38"/>
      <c r="C292" s="176" t="s">
        <v>382</v>
      </c>
      <c r="D292" s="176" t="s">
        <v>144</v>
      </c>
      <c r="E292" s="177" t="s">
        <v>383</v>
      </c>
      <c r="F292" s="178" t="s">
        <v>384</v>
      </c>
      <c r="G292" s="179" t="s">
        <v>169</v>
      </c>
      <c r="H292" s="180">
        <v>21.72</v>
      </c>
      <c r="I292" s="181"/>
      <c r="J292" s="182">
        <f>ROUND(I292*H292,2)</f>
        <v>0</v>
      </c>
      <c r="K292" s="178" t="s">
        <v>148</v>
      </c>
      <c r="L292" s="42"/>
      <c r="M292" s="183" t="s">
        <v>19</v>
      </c>
      <c r="N292" s="184" t="s">
        <v>43</v>
      </c>
      <c r="O292" s="67"/>
      <c r="P292" s="185">
        <f>O292*H292</f>
        <v>0</v>
      </c>
      <c r="Q292" s="185">
        <v>0.0089</v>
      </c>
      <c r="R292" s="185">
        <f>Q292*H292</f>
        <v>0.19330799999999998</v>
      </c>
      <c r="S292" s="185">
        <v>0</v>
      </c>
      <c r="T292" s="18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7" t="s">
        <v>149</v>
      </c>
      <c r="AT292" s="187" t="s">
        <v>144</v>
      </c>
      <c r="AU292" s="187" t="s">
        <v>82</v>
      </c>
      <c r="AY292" s="20" t="s">
        <v>141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20" t="s">
        <v>80</v>
      </c>
      <c r="BK292" s="188">
        <f>ROUND(I292*H292,2)</f>
        <v>0</v>
      </c>
      <c r="BL292" s="20" t="s">
        <v>149</v>
      </c>
      <c r="BM292" s="187" t="s">
        <v>385</v>
      </c>
    </row>
    <row r="293" spans="1:65" s="2" customFormat="1" ht="16.5" customHeight="1">
      <c r="A293" s="37"/>
      <c r="B293" s="38"/>
      <c r="C293" s="176" t="s">
        <v>386</v>
      </c>
      <c r="D293" s="176" t="s">
        <v>144</v>
      </c>
      <c r="E293" s="177" t="s">
        <v>387</v>
      </c>
      <c r="F293" s="178" t="s">
        <v>388</v>
      </c>
      <c r="G293" s="179" t="s">
        <v>169</v>
      </c>
      <c r="H293" s="180">
        <v>21.72</v>
      </c>
      <c r="I293" s="181"/>
      <c r="J293" s="182">
        <f>ROUND(I293*H293,2)</f>
        <v>0</v>
      </c>
      <c r="K293" s="178" t="s">
        <v>148</v>
      </c>
      <c r="L293" s="42"/>
      <c r="M293" s="183" t="s">
        <v>19</v>
      </c>
      <c r="N293" s="184" t="s">
        <v>43</v>
      </c>
      <c r="O293" s="67"/>
      <c r="P293" s="185">
        <f>O293*H293</f>
        <v>0</v>
      </c>
      <c r="Q293" s="185">
        <v>0.00158</v>
      </c>
      <c r="R293" s="185">
        <f>Q293*H293</f>
        <v>0.0343176</v>
      </c>
      <c r="S293" s="185">
        <v>0</v>
      </c>
      <c r="T293" s="18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7" t="s">
        <v>149</v>
      </c>
      <c r="AT293" s="187" t="s">
        <v>144</v>
      </c>
      <c r="AU293" s="187" t="s">
        <v>82</v>
      </c>
      <c r="AY293" s="20" t="s">
        <v>141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20" t="s">
        <v>80</v>
      </c>
      <c r="BK293" s="188">
        <f>ROUND(I293*H293,2)</f>
        <v>0</v>
      </c>
      <c r="BL293" s="20" t="s">
        <v>149</v>
      </c>
      <c r="BM293" s="187" t="s">
        <v>389</v>
      </c>
    </row>
    <row r="294" spans="1:65" s="2" customFormat="1" ht="16.5" customHeight="1">
      <c r="A294" s="37"/>
      <c r="B294" s="38"/>
      <c r="C294" s="176" t="s">
        <v>390</v>
      </c>
      <c r="D294" s="176" t="s">
        <v>144</v>
      </c>
      <c r="E294" s="177" t="s">
        <v>391</v>
      </c>
      <c r="F294" s="178" t="s">
        <v>392</v>
      </c>
      <c r="G294" s="179" t="s">
        <v>169</v>
      </c>
      <c r="H294" s="180">
        <v>21.72</v>
      </c>
      <c r="I294" s="181"/>
      <c r="J294" s="182">
        <f>ROUND(I294*H294,2)</f>
        <v>0</v>
      </c>
      <c r="K294" s="178" t="s">
        <v>148</v>
      </c>
      <c r="L294" s="42"/>
      <c r="M294" s="183" t="s">
        <v>19</v>
      </c>
      <c r="N294" s="184" t="s">
        <v>43</v>
      </c>
      <c r="O294" s="67"/>
      <c r="P294" s="185">
        <f>O294*H294</f>
        <v>0</v>
      </c>
      <c r="Q294" s="185">
        <v>0.0004</v>
      </c>
      <c r="R294" s="185">
        <f>Q294*H294</f>
        <v>0.008688</v>
      </c>
      <c r="S294" s="185">
        <v>0</v>
      </c>
      <c r="T294" s="18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7" t="s">
        <v>149</v>
      </c>
      <c r="AT294" s="187" t="s">
        <v>144</v>
      </c>
      <c r="AU294" s="187" t="s">
        <v>82</v>
      </c>
      <c r="AY294" s="20" t="s">
        <v>141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20" t="s">
        <v>80</v>
      </c>
      <c r="BK294" s="188">
        <f>ROUND(I294*H294,2)</f>
        <v>0</v>
      </c>
      <c r="BL294" s="20" t="s">
        <v>149</v>
      </c>
      <c r="BM294" s="187" t="s">
        <v>393</v>
      </c>
    </row>
    <row r="295" spans="2:63" s="12" customFormat="1" ht="22.8" customHeight="1">
      <c r="B295" s="160"/>
      <c r="C295" s="161"/>
      <c r="D295" s="162" t="s">
        <v>71</v>
      </c>
      <c r="E295" s="174" t="s">
        <v>394</v>
      </c>
      <c r="F295" s="174" t="s">
        <v>395</v>
      </c>
      <c r="G295" s="161"/>
      <c r="H295" s="161"/>
      <c r="I295" s="164"/>
      <c r="J295" s="175">
        <f>BK295</f>
        <v>0</v>
      </c>
      <c r="K295" s="161"/>
      <c r="L295" s="166"/>
      <c r="M295" s="167"/>
      <c r="N295" s="168"/>
      <c r="O295" s="168"/>
      <c r="P295" s="169">
        <f>SUM(P296:P302)</f>
        <v>0</v>
      </c>
      <c r="Q295" s="168"/>
      <c r="R295" s="169">
        <f>SUM(R296:R302)</f>
        <v>0</v>
      </c>
      <c r="S295" s="168"/>
      <c r="T295" s="170">
        <f>SUM(T296:T302)</f>
        <v>0</v>
      </c>
      <c r="AR295" s="171" t="s">
        <v>80</v>
      </c>
      <c r="AT295" s="172" t="s">
        <v>71</v>
      </c>
      <c r="AU295" s="172" t="s">
        <v>80</v>
      </c>
      <c r="AY295" s="171" t="s">
        <v>141</v>
      </c>
      <c r="BK295" s="173">
        <f>SUM(BK296:BK302)</f>
        <v>0</v>
      </c>
    </row>
    <row r="296" spans="1:65" s="2" customFormat="1" ht="24.15" customHeight="1">
      <c r="A296" s="37"/>
      <c r="B296" s="38"/>
      <c r="C296" s="176" t="s">
        <v>396</v>
      </c>
      <c r="D296" s="176" t="s">
        <v>144</v>
      </c>
      <c r="E296" s="177" t="s">
        <v>397</v>
      </c>
      <c r="F296" s="178" t="s">
        <v>398</v>
      </c>
      <c r="G296" s="179" t="s">
        <v>399</v>
      </c>
      <c r="H296" s="180">
        <v>41.032</v>
      </c>
      <c r="I296" s="181"/>
      <c r="J296" s="182">
        <f>ROUND(I296*H296,2)</f>
        <v>0</v>
      </c>
      <c r="K296" s="178" t="s">
        <v>148</v>
      </c>
      <c r="L296" s="42"/>
      <c r="M296" s="183" t="s">
        <v>19</v>
      </c>
      <c r="N296" s="184" t="s">
        <v>43</v>
      </c>
      <c r="O296" s="67"/>
      <c r="P296" s="185">
        <f>O296*H296</f>
        <v>0</v>
      </c>
      <c r="Q296" s="185">
        <v>0</v>
      </c>
      <c r="R296" s="185">
        <f>Q296*H296</f>
        <v>0</v>
      </c>
      <c r="S296" s="185">
        <v>0</v>
      </c>
      <c r="T296" s="18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87" t="s">
        <v>149</v>
      </c>
      <c r="AT296" s="187" t="s">
        <v>144</v>
      </c>
      <c r="AU296" s="187" t="s">
        <v>82</v>
      </c>
      <c r="AY296" s="20" t="s">
        <v>141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20" t="s">
        <v>80</v>
      </c>
      <c r="BK296" s="188">
        <f>ROUND(I296*H296,2)</f>
        <v>0</v>
      </c>
      <c r="BL296" s="20" t="s">
        <v>149</v>
      </c>
      <c r="BM296" s="187" t="s">
        <v>400</v>
      </c>
    </row>
    <row r="297" spans="1:65" s="2" customFormat="1" ht="33" customHeight="1">
      <c r="A297" s="37"/>
      <c r="B297" s="38"/>
      <c r="C297" s="176" t="s">
        <v>401</v>
      </c>
      <c r="D297" s="176" t="s">
        <v>144</v>
      </c>
      <c r="E297" s="177" t="s">
        <v>402</v>
      </c>
      <c r="F297" s="178" t="s">
        <v>403</v>
      </c>
      <c r="G297" s="179" t="s">
        <v>399</v>
      </c>
      <c r="H297" s="180">
        <v>82.064</v>
      </c>
      <c r="I297" s="181"/>
      <c r="J297" s="182">
        <f>ROUND(I297*H297,2)</f>
        <v>0</v>
      </c>
      <c r="K297" s="178" t="s">
        <v>148</v>
      </c>
      <c r="L297" s="42"/>
      <c r="M297" s="183" t="s">
        <v>19</v>
      </c>
      <c r="N297" s="184" t="s">
        <v>43</v>
      </c>
      <c r="O297" s="67"/>
      <c r="P297" s="185">
        <f>O297*H297</f>
        <v>0</v>
      </c>
      <c r="Q297" s="185">
        <v>0</v>
      </c>
      <c r="R297" s="185">
        <f>Q297*H297</f>
        <v>0</v>
      </c>
      <c r="S297" s="185">
        <v>0</v>
      </c>
      <c r="T297" s="18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7" t="s">
        <v>149</v>
      </c>
      <c r="AT297" s="187" t="s">
        <v>144</v>
      </c>
      <c r="AU297" s="187" t="s">
        <v>82</v>
      </c>
      <c r="AY297" s="20" t="s">
        <v>141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20" t="s">
        <v>80</v>
      </c>
      <c r="BK297" s="188">
        <f>ROUND(I297*H297,2)</f>
        <v>0</v>
      </c>
      <c r="BL297" s="20" t="s">
        <v>149</v>
      </c>
      <c r="BM297" s="187" t="s">
        <v>404</v>
      </c>
    </row>
    <row r="298" spans="2:51" s="14" customFormat="1" ht="10.2">
      <c r="B298" s="200"/>
      <c r="C298" s="201"/>
      <c r="D298" s="191" t="s">
        <v>151</v>
      </c>
      <c r="E298" s="201"/>
      <c r="F298" s="203" t="s">
        <v>405</v>
      </c>
      <c r="G298" s="201"/>
      <c r="H298" s="204">
        <v>82.064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151</v>
      </c>
      <c r="AU298" s="210" t="s">
        <v>82</v>
      </c>
      <c r="AV298" s="14" t="s">
        <v>82</v>
      </c>
      <c r="AW298" s="14" t="s">
        <v>4</v>
      </c>
      <c r="AX298" s="14" t="s">
        <v>80</v>
      </c>
      <c r="AY298" s="210" t="s">
        <v>141</v>
      </c>
    </row>
    <row r="299" spans="1:65" s="2" customFormat="1" ht="21.75" customHeight="1">
      <c r="A299" s="37"/>
      <c r="B299" s="38"/>
      <c r="C299" s="176" t="s">
        <v>406</v>
      </c>
      <c r="D299" s="176" t="s">
        <v>144</v>
      </c>
      <c r="E299" s="177" t="s">
        <v>407</v>
      </c>
      <c r="F299" s="178" t="s">
        <v>408</v>
      </c>
      <c r="G299" s="179" t="s">
        <v>399</v>
      </c>
      <c r="H299" s="180">
        <v>41.032</v>
      </c>
      <c r="I299" s="181"/>
      <c r="J299" s="182">
        <f>ROUND(I299*H299,2)</f>
        <v>0</v>
      </c>
      <c r="K299" s="178" t="s">
        <v>148</v>
      </c>
      <c r="L299" s="42"/>
      <c r="M299" s="183" t="s">
        <v>19</v>
      </c>
      <c r="N299" s="184" t="s">
        <v>43</v>
      </c>
      <c r="O299" s="67"/>
      <c r="P299" s="185">
        <f>O299*H299</f>
        <v>0</v>
      </c>
      <c r="Q299" s="185">
        <v>0</v>
      </c>
      <c r="R299" s="185">
        <f>Q299*H299</f>
        <v>0</v>
      </c>
      <c r="S299" s="185">
        <v>0</v>
      </c>
      <c r="T299" s="18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7" t="s">
        <v>149</v>
      </c>
      <c r="AT299" s="187" t="s">
        <v>144</v>
      </c>
      <c r="AU299" s="187" t="s">
        <v>82</v>
      </c>
      <c r="AY299" s="20" t="s">
        <v>141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20" t="s">
        <v>80</v>
      </c>
      <c r="BK299" s="188">
        <f>ROUND(I299*H299,2)</f>
        <v>0</v>
      </c>
      <c r="BL299" s="20" t="s">
        <v>149</v>
      </c>
      <c r="BM299" s="187" t="s">
        <v>409</v>
      </c>
    </row>
    <row r="300" spans="1:65" s="2" customFormat="1" ht="24.15" customHeight="1">
      <c r="A300" s="37"/>
      <c r="B300" s="38"/>
      <c r="C300" s="176" t="s">
        <v>410</v>
      </c>
      <c r="D300" s="176" t="s">
        <v>144</v>
      </c>
      <c r="E300" s="177" t="s">
        <v>411</v>
      </c>
      <c r="F300" s="178" t="s">
        <v>412</v>
      </c>
      <c r="G300" s="179" t="s">
        <v>399</v>
      </c>
      <c r="H300" s="180">
        <v>779.608</v>
      </c>
      <c r="I300" s="181"/>
      <c r="J300" s="182">
        <f>ROUND(I300*H300,2)</f>
        <v>0</v>
      </c>
      <c r="K300" s="178" t="s">
        <v>148</v>
      </c>
      <c r="L300" s="42"/>
      <c r="M300" s="183" t="s">
        <v>19</v>
      </c>
      <c r="N300" s="184" t="s">
        <v>43</v>
      </c>
      <c r="O300" s="67"/>
      <c r="P300" s="185">
        <f>O300*H300</f>
        <v>0</v>
      </c>
      <c r="Q300" s="185">
        <v>0</v>
      </c>
      <c r="R300" s="185">
        <f>Q300*H300</f>
        <v>0</v>
      </c>
      <c r="S300" s="185">
        <v>0</v>
      </c>
      <c r="T300" s="18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7" t="s">
        <v>149</v>
      </c>
      <c r="AT300" s="187" t="s">
        <v>144</v>
      </c>
      <c r="AU300" s="187" t="s">
        <v>82</v>
      </c>
      <c r="AY300" s="20" t="s">
        <v>141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20" t="s">
        <v>80</v>
      </c>
      <c r="BK300" s="188">
        <f>ROUND(I300*H300,2)</f>
        <v>0</v>
      </c>
      <c r="BL300" s="20" t="s">
        <v>149</v>
      </c>
      <c r="BM300" s="187" t="s">
        <v>413</v>
      </c>
    </row>
    <row r="301" spans="2:51" s="14" customFormat="1" ht="10.2">
      <c r="B301" s="200"/>
      <c r="C301" s="201"/>
      <c r="D301" s="191" t="s">
        <v>151</v>
      </c>
      <c r="E301" s="201"/>
      <c r="F301" s="203" t="s">
        <v>414</v>
      </c>
      <c r="G301" s="201"/>
      <c r="H301" s="204">
        <v>779.608</v>
      </c>
      <c r="I301" s="205"/>
      <c r="J301" s="201"/>
      <c r="K301" s="201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151</v>
      </c>
      <c r="AU301" s="210" t="s">
        <v>82</v>
      </c>
      <c r="AV301" s="14" t="s">
        <v>82</v>
      </c>
      <c r="AW301" s="14" t="s">
        <v>4</v>
      </c>
      <c r="AX301" s="14" t="s">
        <v>80</v>
      </c>
      <c r="AY301" s="210" t="s">
        <v>141</v>
      </c>
    </row>
    <row r="302" spans="1:65" s="2" customFormat="1" ht="24.15" customHeight="1">
      <c r="A302" s="37"/>
      <c r="B302" s="38"/>
      <c r="C302" s="176" t="s">
        <v>415</v>
      </c>
      <c r="D302" s="176" t="s">
        <v>144</v>
      </c>
      <c r="E302" s="177" t="s">
        <v>416</v>
      </c>
      <c r="F302" s="178" t="s">
        <v>417</v>
      </c>
      <c r="G302" s="179" t="s">
        <v>399</v>
      </c>
      <c r="H302" s="180">
        <v>41.032</v>
      </c>
      <c r="I302" s="181"/>
      <c r="J302" s="182">
        <f>ROUND(I302*H302,2)</f>
        <v>0</v>
      </c>
      <c r="K302" s="178" t="s">
        <v>148</v>
      </c>
      <c r="L302" s="42"/>
      <c r="M302" s="183" t="s">
        <v>19</v>
      </c>
      <c r="N302" s="184" t="s">
        <v>43</v>
      </c>
      <c r="O302" s="67"/>
      <c r="P302" s="185">
        <f>O302*H302</f>
        <v>0</v>
      </c>
      <c r="Q302" s="185">
        <v>0</v>
      </c>
      <c r="R302" s="185">
        <f>Q302*H302</f>
        <v>0</v>
      </c>
      <c r="S302" s="185">
        <v>0</v>
      </c>
      <c r="T302" s="18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87" t="s">
        <v>149</v>
      </c>
      <c r="AT302" s="187" t="s">
        <v>144</v>
      </c>
      <c r="AU302" s="187" t="s">
        <v>82</v>
      </c>
      <c r="AY302" s="20" t="s">
        <v>141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20" t="s">
        <v>80</v>
      </c>
      <c r="BK302" s="188">
        <f>ROUND(I302*H302,2)</f>
        <v>0</v>
      </c>
      <c r="BL302" s="20" t="s">
        <v>149</v>
      </c>
      <c r="BM302" s="187" t="s">
        <v>418</v>
      </c>
    </row>
    <row r="303" spans="2:63" s="12" customFormat="1" ht="22.8" customHeight="1">
      <c r="B303" s="160"/>
      <c r="C303" s="161"/>
      <c r="D303" s="162" t="s">
        <v>71</v>
      </c>
      <c r="E303" s="174" t="s">
        <v>419</v>
      </c>
      <c r="F303" s="174" t="s">
        <v>420</v>
      </c>
      <c r="G303" s="161"/>
      <c r="H303" s="161"/>
      <c r="I303" s="164"/>
      <c r="J303" s="175">
        <f>BK303</f>
        <v>0</v>
      </c>
      <c r="K303" s="161"/>
      <c r="L303" s="166"/>
      <c r="M303" s="167"/>
      <c r="N303" s="168"/>
      <c r="O303" s="168"/>
      <c r="P303" s="169">
        <f>P304</f>
        <v>0</v>
      </c>
      <c r="Q303" s="168"/>
      <c r="R303" s="169">
        <f>R304</f>
        <v>0</v>
      </c>
      <c r="S303" s="168"/>
      <c r="T303" s="170">
        <f>T304</f>
        <v>0</v>
      </c>
      <c r="AR303" s="171" t="s">
        <v>80</v>
      </c>
      <c r="AT303" s="172" t="s">
        <v>71</v>
      </c>
      <c r="AU303" s="172" t="s">
        <v>80</v>
      </c>
      <c r="AY303" s="171" t="s">
        <v>141</v>
      </c>
      <c r="BK303" s="173">
        <f>BK304</f>
        <v>0</v>
      </c>
    </row>
    <row r="304" spans="1:65" s="2" customFormat="1" ht="33" customHeight="1">
      <c r="A304" s="37"/>
      <c r="B304" s="38"/>
      <c r="C304" s="176" t="s">
        <v>421</v>
      </c>
      <c r="D304" s="176" t="s">
        <v>144</v>
      </c>
      <c r="E304" s="177" t="s">
        <v>422</v>
      </c>
      <c r="F304" s="178" t="s">
        <v>423</v>
      </c>
      <c r="G304" s="179" t="s">
        <v>399</v>
      </c>
      <c r="H304" s="180">
        <v>48.477</v>
      </c>
      <c r="I304" s="181"/>
      <c r="J304" s="182">
        <f>ROUND(I304*H304,2)</f>
        <v>0</v>
      </c>
      <c r="K304" s="178" t="s">
        <v>148</v>
      </c>
      <c r="L304" s="42"/>
      <c r="M304" s="183" t="s">
        <v>19</v>
      </c>
      <c r="N304" s="184" t="s">
        <v>43</v>
      </c>
      <c r="O304" s="67"/>
      <c r="P304" s="185">
        <f>O304*H304</f>
        <v>0</v>
      </c>
      <c r="Q304" s="185">
        <v>0</v>
      </c>
      <c r="R304" s="185">
        <f>Q304*H304</f>
        <v>0</v>
      </c>
      <c r="S304" s="185">
        <v>0</v>
      </c>
      <c r="T304" s="18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7" t="s">
        <v>149</v>
      </c>
      <c r="AT304" s="187" t="s">
        <v>144</v>
      </c>
      <c r="AU304" s="187" t="s">
        <v>82</v>
      </c>
      <c r="AY304" s="20" t="s">
        <v>141</v>
      </c>
      <c r="BE304" s="188">
        <f>IF(N304="základní",J304,0)</f>
        <v>0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20" t="s">
        <v>80</v>
      </c>
      <c r="BK304" s="188">
        <f>ROUND(I304*H304,2)</f>
        <v>0</v>
      </c>
      <c r="BL304" s="20" t="s">
        <v>149</v>
      </c>
      <c r="BM304" s="187" t="s">
        <v>424</v>
      </c>
    </row>
    <row r="305" spans="2:63" s="12" customFormat="1" ht="25.95" customHeight="1">
      <c r="B305" s="160"/>
      <c r="C305" s="161"/>
      <c r="D305" s="162" t="s">
        <v>71</v>
      </c>
      <c r="E305" s="163" t="s">
        <v>425</v>
      </c>
      <c r="F305" s="163" t="s">
        <v>426</v>
      </c>
      <c r="G305" s="161"/>
      <c r="H305" s="161"/>
      <c r="I305" s="164"/>
      <c r="J305" s="165">
        <f>BK305</f>
        <v>0</v>
      </c>
      <c r="K305" s="161"/>
      <c r="L305" s="166"/>
      <c r="M305" s="167"/>
      <c r="N305" s="168"/>
      <c r="O305" s="168"/>
      <c r="P305" s="169">
        <f>P306+P308+P310+P363+P367</f>
        <v>0</v>
      </c>
      <c r="Q305" s="168"/>
      <c r="R305" s="169">
        <f>R306+R308+R310+R363+R367</f>
        <v>1.63469016</v>
      </c>
      <c r="S305" s="168"/>
      <c r="T305" s="170">
        <f>T306+T308+T310+T363+T367</f>
        <v>0.44081200000000004</v>
      </c>
      <c r="AR305" s="171" t="s">
        <v>82</v>
      </c>
      <c r="AT305" s="172" t="s">
        <v>71</v>
      </c>
      <c r="AU305" s="172" t="s">
        <v>72</v>
      </c>
      <c r="AY305" s="171" t="s">
        <v>141</v>
      </c>
      <c r="BK305" s="173">
        <f>BK306+BK308+BK310+BK363+BK367</f>
        <v>0</v>
      </c>
    </row>
    <row r="306" spans="2:63" s="12" customFormat="1" ht="22.8" customHeight="1">
      <c r="B306" s="160"/>
      <c r="C306" s="161"/>
      <c r="D306" s="162" t="s">
        <v>71</v>
      </c>
      <c r="E306" s="174" t="s">
        <v>427</v>
      </c>
      <c r="F306" s="174" t="s">
        <v>428</v>
      </c>
      <c r="G306" s="161"/>
      <c r="H306" s="161"/>
      <c r="I306" s="164"/>
      <c r="J306" s="175">
        <f>BK306</f>
        <v>0</v>
      </c>
      <c r="K306" s="161"/>
      <c r="L306" s="166"/>
      <c r="M306" s="167"/>
      <c r="N306" s="168"/>
      <c r="O306" s="168"/>
      <c r="P306" s="169">
        <f>P307</f>
        <v>0</v>
      </c>
      <c r="Q306" s="168"/>
      <c r="R306" s="169">
        <f>R307</f>
        <v>0</v>
      </c>
      <c r="S306" s="168"/>
      <c r="T306" s="170">
        <f>T307</f>
        <v>0</v>
      </c>
      <c r="AR306" s="171" t="s">
        <v>82</v>
      </c>
      <c r="AT306" s="172" t="s">
        <v>71</v>
      </c>
      <c r="AU306" s="172" t="s">
        <v>80</v>
      </c>
      <c r="AY306" s="171" t="s">
        <v>141</v>
      </c>
      <c r="BK306" s="173">
        <f>BK307</f>
        <v>0</v>
      </c>
    </row>
    <row r="307" spans="1:65" s="2" customFormat="1" ht="16.5" customHeight="1">
      <c r="A307" s="37"/>
      <c r="B307" s="38"/>
      <c r="C307" s="176" t="s">
        <v>429</v>
      </c>
      <c r="D307" s="176" t="s">
        <v>144</v>
      </c>
      <c r="E307" s="177" t="s">
        <v>430</v>
      </c>
      <c r="F307" s="178" t="s">
        <v>431</v>
      </c>
      <c r="G307" s="179" t="s">
        <v>273</v>
      </c>
      <c r="H307" s="180">
        <v>1</v>
      </c>
      <c r="I307" s="181"/>
      <c r="J307" s="182">
        <f>ROUND(I307*H307,2)</f>
        <v>0</v>
      </c>
      <c r="K307" s="178" t="s">
        <v>19</v>
      </c>
      <c r="L307" s="42"/>
      <c r="M307" s="183" t="s">
        <v>19</v>
      </c>
      <c r="N307" s="184" t="s">
        <v>43</v>
      </c>
      <c r="O307" s="67"/>
      <c r="P307" s="185">
        <f>O307*H307</f>
        <v>0</v>
      </c>
      <c r="Q307" s="185">
        <v>0</v>
      </c>
      <c r="R307" s="185">
        <f>Q307*H307</f>
        <v>0</v>
      </c>
      <c r="S307" s="185">
        <v>0</v>
      </c>
      <c r="T307" s="18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7" t="s">
        <v>277</v>
      </c>
      <c r="AT307" s="187" t="s">
        <v>144</v>
      </c>
      <c r="AU307" s="187" t="s">
        <v>82</v>
      </c>
      <c r="AY307" s="20" t="s">
        <v>141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20" t="s">
        <v>80</v>
      </c>
      <c r="BK307" s="188">
        <f>ROUND(I307*H307,2)</f>
        <v>0</v>
      </c>
      <c r="BL307" s="20" t="s">
        <v>277</v>
      </c>
      <c r="BM307" s="187" t="s">
        <v>432</v>
      </c>
    </row>
    <row r="308" spans="2:63" s="12" customFormat="1" ht="22.8" customHeight="1">
      <c r="B308" s="160"/>
      <c r="C308" s="161"/>
      <c r="D308" s="162" t="s">
        <v>71</v>
      </c>
      <c r="E308" s="174" t="s">
        <v>433</v>
      </c>
      <c r="F308" s="174" t="s">
        <v>434</v>
      </c>
      <c r="G308" s="161"/>
      <c r="H308" s="161"/>
      <c r="I308" s="164"/>
      <c r="J308" s="175">
        <f>BK308</f>
        <v>0</v>
      </c>
      <c r="K308" s="161"/>
      <c r="L308" s="166"/>
      <c r="M308" s="167"/>
      <c r="N308" s="168"/>
      <c r="O308" s="168"/>
      <c r="P308" s="169">
        <f>P309</f>
        <v>0</v>
      </c>
      <c r="Q308" s="168"/>
      <c r="R308" s="169">
        <f>R309</f>
        <v>0</v>
      </c>
      <c r="S308" s="168"/>
      <c r="T308" s="170">
        <f>T309</f>
        <v>0</v>
      </c>
      <c r="AR308" s="171" t="s">
        <v>82</v>
      </c>
      <c r="AT308" s="172" t="s">
        <v>71</v>
      </c>
      <c r="AU308" s="172" t="s">
        <v>80</v>
      </c>
      <c r="AY308" s="171" t="s">
        <v>141</v>
      </c>
      <c r="BK308" s="173">
        <f>BK309</f>
        <v>0</v>
      </c>
    </row>
    <row r="309" spans="1:65" s="2" customFormat="1" ht="21.75" customHeight="1">
      <c r="A309" s="37"/>
      <c r="B309" s="38"/>
      <c r="C309" s="176" t="s">
        <v>435</v>
      </c>
      <c r="D309" s="176" t="s">
        <v>144</v>
      </c>
      <c r="E309" s="177" t="s">
        <v>436</v>
      </c>
      <c r="F309" s="178" t="s">
        <v>437</v>
      </c>
      <c r="G309" s="179" t="s">
        <v>273</v>
      </c>
      <c r="H309" s="180">
        <v>1</v>
      </c>
      <c r="I309" s="181"/>
      <c r="J309" s="182">
        <f>ROUND(I309*H309,2)</f>
        <v>0</v>
      </c>
      <c r="K309" s="178" t="s">
        <v>19</v>
      </c>
      <c r="L309" s="42"/>
      <c r="M309" s="183" t="s">
        <v>19</v>
      </c>
      <c r="N309" s="184" t="s">
        <v>43</v>
      </c>
      <c r="O309" s="67"/>
      <c r="P309" s="185">
        <f>O309*H309</f>
        <v>0</v>
      </c>
      <c r="Q309" s="185">
        <v>0</v>
      </c>
      <c r="R309" s="185">
        <f>Q309*H309</f>
        <v>0</v>
      </c>
      <c r="S309" s="185">
        <v>0</v>
      </c>
      <c r="T309" s="18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87" t="s">
        <v>277</v>
      </c>
      <c r="AT309" s="187" t="s">
        <v>144</v>
      </c>
      <c r="AU309" s="187" t="s">
        <v>82</v>
      </c>
      <c r="AY309" s="20" t="s">
        <v>141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20" t="s">
        <v>80</v>
      </c>
      <c r="BK309" s="188">
        <f>ROUND(I309*H309,2)</f>
        <v>0</v>
      </c>
      <c r="BL309" s="20" t="s">
        <v>277</v>
      </c>
      <c r="BM309" s="187" t="s">
        <v>438</v>
      </c>
    </row>
    <row r="310" spans="2:63" s="12" customFormat="1" ht="22.8" customHeight="1">
      <c r="B310" s="160"/>
      <c r="C310" s="161"/>
      <c r="D310" s="162" t="s">
        <v>71</v>
      </c>
      <c r="E310" s="174" t="s">
        <v>439</v>
      </c>
      <c r="F310" s="174" t="s">
        <v>440</v>
      </c>
      <c r="G310" s="161"/>
      <c r="H310" s="161"/>
      <c r="I310" s="164"/>
      <c r="J310" s="175">
        <f>BK310</f>
        <v>0</v>
      </c>
      <c r="K310" s="161"/>
      <c r="L310" s="166"/>
      <c r="M310" s="167"/>
      <c r="N310" s="168"/>
      <c r="O310" s="168"/>
      <c r="P310" s="169">
        <f>SUM(P311:P362)</f>
        <v>0</v>
      </c>
      <c r="Q310" s="168"/>
      <c r="R310" s="169">
        <f>SUM(R311:R362)</f>
        <v>0.8416363</v>
      </c>
      <c r="S310" s="168"/>
      <c r="T310" s="170">
        <f>SUM(T311:T362)</f>
        <v>0.44081200000000004</v>
      </c>
      <c r="AR310" s="171" t="s">
        <v>82</v>
      </c>
      <c r="AT310" s="172" t="s">
        <v>71</v>
      </c>
      <c r="AU310" s="172" t="s">
        <v>80</v>
      </c>
      <c r="AY310" s="171" t="s">
        <v>141</v>
      </c>
      <c r="BK310" s="173">
        <f>SUM(BK311:BK362)</f>
        <v>0</v>
      </c>
    </row>
    <row r="311" spans="1:65" s="2" customFormat="1" ht="16.5" customHeight="1">
      <c r="A311" s="37"/>
      <c r="B311" s="38"/>
      <c r="C311" s="176" t="s">
        <v>441</v>
      </c>
      <c r="D311" s="176" t="s">
        <v>144</v>
      </c>
      <c r="E311" s="177" t="s">
        <v>442</v>
      </c>
      <c r="F311" s="178" t="s">
        <v>443</v>
      </c>
      <c r="G311" s="179" t="s">
        <v>147</v>
      </c>
      <c r="H311" s="180">
        <v>68.2</v>
      </c>
      <c r="I311" s="181"/>
      <c r="J311" s="182">
        <f>ROUND(I311*H311,2)</f>
        <v>0</v>
      </c>
      <c r="K311" s="178" t="s">
        <v>148</v>
      </c>
      <c r="L311" s="42"/>
      <c r="M311" s="183" t="s">
        <v>19</v>
      </c>
      <c r="N311" s="184" t="s">
        <v>43</v>
      </c>
      <c r="O311" s="67"/>
      <c r="P311" s="185">
        <f>O311*H311</f>
        <v>0</v>
      </c>
      <c r="Q311" s="185">
        <v>0</v>
      </c>
      <c r="R311" s="185">
        <f>Q311*H311</f>
        <v>0</v>
      </c>
      <c r="S311" s="185">
        <v>0.00167</v>
      </c>
      <c r="T311" s="186">
        <f>S311*H311</f>
        <v>0.11389400000000001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7" t="s">
        <v>277</v>
      </c>
      <c r="AT311" s="187" t="s">
        <v>144</v>
      </c>
      <c r="AU311" s="187" t="s">
        <v>82</v>
      </c>
      <c r="AY311" s="20" t="s">
        <v>141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20" t="s">
        <v>80</v>
      </c>
      <c r="BK311" s="188">
        <f>ROUND(I311*H311,2)</f>
        <v>0</v>
      </c>
      <c r="BL311" s="20" t="s">
        <v>277</v>
      </c>
      <c r="BM311" s="187" t="s">
        <v>444</v>
      </c>
    </row>
    <row r="312" spans="2:51" s="14" customFormat="1" ht="10.2">
      <c r="B312" s="200"/>
      <c r="C312" s="201"/>
      <c r="D312" s="191" t="s">
        <v>151</v>
      </c>
      <c r="E312" s="202" t="s">
        <v>19</v>
      </c>
      <c r="F312" s="203" t="s">
        <v>445</v>
      </c>
      <c r="G312" s="201"/>
      <c r="H312" s="204">
        <v>68.2</v>
      </c>
      <c r="I312" s="205"/>
      <c r="J312" s="201"/>
      <c r="K312" s="201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151</v>
      </c>
      <c r="AU312" s="210" t="s">
        <v>82</v>
      </c>
      <c r="AV312" s="14" t="s">
        <v>82</v>
      </c>
      <c r="AW312" s="14" t="s">
        <v>33</v>
      </c>
      <c r="AX312" s="14" t="s">
        <v>72</v>
      </c>
      <c r="AY312" s="210" t="s">
        <v>141</v>
      </c>
    </row>
    <row r="313" spans="2:51" s="16" customFormat="1" ht="10.2">
      <c r="B313" s="222"/>
      <c r="C313" s="223"/>
      <c r="D313" s="191" t="s">
        <v>151</v>
      </c>
      <c r="E313" s="224" t="s">
        <v>19</v>
      </c>
      <c r="F313" s="225" t="s">
        <v>160</v>
      </c>
      <c r="G313" s="223"/>
      <c r="H313" s="226">
        <v>68.2</v>
      </c>
      <c r="I313" s="227"/>
      <c r="J313" s="223"/>
      <c r="K313" s="223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151</v>
      </c>
      <c r="AU313" s="232" t="s">
        <v>82</v>
      </c>
      <c r="AV313" s="16" t="s">
        <v>149</v>
      </c>
      <c r="AW313" s="16" t="s">
        <v>33</v>
      </c>
      <c r="AX313" s="16" t="s">
        <v>80</v>
      </c>
      <c r="AY313" s="232" t="s">
        <v>141</v>
      </c>
    </row>
    <row r="314" spans="1:65" s="2" customFormat="1" ht="16.5" customHeight="1">
      <c r="A314" s="37"/>
      <c r="B314" s="38"/>
      <c r="C314" s="176" t="s">
        <v>446</v>
      </c>
      <c r="D314" s="176" t="s">
        <v>144</v>
      </c>
      <c r="E314" s="177" t="s">
        <v>447</v>
      </c>
      <c r="F314" s="178" t="s">
        <v>448</v>
      </c>
      <c r="G314" s="179" t="s">
        <v>147</v>
      </c>
      <c r="H314" s="180">
        <v>146.6</v>
      </c>
      <c r="I314" s="181"/>
      <c r="J314" s="182">
        <f>ROUND(I314*H314,2)</f>
        <v>0</v>
      </c>
      <c r="K314" s="178" t="s">
        <v>148</v>
      </c>
      <c r="L314" s="42"/>
      <c r="M314" s="183" t="s">
        <v>19</v>
      </c>
      <c r="N314" s="184" t="s">
        <v>43</v>
      </c>
      <c r="O314" s="67"/>
      <c r="P314" s="185">
        <f>O314*H314</f>
        <v>0</v>
      </c>
      <c r="Q314" s="185">
        <v>0</v>
      </c>
      <c r="R314" s="185">
        <f>Q314*H314</f>
        <v>0</v>
      </c>
      <c r="S314" s="185">
        <v>0.00223</v>
      </c>
      <c r="T314" s="186">
        <f>S314*H314</f>
        <v>0.32691800000000004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7" t="s">
        <v>277</v>
      </c>
      <c r="AT314" s="187" t="s">
        <v>144</v>
      </c>
      <c r="AU314" s="187" t="s">
        <v>82</v>
      </c>
      <c r="AY314" s="20" t="s">
        <v>141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20" t="s">
        <v>80</v>
      </c>
      <c r="BK314" s="188">
        <f>ROUND(I314*H314,2)</f>
        <v>0</v>
      </c>
      <c r="BL314" s="20" t="s">
        <v>277</v>
      </c>
      <c r="BM314" s="187" t="s">
        <v>449</v>
      </c>
    </row>
    <row r="315" spans="2:51" s="14" customFormat="1" ht="10.2">
      <c r="B315" s="200"/>
      <c r="C315" s="201"/>
      <c r="D315" s="191" t="s">
        <v>151</v>
      </c>
      <c r="E315" s="202" t="s">
        <v>19</v>
      </c>
      <c r="F315" s="203" t="s">
        <v>450</v>
      </c>
      <c r="G315" s="201"/>
      <c r="H315" s="204">
        <v>107.3</v>
      </c>
      <c r="I315" s="205"/>
      <c r="J315" s="201"/>
      <c r="K315" s="201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151</v>
      </c>
      <c r="AU315" s="210" t="s">
        <v>82</v>
      </c>
      <c r="AV315" s="14" t="s">
        <v>82</v>
      </c>
      <c r="AW315" s="14" t="s">
        <v>33</v>
      </c>
      <c r="AX315" s="14" t="s">
        <v>72</v>
      </c>
      <c r="AY315" s="210" t="s">
        <v>141</v>
      </c>
    </row>
    <row r="316" spans="2:51" s="14" customFormat="1" ht="10.2">
      <c r="B316" s="200"/>
      <c r="C316" s="201"/>
      <c r="D316" s="191" t="s">
        <v>151</v>
      </c>
      <c r="E316" s="202" t="s">
        <v>19</v>
      </c>
      <c r="F316" s="203" t="s">
        <v>249</v>
      </c>
      <c r="G316" s="201"/>
      <c r="H316" s="204">
        <v>39.3</v>
      </c>
      <c r="I316" s="205"/>
      <c r="J316" s="201"/>
      <c r="K316" s="201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151</v>
      </c>
      <c r="AU316" s="210" t="s">
        <v>82</v>
      </c>
      <c r="AV316" s="14" t="s">
        <v>82</v>
      </c>
      <c r="AW316" s="14" t="s">
        <v>33</v>
      </c>
      <c r="AX316" s="14" t="s">
        <v>72</v>
      </c>
      <c r="AY316" s="210" t="s">
        <v>141</v>
      </c>
    </row>
    <row r="317" spans="2:51" s="16" customFormat="1" ht="10.2">
      <c r="B317" s="222"/>
      <c r="C317" s="223"/>
      <c r="D317" s="191" t="s">
        <v>151</v>
      </c>
      <c r="E317" s="224" t="s">
        <v>19</v>
      </c>
      <c r="F317" s="225" t="s">
        <v>160</v>
      </c>
      <c r="G317" s="223"/>
      <c r="H317" s="226">
        <v>146.6</v>
      </c>
      <c r="I317" s="227"/>
      <c r="J317" s="223"/>
      <c r="K317" s="223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151</v>
      </c>
      <c r="AU317" s="232" t="s">
        <v>82</v>
      </c>
      <c r="AV317" s="16" t="s">
        <v>149</v>
      </c>
      <c r="AW317" s="16" t="s">
        <v>33</v>
      </c>
      <c r="AX317" s="16" t="s">
        <v>80</v>
      </c>
      <c r="AY317" s="232" t="s">
        <v>141</v>
      </c>
    </row>
    <row r="318" spans="1:65" s="2" customFormat="1" ht="16.5" customHeight="1">
      <c r="A318" s="37"/>
      <c r="B318" s="38"/>
      <c r="C318" s="176" t="s">
        <v>451</v>
      </c>
      <c r="D318" s="176" t="s">
        <v>144</v>
      </c>
      <c r="E318" s="177" t="s">
        <v>452</v>
      </c>
      <c r="F318" s="178" t="s">
        <v>453</v>
      </c>
      <c r="G318" s="179" t="s">
        <v>147</v>
      </c>
      <c r="H318" s="180">
        <v>11.82</v>
      </c>
      <c r="I318" s="181"/>
      <c r="J318" s="182">
        <f>ROUND(I318*H318,2)</f>
        <v>0</v>
      </c>
      <c r="K318" s="178" t="s">
        <v>148</v>
      </c>
      <c r="L318" s="42"/>
      <c r="M318" s="183" t="s">
        <v>19</v>
      </c>
      <c r="N318" s="184" t="s">
        <v>43</v>
      </c>
      <c r="O318" s="67"/>
      <c r="P318" s="185">
        <f>O318*H318</f>
        <v>0</v>
      </c>
      <c r="Q318" s="185">
        <v>0.00234</v>
      </c>
      <c r="R318" s="185">
        <f>Q318*H318</f>
        <v>0.0276588</v>
      </c>
      <c r="S318" s="185">
        <v>0</v>
      </c>
      <c r="T318" s="186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7" t="s">
        <v>277</v>
      </c>
      <c r="AT318" s="187" t="s">
        <v>144</v>
      </c>
      <c r="AU318" s="187" t="s">
        <v>82</v>
      </c>
      <c r="AY318" s="20" t="s">
        <v>141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20" t="s">
        <v>80</v>
      </c>
      <c r="BK318" s="188">
        <f>ROUND(I318*H318,2)</f>
        <v>0</v>
      </c>
      <c r="BL318" s="20" t="s">
        <v>277</v>
      </c>
      <c r="BM318" s="187" t="s">
        <v>454</v>
      </c>
    </row>
    <row r="319" spans="2:51" s="13" customFormat="1" ht="10.2">
      <c r="B319" s="189"/>
      <c r="C319" s="190"/>
      <c r="D319" s="191" t="s">
        <v>151</v>
      </c>
      <c r="E319" s="192" t="s">
        <v>19</v>
      </c>
      <c r="F319" s="193" t="s">
        <v>455</v>
      </c>
      <c r="G319" s="190"/>
      <c r="H319" s="192" t="s">
        <v>19</v>
      </c>
      <c r="I319" s="194"/>
      <c r="J319" s="190"/>
      <c r="K319" s="190"/>
      <c r="L319" s="195"/>
      <c r="M319" s="196"/>
      <c r="N319" s="197"/>
      <c r="O319" s="197"/>
      <c r="P319" s="197"/>
      <c r="Q319" s="197"/>
      <c r="R319" s="197"/>
      <c r="S319" s="197"/>
      <c r="T319" s="198"/>
      <c r="AT319" s="199" t="s">
        <v>151</v>
      </c>
      <c r="AU319" s="199" t="s">
        <v>82</v>
      </c>
      <c r="AV319" s="13" t="s">
        <v>80</v>
      </c>
      <c r="AW319" s="13" t="s">
        <v>33</v>
      </c>
      <c r="AX319" s="13" t="s">
        <v>72</v>
      </c>
      <c r="AY319" s="199" t="s">
        <v>141</v>
      </c>
    </row>
    <row r="320" spans="2:51" s="14" customFormat="1" ht="10.2">
      <c r="B320" s="200"/>
      <c r="C320" s="201"/>
      <c r="D320" s="191" t="s">
        <v>151</v>
      </c>
      <c r="E320" s="202" t="s">
        <v>19</v>
      </c>
      <c r="F320" s="203" t="s">
        <v>456</v>
      </c>
      <c r="G320" s="201"/>
      <c r="H320" s="204">
        <v>11.82</v>
      </c>
      <c r="I320" s="205"/>
      <c r="J320" s="201"/>
      <c r="K320" s="201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151</v>
      </c>
      <c r="AU320" s="210" t="s">
        <v>82</v>
      </c>
      <c r="AV320" s="14" t="s">
        <v>82</v>
      </c>
      <c r="AW320" s="14" t="s">
        <v>33</v>
      </c>
      <c r="AX320" s="14" t="s">
        <v>72</v>
      </c>
      <c r="AY320" s="210" t="s">
        <v>141</v>
      </c>
    </row>
    <row r="321" spans="2:51" s="16" customFormat="1" ht="10.2">
      <c r="B321" s="222"/>
      <c r="C321" s="223"/>
      <c r="D321" s="191" t="s">
        <v>151</v>
      </c>
      <c r="E321" s="224" t="s">
        <v>19</v>
      </c>
      <c r="F321" s="225" t="s">
        <v>160</v>
      </c>
      <c r="G321" s="223"/>
      <c r="H321" s="226">
        <v>11.82</v>
      </c>
      <c r="I321" s="227"/>
      <c r="J321" s="223"/>
      <c r="K321" s="223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151</v>
      </c>
      <c r="AU321" s="232" t="s">
        <v>82</v>
      </c>
      <c r="AV321" s="16" t="s">
        <v>149</v>
      </c>
      <c r="AW321" s="16" t="s">
        <v>33</v>
      </c>
      <c r="AX321" s="16" t="s">
        <v>80</v>
      </c>
      <c r="AY321" s="232" t="s">
        <v>141</v>
      </c>
    </row>
    <row r="322" spans="1:65" s="2" customFormat="1" ht="16.5" customHeight="1">
      <c r="A322" s="37"/>
      <c r="B322" s="38"/>
      <c r="C322" s="176" t="s">
        <v>457</v>
      </c>
      <c r="D322" s="176" t="s">
        <v>144</v>
      </c>
      <c r="E322" s="177" t="s">
        <v>458</v>
      </c>
      <c r="F322" s="178" t="s">
        <v>459</v>
      </c>
      <c r="G322" s="179" t="s">
        <v>147</v>
      </c>
      <c r="H322" s="180">
        <v>21.45</v>
      </c>
      <c r="I322" s="181"/>
      <c r="J322" s="182">
        <f>ROUND(I322*H322,2)</f>
        <v>0</v>
      </c>
      <c r="K322" s="178" t="s">
        <v>148</v>
      </c>
      <c r="L322" s="42"/>
      <c r="M322" s="183" t="s">
        <v>19</v>
      </c>
      <c r="N322" s="184" t="s">
        <v>43</v>
      </c>
      <c r="O322" s="67"/>
      <c r="P322" s="185">
        <f>O322*H322</f>
        <v>0</v>
      </c>
      <c r="Q322" s="185">
        <v>0.00284</v>
      </c>
      <c r="R322" s="185">
        <f>Q322*H322</f>
        <v>0.060918</v>
      </c>
      <c r="S322" s="185">
        <v>0</v>
      </c>
      <c r="T322" s="18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7" t="s">
        <v>277</v>
      </c>
      <c r="AT322" s="187" t="s">
        <v>144</v>
      </c>
      <c r="AU322" s="187" t="s">
        <v>82</v>
      </c>
      <c r="AY322" s="20" t="s">
        <v>141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20" t="s">
        <v>80</v>
      </c>
      <c r="BK322" s="188">
        <f>ROUND(I322*H322,2)</f>
        <v>0</v>
      </c>
      <c r="BL322" s="20" t="s">
        <v>277</v>
      </c>
      <c r="BM322" s="187" t="s">
        <v>460</v>
      </c>
    </row>
    <row r="323" spans="2:51" s="13" customFormat="1" ht="10.2">
      <c r="B323" s="189"/>
      <c r="C323" s="190"/>
      <c r="D323" s="191" t="s">
        <v>151</v>
      </c>
      <c r="E323" s="192" t="s">
        <v>19</v>
      </c>
      <c r="F323" s="193" t="s">
        <v>174</v>
      </c>
      <c r="G323" s="190"/>
      <c r="H323" s="192" t="s">
        <v>19</v>
      </c>
      <c r="I323" s="194"/>
      <c r="J323" s="190"/>
      <c r="K323" s="190"/>
      <c r="L323" s="195"/>
      <c r="M323" s="196"/>
      <c r="N323" s="197"/>
      <c r="O323" s="197"/>
      <c r="P323" s="197"/>
      <c r="Q323" s="197"/>
      <c r="R323" s="197"/>
      <c r="S323" s="197"/>
      <c r="T323" s="198"/>
      <c r="AT323" s="199" t="s">
        <v>151</v>
      </c>
      <c r="AU323" s="199" t="s">
        <v>82</v>
      </c>
      <c r="AV323" s="13" t="s">
        <v>80</v>
      </c>
      <c r="AW323" s="13" t="s">
        <v>33</v>
      </c>
      <c r="AX323" s="13" t="s">
        <v>72</v>
      </c>
      <c r="AY323" s="199" t="s">
        <v>141</v>
      </c>
    </row>
    <row r="324" spans="2:51" s="14" customFormat="1" ht="10.2">
      <c r="B324" s="200"/>
      <c r="C324" s="201"/>
      <c r="D324" s="191" t="s">
        <v>151</v>
      </c>
      <c r="E324" s="202" t="s">
        <v>19</v>
      </c>
      <c r="F324" s="203" t="s">
        <v>461</v>
      </c>
      <c r="G324" s="201"/>
      <c r="H324" s="204">
        <v>21.45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151</v>
      </c>
      <c r="AU324" s="210" t="s">
        <v>82</v>
      </c>
      <c r="AV324" s="14" t="s">
        <v>82</v>
      </c>
      <c r="AW324" s="14" t="s">
        <v>33</v>
      </c>
      <c r="AX324" s="14" t="s">
        <v>72</v>
      </c>
      <c r="AY324" s="210" t="s">
        <v>141</v>
      </c>
    </row>
    <row r="325" spans="2:51" s="16" customFormat="1" ht="10.2">
      <c r="B325" s="222"/>
      <c r="C325" s="223"/>
      <c r="D325" s="191" t="s">
        <v>151</v>
      </c>
      <c r="E325" s="224" t="s">
        <v>19</v>
      </c>
      <c r="F325" s="225" t="s">
        <v>160</v>
      </c>
      <c r="G325" s="223"/>
      <c r="H325" s="226">
        <v>21.45</v>
      </c>
      <c r="I325" s="227"/>
      <c r="J325" s="223"/>
      <c r="K325" s="223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151</v>
      </c>
      <c r="AU325" s="232" t="s">
        <v>82</v>
      </c>
      <c r="AV325" s="16" t="s">
        <v>149</v>
      </c>
      <c r="AW325" s="16" t="s">
        <v>33</v>
      </c>
      <c r="AX325" s="16" t="s">
        <v>80</v>
      </c>
      <c r="AY325" s="232" t="s">
        <v>141</v>
      </c>
    </row>
    <row r="326" spans="1:65" s="2" customFormat="1" ht="16.5" customHeight="1">
      <c r="A326" s="37"/>
      <c r="B326" s="38"/>
      <c r="C326" s="176" t="s">
        <v>462</v>
      </c>
      <c r="D326" s="176" t="s">
        <v>144</v>
      </c>
      <c r="E326" s="177" t="s">
        <v>463</v>
      </c>
      <c r="F326" s="178" t="s">
        <v>464</v>
      </c>
      <c r="G326" s="179" t="s">
        <v>147</v>
      </c>
      <c r="H326" s="180">
        <v>29.25</v>
      </c>
      <c r="I326" s="181"/>
      <c r="J326" s="182">
        <f>ROUND(I326*H326,2)</f>
        <v>0</v>
      </c>
      <c r="K326" s="178" t="s">
        <v>148</v>
      </c>
      <c r="L326" s="42"/>
      <c r="M326" s="183" t="s">
        <v>19</v>
      </c>
      <c r="N326" s="184" t="s">
        <v>43</v>
      </c>
      <c r="O326" s="67"/>
      <c r="P326" s="185">
        <f>O326*H326</f>
        <v>0</v>
      </c>
      <c r="Q326" s="185">
        <v>0.00354</v>
      </c>
      <c r="R326" s="185">
        <f>Q326*H326</f>
        <v>0.10354500000000001</v>
      </c>
      <c r="S326" s="185">
        <v>0</v>
      </c>
      <c r="T326" s="18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7" t="s">
        <v>277</v>
      </c>
      <c r="AT326" s="187" t="s">
        <v>144</v>
      </c>
      <c r="AU326" s="187" t="s">
        <v>82</v>
      </c>
      <c r="AY326" s="20" t="s">
        <v>141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20" t="s">
        <v>80</v>
      </c>
      <c r="BK326" s="188">
        <f>ROUND(I326*H326,2)</f>
        <v>0</v>
      </c>
      <c r="BL326" s="20" t="s">
        <v>277</v>
      </c>
      <c r="BM326" s="187" t="s">
        <v>465</v>
      </c>
    </row>
    <row r="327" spans="2:51" s="13" customFormat="1" ht="10.2">
      <c r="B327" s="189"/>
      <c r="C327" s="190"/>
      <c r="D327" s="191" t="s">
        <v>151</v>
      </c>
      <c r="E327" s="192" t="s">
        <v>19</v>
      </c>
      <c r="F327" s="193" t="s">
        <v>176</v>
      </c>
      <c r="G327" s="190"/>
      <c r="H327" s="192" t="s">
        <v>19</v>
      </c>
      <c r="I327" s="194"/>
      <c r="J327" s="190"/>
      <c r="K327" s="190"/>
      <c r="L327" s="195"/>
      <c r="M327" s="196"/>
      <c r="N327" s="197"/>
      <c r="O327" s="197"/>
      <c r="P327" s="197"/>
      <c r="Q327" s="197"/>
      <c r="R327" s="197"/>
      <c r="S327" s="197"/>
      <c r="T327" s="198"/>
      <c r="AT327" s="199" t="s">
        <v>151</v>
      </c>
      <c r="AU327" s="199" t="s">
        <v>82</v>
      </c>
      <c r="AV327" s="13" t="s">
        <v>80</v>
      </c>
      <c r="AW327" s="13" t="s">
        <v>33</v>
      </c>
      <c r="AX327" s="13" t="s">
        <v>72</v>
      </c>
      <c r="AY327" s="199" t="s">
        <v>141</v>
      </c>
    </row>
    <row r="328" spans="2:51" s="14" customFormat="1" ht="10.2">
      <c r="B328" s="200"/>
      <c r="C328" s="201"/>
      <c r="D328" s="191" t="s">
        <v>151</v>
      </c>
      <c r="E328" s="202" t="s">
        <v>19</v>
      </c>
      <c r="F328" s="203" t="s">
        <v>466</v>
      </c>
      <c r="G328" s="201"/>
      <c r="H328" s="204">
        <v>29.25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151</v>
      </c>
      <c r="AU328" s="210" t="s">
        <v>82</v>
      </c>
      <c r="AV328" s="14" t="s">
        <v>82</v>
      </c>
      <c r="AW328" s="14" t="s">
        <v>33</v>
      </c>
      <c r="AX328" s="14" t="s">
        <v>72</v>
      </c>
      <c r="AY328" s="210" t="s">
        <v>141</v>
      </c>
    </row>
    <row r="329" spans="2:51" s="16" customFormat="1" ht="10.2">
      <c r="B329" s="222"/>
      <c r="C329" s="223"/>
      <c r="D329" s="191" t="s">
        <v>151</v>
      </c>
      <c r="E329" s="224" t="s">
        <v>19</v>
      </c>
      <c r="F329" s="225" t="s">
        <v>160</v>
      </c>
      <c r="G329" s="223"/>
      <c r="H329" s="226">
        <v>29.25</v>
      </c>
      <c r="I329" s="227"/>
      <c r="J329" s="223"/>
      <c r="K329" s="223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151</v>
      </c>
      <c r="AU329" s="232" t="s">
        <v>82</v>
      </c>
      <c r="AV329" s="16" t="s">
        <v>149</v>
      </c>
      <c r="AW329" s="16" t="s">
        <v>33</v>
      </c>
      <c r="AX329" s="16" t="s">
        <v>80</v>
      </c>
      <c r="AY329" s="232" t="s">
        <v>141</v>
      </c>
    </row>
    <row r="330" spans="1:65" s="2" customFormat="1" ht="16.5" customHeight="1">
      <c r="A330" s="37"/>
      <c r="B330" s="38"/>
      <c r="C330" s="176" t="s">
        <v>467</v>
      </c>
      <c r="D330" s="176" t="s">
        <v>144</v>
      </c>
      <c r="E330" s="177" t="s">
        <v>468</v>
      </c>
      <c r="F330" s="178" t="s">
        <v>469</v>
      </c>
      <c r="G330" s="179" t="s">
        <v>147</v>
      </c>
      <c r="H330" s="180">
        <v>17.5</v>
      </c>
      <c r="I330" s="181"/>
      <c r="J330" s="182">
        <f>ROUND(I330*H330,2)</f>
        <v>0</v>
      </c>
      <c r="K330" s="178" t="s">
        <v>148</v>
      </c>
      <c r="L330" s="42"/>
      <c r="M330" s="183" t="s">
        <v>19</v>
      </c>
      <c r="N330" s="184" t="s">
        <v>43</v>
      </c>
      <c r="O330" s="67"/>
      <c r="P330" s="185">
        <f>O330*H330</f>
        <v>0</v>
      </c>
      <c r="Q330" s="185">
        <v>0.00629</v>
      </c>
      <c r="R330" s="185">
        <f>Q330*H330</f>
        <v>0.11007499999999999</v>
      </c>
      <c r="S330" s="185">
        <v>0</v>
      </c>
      <c r="T330" s="18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7" t="s">
        <v>277</v>
      </c>
      <c r="AT330" s="187" t="s">
        <v>144</v>
      </c>
      <c r="AU330" s="187" t="s">
        <v>82</v>
      </c>
      <c r="AY330" s="20" t="s">
        <v>141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20" t="s">
        <v>80</v>
      </c>
      <c r="BK330" s="188">
        <f>ROUND(I330*H330,2)</f>
        <v>0</v>
      </c>
      <c r="BL330" s="20" t="s">
        <v>277</v>
      </c>
      <c r="BM330" s="187" t="s">
        <v>470</v>
      </c>
    </row>
    <row r="331" spans="2:51" s="13" customFormat="1" ht="10.2">
      <c r="B331" s="189"/>
      <c r="C331" s="190"/>
      <c r="D331" s="191" t="s">
        <v>151</v>
      </c>
      <c r="E331" s="192" t="s">
        <v>19</v>
      </c>
      <c r="F331" s="193" t="s">
        <v>178</v>
      </c>
      <c r="G331" s="190"/>
      <c r="H331" s="192" t="s">
        <v>19</v>
      </c>
      <c r="I331" s="194"/>
      <c r="J331" s="190"/>
      <c r="K331" s="190"/>
      <c r="L331" s="195"/>
      <c r="M331" s="196"/>
      <c r="N331" s="197"/>
      <c r="O331" s="197"/>
      <c r="P331" s="197"/>
      <c r="Q331" s="197"/>
      <c r="R331" s="197"/>
      <c r="S331" s="197"/>
      <c r="T331" s="198"/>
      <c r="AT331" s="199" t="s">
        <v>151</v>
      </c>
      <c r="AU331" s="199" t="s">
        <v>82</v>
      </c>
      <c r="AV331" s="13" t="s">
        <v>80</v>
      </c>
      <c r="AW331" s="13" t="s">
        <v>33</v>
      </c>
      <c r="AX331" s="13" t="s">
        <v>72</v>
      </c>
      <c r="AY331" s="199" t="s">
        <v>141</v>
      </c>
    </row>
    <row r="332" spans="2:51" s="14" customFormat="1" ht="10.2">
      <c r="B332" s="200"/>
      <c r="C332" s="201"/>
      <c r="D332" s="191" t="s">
        <v>151</v>
      </c>
      <c r="E332" s="202" t="s">
        <v>19</v>
      </c>
      <c r="F332" s="203" t="s">
        <v>471</v>
      </c>
      <c r="G332" s="201"/>
      <c r="H332" s="204">
        <v>17.5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151</v>
      </c>
      <c r="AU332" s="210" t="s">
        <v>82</v>
      </c>
      <c r="AV332" s="14" t="s">
        <v>82</v>
      </c>
      <c r="AW332" s="14" t="s">
        <v>33</v>
      </c>
      <c r="AX332" s="14" t="s">
        <v>72</v>
      </c>
      <c r="AY332" s="210" t="s">
        <v>141</v>
      </c>
    </row>
    <row r="333" spans="2:51" s="16" customFormat="1" ht="10.2">
      <c r="B333" s="222"/>
      <c r="C333" s="223"/>
      <c r="D333" s="191" t="s">
        <v>151</v>
      </c>
      <c r="E333" s="224" t="s">
        <v>19</v>
      </c>
      <c r="F333" s="225" t="s">
        <v>160</v>
      </c>
      <c r="G333" s="223"/>
      <c r="H333" s="226">
        <v>17.5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151</v>
      </c>
      <c r="AU333" s="232" t="s">
        <v>82</v>
      </c>
      <c r="AV333" s="16" t="s">
        <v>149</v>
      </c>
      <c r="AW333" s="16" t="s">
        <v>33</v>
      </c>
      <c r="AX333" s="16" t="s">
        <v>80</v>
      </c>
      <c r="AY333" s="232" t="s">
        <v>141</v>
      </c>
    </row>
    <row r="334" spans="1:65" s="2" customFormat="1" ht="21.75" customHeight="1">
      <c r="A334" s="37"/>
      <c r="B334" s="38"/>
      <c r="C334" s="176" t="s">
        <v>472</v>
      </c>
      <c r="D334" s="176" t="s">
        <v>144</v>
      </c>
      <c r="E334" s="177" t="s">
        <v>473</v>
      </c>
      <c r="F334" s="178" t="s">
        <v>474</v>
      </c>
      <c r="G334" s="179" t="s">
        <v>147</v>
      </c>
      <c r="H334" s="180">
        <v>79.35</v>
      </c>
      <c r="I334" s="181"/>
      <c r="J334" s="182">
        <f>ROUND(I334*H334,2)</f>
        <v>0</v>
      </c>
      <c r="K334" s="178" t="s">
        <v>148</v>
      </c>
      <c r="L334" s="42"/>
      <c r="M334" s="183" t="s">
        <v>19</v>
      </c>
      <c r="N334" s="184" t="s">
        <v>43</v>
      </c>
      <c r="O334" s="67"/>
      <c r="P334" s="185">
        <f>O334*H334</f>
        <v>0</v>
      </c>
      <c r="Q334" s="185">
        <v>0.00285</v>
      </c>
      <c r="R334" s="185">
        <f>Q334*H334</f>
        <v>0.2261475</v>
      </c>
      <c r="S334" s="185">
        <v>0</v>
      </c>
      <c r="T334" s="18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87" t="s">
        <v>277</v>
      </c>
      <c r="AT334" s="187" t="s">
        <v>144</v>
      </c>
      <c r="AU334" s="187" t="s">
        <v>82</v>
      </c>
      <c r="AY334" s="20" t="s">
        <v>141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20" t="s">
        <v>80</v>
      </c>
      <c r="BK334" s="188">
        <f>ROUND(I334*H334,2)</f>
        <v>0</v>
      </c>
      <c r="BL334" s="20" t="s">
        <v>277</v>
      </c>
      <c r="BM334" s="187" t="s">
        <v>475</v>
      </c>
    </row>
    <row r="335" spans="2:51" s="13" customFormat="1" ht="10.2">
      <c r="B335" s="189"/>
      <c r="C335" s="190"/>
      <c r="D335" s="191" t="s">
        <v>151</v>
      </c>
      <c r="E335" s="192" t="s">
        <v>19</v>
      </c>
      <c r="F335" s="193" t="s">
        <v>476</v>
      </c>
      <c r="G335" s="190"/>
      <c r="H335" s="192" t="s">
        <v>19</v>
      </c>
      <c r="I335" s="194"/>
      <c r="J335" s="190"/>
      <c r="K335" s="190"/>
      <c r="L335" s="195"/>
      <c r="M335" s="196"/>
      <c r="N335" s="197"/>
      <c r="O335" s="197"/>
      <c r="P335" s="197"/>
      <c r="Q335" s="197"/>
      <c r="R335" s="197"/>
      <c r="S335" s="197"/>
      <c r="T335" s="198"/>
      <c r="AT335" s="199" t="s">
        <v>151</v>
      </c>
      <c r="AU335" s="199" t="s">
        <v>82</v>
      </c>
      <c r="AV335" s="13" t="s">
        <v>80</v>
      </c>
      <c r="AW335" s="13" t="s">
        <v>33</v>
      </c>
      <c r="AX335" s="13" t="s">
        <v>72</v>
      </c>
      <c r="AY335" s="199" t="s">
        <v>141</v>
      </c>
    </row>
    <row r="336" spans="2:51" s="14" customFormat="1" ht="10.2">
      <c r="B336" s="200"/>
      <c r="C336" s="201"/>
      <c r="D336" s="191" t="s">
        <v>151</v>
      </c>
      <c r="E336" s="202" t="s">
        <v>19</v>
      </c>
      <c r="F336" s="203" t="s">
        <v>477</v>
      </c>
      <c r="G336" s="201"/>
      <c r="H336" s="204">
        <v>44.55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151</v>
      </c>
      <c r="AU336" s="210" t="s">
        <v>82</v>
      </c>
      <c r="AV336" s="14" t="s">
        <v>82</v>
      </c>
      <c r="AW336" s="14" t="s">
        <v>33</v>
      </c>
      <c r="AX336" s="14" t="s">
        <v>72</v>
      </c>
      <c r="AY336" s="210" t="s">
        <v>141</v>
      </c>
    </row>
    <row r="337" spans="2:51" s="14" customFormat="1" ht="10.2">
      <c r="B337" s="200"/>
      <c r="C337" s="201"/>
      <c r="D337" s="191" t="s">
        <v>151</v>
      </c>
      <c r="E337" s="202" t="s">
        <v>19</v>
      </c>
      <c r="F337" s="203" t="s">
        <v>478</v>
      </c>
      <c r="G337" s="201"/>
      <c r="H337" s="204">
        <v>2.4</v>
      </c>
      <c r="I337" s="205"/>
      <c r="J337" s="201"/>
      <c r="K337" s="201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151</v>
      </c>
      <c r="AU337" s="210" t="s">
        <v>82</v>
      </c>
      <c r="AV337" s="14" t="s">
        <v>82</v>
      </c>
      <c r="AW337" s="14" t="s">
        <v>33</v>
      </c>
      <c r="AX337" s="14" t="s">
        <v>72</v>
      </c>
      <c r="AY337" s="210" t="s">
        <v>141</v>
      </c>
    </row>
    <row r="338" spans="2:51" s="13" customFormat="1" ht="10.2">
      <c r="B338" s="189"/>
      <c r="C338" s="190"/>
      <c r="D338" s="191" t="s">
        <v>151</v>
      </c>
      <c r="E338" s="192" t="s">
        <v>19</v>
      </c>
      <c r="F338" s="193" t="s">
        <v>479</v>
      </c>
      <c r="G338" s="190"/>
      <c r="H338" s="192" t="s">
        <v>19</v>
      </c>
      <c r="I338" s="194"/>
      <c r="J338" s="190"/>
      <c r="K338" s="190"/>
      <c r="L338" s="195"/>
      <c r="M338" s="196"/>
      <c r="N338" s="197"/>
      <c r="O338" s="197"/>
      <c r="P338" s="197"/>
      <c r="Q338" s="197"/>
      <c r="R338" s="197"/>
      <c r="S338" s="197"/>
      <c r="T338" s="198"/>
      <c r="AT338" s="199" t="s">
        <v>151</v>
      </c>
      <c r="AU338" s="199" t="s">
        <v>82</v>
      </c>
      <c r="AV338" s="13" t="s">
        <v>80</v>
      </c>
      <c r="AW338" s="13" t="s">
        <v>33</v>
      </c>
      <c r="AX338" s="13" t="s">
        <v>72</v>
      </c>
      <c r="AY338" s="199" t="s">
        <v>141</v>
      </c>
    </row>
    <row r="339" spans="2:51" s="14" customFormat="1" ht="10.2">
      <c r="B339" s="200"/>
      <c r="C339" s="201"/>
      <c r="D339" s="191" t="s">
        <v>151</v>
      </c>
      <c r="E339" s="202" t="s">
        <v>19</v>
      </c>
      <c r="F339" s="203" t="s">
        <v>480</v>
      </c>
      <c r="G339" s="201"/>
      <c r="H339" s="204">
        <v>32.4</v>
      </c>
      <c r="I339" s="205"/>
      <c r="J339" s="201"/>
      <c r="K339" s="201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151</v>
      </c>
      <c r="AU339" s="210" t="s">
        <v>82</v>
      </c>
      <c r="AV339" s="14" t="s">
        <v>82</v>
      </c>
      <c r="AW339" s="14" t="s">
        <v>33</v>
      </c>
      <c r="AX339" s="14" t="s">
        <v>72</v>
      </c>
      <c r="AY339" s="210" t="s">
        <v>141</v>
      </c>
    </row>
    <row r="340" spans="2:51" s="16" customFormat="1" ht="10.2">
      <c r="B340" s="222"/>
      <c r="C340" s="223"/>
      <c r="D340" s="191" t="s">
        <v>151</v>
      </c>
      <c r="E340" s="224" t="s">
        <v>19</v>
      </c>
      <c r="F340" s="225" t="s">
        <v>160</v>
      </c>
      <c r="G340" s="223"/>
      <c r="H340" s="226">
        <v>79.35</v>
      </c>
      <c r="I340" s="227"/>
      <c r="J340" s="223"/>
      <c r="K340" s="223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151</v>
      </c>
      <c r="AU340" s="232" t="s">
        <v>82</v>
      </c>
      <c r="AV340" s="16" t="s">
        <v>149</v>
      </c>
      <c r="AW340" s="16" t="s">
        <v>33</v>
      </c>
      <c r="AX340" s="16" t="s">
        <v>80</v>
      </c>
      <c r="AY340" s="232" t="s">
        <v>141</v>
      </c>
    </row>
    <row r="341" spans="1:65" s="2" customFormat="1" ht="21.75" customHeight="1">
      <c r="A341" s="37"/>
      <c r="B341" s="38"/>
      <c r="C341" s="176" t="s">
        <v>481</v>
      </c>
      <c r="D341" s="176" t="s">
        <v>144</v>
      </c>
      <c r="E341" s="177" t="s">
        <v>482</v>
      </c>
      <c r="F341" s="178" t="s">
        <v>483</v>
      </c>
      <c r="G341" s="179" t="s">
        <v>147</v>
      </c>
      <c r="H341" s="180">
        <v>27.95</v>
      </c>
      <c r="I341" s="181"/>
      <c r="J341" s="182">
        <f>ROUND(I341*H341,2)</f>
        <v>0</v>
      </c>
      <c r="K341" s="178" t="s">
        <v>148</v>
      </c>
      <c r="L341" s="42"/>
      <c r="M341" s="183" t="s">
        <v>19</v>
      </c>
      <c r="N341" s="184" t="s">
        <v>43</v>
      </c>
      <c r="O341" s="67"/>
      <c r="P341" s="185">
        <f>O341*H341</f>
        <v>0</v>
      </c>
      <c r="Q341" s="185">
        <v>0.00427</v>
      </c>
      <c r="R341" s="185">
        <f>Q341*H341</f>
        <v>0.11934650000000001</v>
      </c>
      <c r="S341" s="185">
        <v>0</v>
      </c>
      <c r="T341" s="18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7" t="s">
        <v>277</v>
      </c>
      <c r="AT341" s="187" t="s">
        <v>144</v>
      </c>
      <c r="AU341" s="187" t="s">
        <v>82</v>
      </c>
      <c r="AY341" s="20" t="s">
        <v>141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20" t="s">
        <v>80</v>
      </c>
      <c r="BK341" s="188">
        <f>ROUND(I341*H341,2)</f>
        <v>0</v>
      </c>
      <c r="BL341" s="20" t="s">
        <v>277</v>
      </c>
      <c r="BM341" s="187" t="s">
        <v>484</v>
      </c>
    </row>
    <row r="342" spans="2:51" s="13" customFormat="1" ht="10.2">
      <c r="B342" s="189"/>
      <c r="C342" s="190"/>
      <c r="D342" s="191" t="s">
        <v>151</v>
      </c>
      <c r="E342" s="192" t="s">
        <v>19</v>
      </c>
      <c r="F342" s="193" t="s">
        <v>485</v>
      </c>
      <c r="G342" s="190"/>
      <c r="H342" s="192" t="s">
        <v>19</v>
      </c>
      <c r="I342" s="194"/>
      <c r="J342" s="190"/>
      <c r="K342" s="190"/>
      <c r="L342" s="195"/>
      <c r="M342" s="196"/>
      <c r="N342" s="197"/>
      <c r="O342" s="197"/>
      <c r="P342" s="197"/>
      <c r="Q342" s="197"/>
      <c r="R342" s="197"/>
      <c r="S342" s="197"/>
      <c r="T342" s="198"/>
      <c r="AT342" s="199" t="s">
        <v>151</v>
      </c>
      <c r="AU342" s="199" t="s">
        <v>82</v>
      </c>
      <c r="AV342" s="13" t="s">
        <v>80</v>
      </c>
      <c r="AW342" s="13" t="s">
        <v>33</v>
      </c>
      <c r="AX342" s="13" t="s">
        <v>72</v>
      </c>
      <c r="AY342" s="199" t="s">
        <v>141</v>
      </c>
    </row>
    <row r="343" spans="2:51" s="14" customFormat="1" ht="10.2">
      <c r="B343" s="200"/>
      <c r="C343" s="201"/>
      <c r="D343" s="191" t="s">
        <v>151</v>
      </c>
      <c r="E343" s="202" t="s">
        <v>19</v>
      </c>
      <c r="F343" s="203" t="s">
        <v>486</v>
      </c>
      <c r="G343" s="201"/>
      <c r="H343" s="204">
        <v>44.95</v>
      </c>
      <c r="I343" s="205"/>
      <c r="J343" s="201"/>
      <c r="K343" s="201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151</v>
      </c>
      <c r="AU343" s="210" t="s">
        <v>82</v>
      </c>
      <c r="AV343" s="14" t="s">
        <v>82</v>
      </c>
      <c r="AW343" s="14" t="s">
        <v>33</v>
      </c>
      <c r="AX343" s="14" t="s">
        <v>72</v>
      </c>
      <c r="AY343" s="210" t="s">
        <v>141</v>
      </c>
    </row>
    <row r="344" spans="2:51" s="14" customFormat="1" ht="10.2">
      <c r="B344" s="200"/>
      <c r="C344" s="201"/>
      <c r="D344" s="191" t="s">
        <v>151</v>
      </c>
      <c r="E344" s="202" t="s">
        <v>19</v>
      </c>
      <c r="F344" s="203" t="s">
        <v>487</v>
      </c>
      <c r="G344" s="201"/>
      <c r="H344" s="204">
        <v>-17</v>
      </c>
      <c r="I344" s="205"/>
      <c r="J344" s="201"/>
      <c r="K344" s="201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151</v>
      </c>
      <c r="AU344" s="210" t="s">
        <v>82</v>
      </c>
      <c r="AV344" s="14" t="s">
        <v>82</v>
      </c>
      <c r="AW344" s="14" t="s">
        <v>33</v>
      </c>
      <c r="AX344" s="14" t="s">
        <v>72</v>
      </c>
      <c r="AY344" s="210" t="s">
        <v>141</v>
      </c>
    </row>
    <row r="345" spans="2:51" s="16" customFormat="1" ht="10.2">
      <c r="B345" s="222"/>
      <c r="C345" s="223"/>
      <c r="D345" s="191" t="s">
        <v>151</v>
      </c>
      <c r="E345" s="224" t="s">
        <v>19</v>
      </c>
      <c r="F345" s="225" t="s">
        <v>160</v>
      </c>
      <c r="G345" s="223"/>
      <c r="H345" s="226">
        <v>27.95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151</v>
      </c>
      <c r="AU345" s="232" t="s">
        <v>82</v>
      </c>
      <c r="AV345" s="16" t="s">
        <v>149</v>
      </c>
      <c r="AW345" s="16" t="s">
        <v>33</v>
      </c>
      <c r="AX345" s="16" t="s">
        <v>80</v>
      </c>
      <c r="AY345" s="232" t="s">
        <v>141</v>
      </c>
    </row>
    <row r="346" spans="1:65" s="2" customFormat="1" ht="24.15" customHeight="1">
      <c r="A346" s="37"/>
      <c r="B346" s="38"/>
      <c r="C346" s="176" t="s">
        <v>488</v>
      </c>
      <c r="D346" s="176" t="s">
        <v>144</v>
      </c>
      <c r="E346" s="177" t="s">
        <v>489</v>
      </c>
      <c r="F346" s="178" t="s">
        <v>490</v>
      </c>
      <c r="G346" s="179" t="s">
        <v>169</v>
      </c>
      <c r="H346" s="180">
        <v>27.51</v>
      </c>
      <c r="I346" s="181"/>
      <c r="J346" s="182">
        <f>ROUND(I346*H346,2)</f>
        <v>0</v>
      </c>
      <c r="K346" s="178" t="s">
        <v>148</v>
      </c>
      <c r="L346" s="42"/>
      <c r="M346" s="183" t="s">
        <v>19</v>
      </c>
      <c r="N346" s="184" t="s">
        <v>43</v>
      </c>
      <c r="O346" s="67"/>
      <c r="P346" s="185">
        <f>O346*H346</f>
        <v>0</v>
      </c>
      <c r="Q346" s="185">
        <v>0.00705</v>
      </c>
      <c r="R346" s="185">
        <f>Q346*H346</f>
        <v>0.1939455</v>
      </c>
      <c r="S346" s="185">
        <v>0</v>
      </c>
      <c r="T346" s="18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87" t="s">
        <v>277</v>
      </c>
      <c r="AT346" s="187" t="s">
        <v>144</v>
      </c>
      <c r="AU346" s="187" t="s">
        <v>82</v>
      </c>
      <c r="AY346" s="20" t="s">
        <v>141</v>
      </c>
      <c r="BE346" s="188">
        <f>IF(N346="základní",J346,0)</f>
        <v>0</v>
      </c>
      <c r="BF346" s="188">
        <f>IF(N346="snížená",J346,0)</f>
        <v>0</v>
      </c>
      <c r="BG346" s="188">
        <f>IF(N346="zákl. přenesená",J346,0)</f>
        <v>0</v>
      </c>
      <c r="BH346" s="188">
        <f>IF(N346="sníž. přenesená",J346,0)</f>
        <v>0</v>
      </c>
      <c r="BI346" s="188">
        <f>IF(N346="nulová",J346,0)</f>
        <v>0</v>
      </c>
      <c r="BJ346" s="20" t="s">
        <v>80</v>
      </c>
      <c r="BK346" s="188">
        <f>ROUND(I346*H346,2)</f>
        <v>0</v>
      </c>
      <c r="BL346" s="20" t="s">
        <v>277</v>
      </c>
      <c r="BM346" s="187" t="s">
        <v>491</v>
      </c>
    </row>
    <row r="347" spans="2:51" s="13" customFormat="1" ht="10.2">
      <c r="B347" s="189"/>
      <c r="C347" s="190"/>
      <c r="D347" s="191" t="s">
        <v>151</v>
      </c>
      <c r="E347" s="192" t="s">
        <v>19</v>
      </c>
      <c r="F347" s="193" t="s">
        <v>492</v>
      </c>
      <c r="G347" s="190"/>
      <c r="H347" s="192" t="s">
        <v>19</v>
      </c>
      <c r="I347" s="194"/>
      <c r="J347" s="190"/>
      <c r="K347" s="190"/>
      <c r="L347" s="195"/>
      <c r="M347" s="196"/>
      <c r="N347" s="197"/>
      <c r="O347" s="197"/>
      <c r="P347" s="197"/>
      <c r="Q347" s="197"/>
      <c r="R347" s="197"/>
      <c r="S347" s="197"/>
      <c r="T347" s="198"/>
      <c r="AT347" s="199" t="s">
        <v>151</v>
      </c>
      <c r="AU347" s="199" t="s">
        <v>82</v>
      </c>
      <c r="AV347" s="13" t="s">
        <v>80</v>
      </c>
      <c r="AW347" s="13" t="s">
        <v>33</v>
      </c>
      <c r="AX347" s="13" t="s">
        <v>72</v>
      </c>
      <c r="AY347" s="199" t="s">
        <v>141</v>
      </c>
    </row>
    <row r="348" spans="2:51" s="14" customFormat="1" ht="10.2">
      <c r="B348" s="200"/>
      <c r="C348" s="201"/>
      <c r="D348" s="191" t="s">
        <v>151</v>
      </c>
      <c r="E348" s="202" t="s">
        <v>19</v>
      </c>
      <c r="F348" s="203" t="s">
        <v>493</v>
      </c>
      <c r="G348" s="201"/>
      <c r="H348" s="204">
        <v>5.25</v>
      </c>
      <c r="I348" s="205"/>
      <c r="J348" s="201"/>
      <c r="K348" s="201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151</v>
      </c>
      <c r="AU348" s="210" t="s">
        <v>82</v>
      </c>
      <c r="AV348" s="14" t="s">
        <v>82</v>
      </c>
      <c r="AW348" s="14" t="s">
        <v>33</v>
      </c>
      <c r="AX348" s="14" t="s">
        <v>72</v>
      </c>
      <c r="AY348" s="210" t="s">
        <v>141</v>
      </c>
    </row>
    <row r="349" spans="2:51" s="14" customFormat="1" ht="10.2">
      <c r="B349" s="200"/>
      <c r="C349" s="201"/>
      <c r="D349" s="191" t="s">
        <v>151</v>
      </c>
      <c r="E349" s="202" t="s">
        <v>19</v>
      </c>
      <c r="F349" s="203" t="s">
        <v>494</v>
      </c>
      <c r="G349" s="201"/>
      <c r="H349" s="204">
        <v>17.01</v>
      </c>
      <c r="I349" s="205"/>
      <c r="J349" s="201"/>
      <c r="K349" s="201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151</v>
      </c>
      <c r="AU349" s="210" t="s">
        <v>82</v>
      </c>
      <c r="AV349" s="14" t="s">
        <v>82</v>
      </c>
      <c r="AW349" s="14" t="s">
        <v>33</v>
      </c>
      <c r="AX349" s="14" t="s">
        <v>72</v>
      </c>
      <c r="AY349" s="210" t="s">
        <v>141</v>
      </c>
    </row>
    <row r="350" spans="2:51" s="14" customFormat="1" ht="10.2">
      <c r="B350" s="200"/>
      <c r="C350" s="201"/>
      <c r="D350" s="191" t="s">
        <v>151</v>
      </c>
      <c r="E350" s="202" t="s">
        <v>19</v>
      </c>
      <c r="F350" s="203" t="s">
        <v>493</v>
      </c>
      <c r="G350" s="201"/>
      <c r="H350" s="204">
        <v>5.25</v>
      </c>
      <c r="I350" s="205"/>
      <c r="J350" s="201"/>
      <c r="K350" s="201"/>
      <c r="L350" s="206"/>
      <c r="M350" s="207"/>
      <c r="N350" s="208"/>
      <c r="O350" s="208"/>
      <c r="P350" s="208"/>
      <c r="Q350" s="208"/>
      <c r="R350" s="208"/>
      <c r="S350" s="208"/>
      <c r="T350" s="209"/>
      <c r="AT350" s="210" t="s">
        <v>151</v>
      </c>
      <c r="AU350" s="210" t="s">
        <v>82</v>
      </c>
      <c r="AV350" s="14" t="s">
        <v>82</v>
      </c>
      <c r="AW350" s="14" t="s">
        <v>33</v>
      </c>
      <c r="AX350" s="14" t="s">
        <v>72</v>
      </c>
      <c r="AY350" s="210" t="s">
        <v>141</v>
      </c>
    </row>
    <row r="351" spans="2:51" s="16" customFormat="1" ht="10.2">
      <c r="B351" s="222"/>
      <c r="C351" s="223"/>
      <c r="D351" s="191" t="s">
        <v>151</v>
      </c>
      <c r="E351" s="224" t="s">
        <v>19</v>
      </c>
      <c r="F351" s="225" t="s">
        <v>160</v>
      </c>
      <c r="G351" s="223"/>
      <c r="H351" s="226">
        <v>27.51</v>
      </c>
      <c r="I351" s="227"/>
      <c r="J351" s="223"/>
      <c r="K351" s="223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151</v>
      </c>
      <c r="AU351" s="232" t="s">
        <v>82</v>
      </c>
      <c r="AV351" s="16" t="s">
        <v>149</v>
      </c>
      <c r="AW351" s="16" t="s">
        <v>33</v>
      </c>
      <c r="AX351" s="16" t="s">
        <v>80</v>
      </c>
      <c r="AY351" s="232" t="s">
        <v>141</v>
      </c>
    </row>
    <row r="352" spans="1:65" s="2" customFormat="1" ht="24.15" customHeight="1">
      <c r="A352" s="37"/>
      <c r="B352" s="38"/>
      <c r="C352" s="176" t="s">
        <v>495</v>
      </c>
      <c r="D352" s="176" t="s">
        <v>144</v>
      </c>
      <c r="E352" s="177" t="s">
        <v>496</v>
      </c>
      <c r="F352" s="178" t="s">
        <v>497</v>
      </c>
      <c r="G352" s="179" t="s">
        <v>280</v>
      </c>
      <c r="H352" s="180">
        <v>10</v>
      </c>
      <c r="I352" s="181"/>
      <c r="J352" s="182">
        <f>ROUND(I352*H352,2)</f>
        <v>0</v>
      </c>
      <c r="K352" s="178" t="s">
        <v>148</v>
      </c>
      <c r="L352" s="42"/>
      <c r="M352" s="183" t="s">
        <v>19</v>
      </c>
      <c r="N352" s="184" t="s">
        <v>43</v>
      </c>
      <c r="O352" s="67"/>
      <c r="P352" s="185">
        <f>O352*H352</f>
        <v>0</v>
      </c>
      <c r="Q352" s="185">
        <v>0</v>
      </c>
      <c r="R352" s="185">
        <f>Q352*H352</f>
        <v>0</v>
      </c>
      <c r="S352" s="185">
        <v>0</v>
      </c>
      <c r="T352" s="18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87" t="s">
        <v>277</v>
      </c>
      <c r="AT352" s="187" t="s">
        <v>144</v>
      </c>
      <c r="AU352" s="187" t="s">
        <v>82</v>
      </c>
      <c r="AY352" s="20" t="s">
        <v>141</v>
      </c>
      <c r="BE352" s="188">
        <f>IF(N352="základní",J352,0)</f>
        <v>0</v>
      </c>
      <c r="BF352" s="188">
        <f>IF(N352="snížená",J352,0)</f>
        <v>0</v>
      </c>
      <c r="BG352" s="188">
        <f>IF(N352="zákl. přenesená",J352,0)</f>
        <v>0</v>
      </c>
      <c r="BH352" s="188">
        <f>IF(N352="sníž. přenesená",J352,0)</f>
        <v>0</v>
      </c>
      <c r="BI352" s="188">
        <f>IF(N352="nulová",J352,0)</f>
        <v>0</v>
      </c>
      <c r="BJ352" s="20" t="s">
        <v>80</v>
      </c>
      <c r="BK352" s="188">
        <f>ROUND(I352*H352,2)</f>
        <v>0</v>
      </c>
      <c r="BL352" s="20" t="s">
        <v>277</v>
      </c>
      <c r="BM352" s="187" t="s">
        <v>498</v>
      </c>
    </row>
    <row r="353" spans="2:51" s="13" customFormat="1" ht="10.2">
      <c r="B353" s="189"/>
      <c r="C353" s="190"/>
      <c r="D353" s="191" t="s">
        <v>151</v>
      </c>
      <c r="E353" s="192" t="s">
        <v>19</v>
      </c>
      <c r="F353" s="193" t="s">
        <v>476</v>
      </c>
      <c r="G353" s="190"/>
      <c r="H353" s="192" t="s">
        <v>19</v>
      </c>
      <c r="I353" s="194"/>
      <c r="J353" s="190"/>
      <c r="K353" s="190"/>
      <c r="L353" s="195"/>
      <c r="M353" s="196"/>
      <c r="N353" s="197"/>
      <c r="O353" s="197"/>
      <c r="P353" s="197"/>
      <c r="Q353" s="197"/>
      <c r="R353" s="197"/>
      <c r="S353" s="197"/>
      <c r="T353" s="198"/>
      <c r="AT353" s="199" t="s">
        <v>151</v>
      </c>
      <c r="AU353" s="199" t="s">
        <v>82</v>
      </c>
      <c r="AV353" s="13" t="s">
        <v>80</v>
      </c>
      <c r="AW353" s="13" t="s">
        <v>33</v>
      </c>
      <c r="AX353" s="13" t="s">
        <v>72</v>
      </c>
      <c r="AY353" s="199" t="s">
        <v>141</v>
      </c>
    </row>
    <row r="354" spans="2:51" s="14" customFormat="1" ht="10.2">
      <c r="B354" s="200"/>
      <c r="C354" s="201"/>
      <c r="D354" s="191" t="s">
        <v>151</v>
      </c>
      <c r="E354" s="202" t="s">
        <v>19</v>
      </c>
      <c r="F354" s="203" t="s">
        <v>235</v>
      </c>
      <c r="G354" s="201"/>
      <c r="H354" s="204">
        <v>10</v>
      </c>
      <c r="I354" s="205"/>
      <c r="J354" s="201"/>
      <c r="K354" s="201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151</v>
      </c>
      <c r="AU354" s="210" t="s">
        <v>82</v>
      </c>
      <c r="AV354" s="14" t="s">
        <v>82</v>
      </c>
      <c r="AW354" s="14" t="s">
        <v>33</v>
      </c>
      <c r="AX354" s="14" t="s">
        <v>72</v>
      </c>
      <c r="AY354" s="210" t="s">
        <v>141</v>
      </c>
    </row>
    <row r="355" spans="2:51" s="16" customFormat="1" ht="10.2">
      <c r="B355" s="222"/>
      <c r="C355" s="223"/>
      <c r="D355" s="191" t="s">
        <v>151</v>
      </c>
      <c r="E355" s="224" t="s">
        <v>19</v>
      </c>
      <c r="F355" s="225" t="s">
        <v>160</v>
      </c>
      <c r="G355" s="223"/>
      <c r="H355" s="226">
        <v>10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151</v>
      </c>
      <c r="AU355" s="232" t="s">
        <v>82</v>
      </c>
      <c r="AV355" s="16" t="s">
        <v>149</v>
      </c>
      <c r="AW355" s="16" t="s">
        <v>33</v>
      </c>
      <c r="AX355" s="16" t="s">
        <v>80</v>
      </c>
      <c r="AY355" s="232" t="s">
        <v>141</v>
      </c>
    </row>
    <row r="356" spans="1:65" s="2" customFormat="1" ht="24.15" customHeight="1">
      <c r="A356" s="37"/>
      <c r="B356" s="38"/>
      <c r="C356" s="176" t="s">
        <v>499</v>
      </c>
      <c r="D356" s="176" t="s">
        <v>144</v>
      </c>
      <c r="E356" s="177" t="s">
        <v>500</v>
      </c>
      <c r="F356" s="178" t="s">
        <v>501</v>
      </c>
      <c r="G356" s="179" t="s">
        <v>280</v>
      </c>
      <c r="H356" s="180">
        <v>16</v>
      </c>
      <c r="I356" s="181"/>
      <c r="J356" s="182">
        <f>ROUND(I356*H356,2)</f>
        <v>0</v>
      </c>
      <c r="K356" s="178" t="s">
        <v>148</v>
      </c>
      <c r="L356" s="42"/>
      <c r="M356" s="183" t="s">
        <v>19</v>
      </c>
      <c r="N356" s="184" t="s">
        <v>43</v>
      </c>
      <c r="O356" s="67"/>
      <c r="P356" s="185">
        <f>O356*H356</f>
        <v>0</v>
      </c>
      <c r="Q356" s="185">
        <v>0</v>
      </c>
      <c r="R356" s="185">
        <f>Q356*H356</f>
        <v>0</v>
      </c>
      <c r="S356" s="185">
        <v>0</v>
      </c>
      <c r="T356" s="18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87" t="s">
        <v>277</v>
      </c>
      <c r="AT356" s="187" t="s">
        <v>144</v>
      </c>
      <c r="AU356" s="187" t="s">
        <v>82</v>
      </c>
      <c r="AY356" s="20" t="s">
        <v>141</v>
      </c>
      <c r="BE356" s="188">
        <f>IF(N356="základní",J356,0)</f>
        <v>0</v>
      </c>
      <c r="BF356" s="188">
        <f>IF(N356="snížená",J356,0)</f>
        <v>0</v>
      </c>
      <c r="BG356" s="188">
        <f>IF(N356="zákl. přenesená",J356,0)</f>
        <v>0</v>
      </c>
      <c r="BH356" s="188">
        <f>IF(N356="sníž. přenesená",J356,0)</f>
        <v>0</v>
      </c>
      <c r="BI356" s="188">
        <f>IF(N356="nulová",J356,0)</f>
        <v>0</v>
      </c>
      <c r="BJ356" s="20" t="s">
        <v>80</v>
      </c>
      <c r="BK356" s="188">
        <f>ROUND(I356*H356,2)</f>
        <v>0</v>
      </c>
      <c r="BL356" s="20" t="s">
        <v>277</v>
      </c>
      <c r="BM356" s="187" t="s">
        <v>502</v>
      </c>
    </row>
    <row r="357" spans="2:51" s="13" customFormat="1" ht="10.2">
      <c r="B357" s="189"/>
      <c r="C357" s="190"/>
      <c r="D357" s="191" t="s">
        <v>151</v>
      </c>
      <c r="E357" s="192" t="s">
        <v>19</v>
      </c>
      <c r="F357" s="193" t="s">
        <v>485</v>
      </c>
      <c r="G357" s="190"/>
      <c r="H357" s="192" t="s">
        <v>19</v>
      </c>
      <c r="I357" s="194"/>
      <c r="J357" s="190"/>
      <c r="K357" s="190"/>
      <c r="L357" s="195"/>
      <c r="M357" s="196"/>
      <c r="N357" s="197"/>
      <c r="O357" s="197"/>
      <c r="P357" s="197"/>
      <c r="Q357" s="197"/>
      <c r="R357" s="197"/>
      <c r="S357" s="197"/>
      <c r="T357" s="198"/>
      <c r="AT357" s="199" t="s">
        <v>151</v>
      </c>
      <c r="AU357" s="199" t="s">
        <v>82</v>
      </c>
      <c r="AV357" s="13" t="s">
        <v>80</v>
      </c>
      <c r="AW357" s="13" t="s">
        <v>33</v>
      </c>
      <c r="AX357" s="13" t="s">
        <v>72</v>
      </c>
      <c r="AY357" s="199" t="s">
        <v>141</v>
      </c>
    </row>
    <row r="358" spans="2:51" s="14" customFormat="1" ht="10.2">
      <c r="B358" s="200"/>
      <c r="C358" s="201"/>
      <c r="D358" s="191" t="s">
        <v>151</v>
      </c>
      <c r="E358" s="202" t="s">
        <v>19</v>
      </c>
      <c r="F358" s="203" t="s">
        <v>235</v>
      </c>
      <c r="G358" s="201"/>
      <c r="H358" s="204">
        <v>10</v>
      </c>
      <c r="I358" s="205"/>
      <c r="J358" s="201"/>
      <c r="K358" s="201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151</v>
      </c>
      <c r="AU358" s="210" t="s">
        <v>82</v>
      </c>
      <c r="AV358" s="14" t="s">
        <v>82</v>
      </c>
      <c r="AW358" s="14" t="s">
        <v>33</v>
      </c>
      <c r="AX358" s="14" t="s">
        <v>72</v>
      </c>
      <c r="AY358" s="210" t="s">
        <v>141</v>
      </c>
    </row>
    <row r="359" spans="2:51" s="13" customFormat="1" ht="10.2">
      <c r="B359" s="189"/>
      <c r="C359" s="190"/>
      <c r="D359" s="191" t="s">
        <v>151</v>
      </c>
      <c r="E359" s="192" t="s">
        <v>19</v>
      </c>
      <c r="F359" s="193" t="s">
        <v>492</v>
      </c>
      <c r="G359" s="190"/>
      <c r="H359" s="192" t="s">
        <v>19</v>
      </c>
      <c r="I359" s="194"/>
      <c r="J359" s="190"/>
      <c r="K359" s="190"/>
      <c r="L359" s="195"/>
      <c r="M359" s="196"/>
      <c r="N359" s="197"/>
      <c r="O359" s="197"/>
      <c r="P359" s="197"/>
      <c r="Q359" s="197"/>
      <c r="R359" s="197"/>
      <c r="S359" s="197"/>
      <c r="T359" s="198"/>
      <c r="AT359" s="199" t="s">
        <v>151</v>
      </c>
      <c r="AU359" s="199" t="s">
        <v>82</v>
      </c>
      <c r="AV359" s="13" t="s">
        <v>80</v>
      </c>
      <c r="AW359" s="13" t="s">
        <v>33</v>
      </c>
      <c r="AX359" s="13" t="s">
        <v>72</v>
      </c>
      <c r="AY359" s="199" t="s">
        <v>141</v>
      </c>
    </row>
    <row r="360" spans="2:51" s="14" customFormat="1" ht="10.2">
      <c r="B360" s="200"/>
      <c r="C360" s="201"/>
      <c r="D360" s="191" t="s">
        <v>151</v>
      </c>
      <c r="E360" s="202" t="s">
        <v>19</v>
      </c>
      <c r="F360" s="203" t="s">
        <v>186</v>
      </c>
      <c r="G360" s="201"/>
      <c r="H360" s="204">
        <v>6</v>
      </c>
      <c r="I360" s="205"/>
      <c r="J360" s="201"/>
      <c r="K360" s="201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151</v>
      </c>
      <c r="AU360" s="210" t="s">
        <v>82</v>
      </c>
      <c r="AV360" s="14" t="s">
        <v>82</v>
      </c>
      <c r="AW360" s="14" t="s">
        <v>33</v>
      </c>
      <c r="AX360" s="14" t="s">
        <v>72</v>
      </c>
      <c r="AY360" s="210" t="s">
        <v>141</v>
      </c>
    </row>
    <row r="361" spans="2:51" s="16" customFormat="1" ht="10.2">
      <c r="B361" s="222"/>
      <c r="C361" s="223"/>
      <c r="D361" s="191" t="s">
        <v>151</v>
      </c>
      <c r="E361" s="224" t="s">
        <v>19</v>
      </c>
      <c r="F361" s="225" t="s">
        <v>160</v>
      </c>
      <c r="G361" s="223"/>
      <c r="H361" s="226">
        <v>16</v>
      </c>
      <c r="I361" s="227"/>
      <c r="J361" s="223"/>
      <c r="K361" s="223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151</v>
      </c>
      <c r="AU361" s="232" t="s">
        <v>82</v>
      </c>
      <c r="AV361" s="16" t="s">
        <v>149</v>
      </c>
      <c r="AW361" s="16" t="s">
        <v>33</v>
      </c>
      <c r="AX361" s="16" t="s">
        <v>80</v>
      </c>
      <c r="AY361" s="232" t="s">
        <v>141</v>
      </c>
    </row>
    <row r="362" spans="1:65" s="2" customFormat="1" ht="24.15" customHeight="1">
      <c r="A362" s="37"/>
      <c r="B362" s="38"/>
      <c r="C362" s="176" t="s">
        <v>503</v>
      </c>
      <c r="D362" s="176" t="s">
        <v>144</v>
      </c>
      <c r="E362" s="177" t="s">
        <v>504</v>
      </c>
      <c r="F362" s="178" t="s">
        <v>505</v>
      </c>
      <c r="G362" s="179" t="s">
        <v>506</v>
      </c>
      <c r="H362" s="243"/>
      <c r="I362" s="181"/>
      <c r="J362" s="182">
        <f>ROUND(I362*H362,2)</f>
        <v>0</v>
      </c>
      <c r="K362" s="178" t="s">
        <v>148</v>
      </c>
      <c r="L362" s="42"/>
      <c r="M362" s="183" t="s">
        <v>19</v>
      </c>
      <c r="N362" s="184" t="s">
        <v>43</v>
      </c>
      <c r="O362" s="67"/>
      <c r="P362" s="185">
        <f>O362*H362</f>
        <v>0</v>
      </c>
      <c r="Q362" s="185">
        <v>0</v>
      </c>
      <c r="R362" s="185">
        <f>Q362*H362</f>
        <v>0</v>
      </c>
      <c r="S362" s="185">
        <v>0</v>
      </c>
      <c r="T362" s="18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87" t="s">
        <v>277</v>
      </c>
      <c r="AT362" s="187" t="s">
        <v>144</v>
      </c>
      <c r="AU362" s="187" t="s">
        <v>82</v>
      </c>
      <c r="AY362" s="20" t="s">
        <v>141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20" t="s">
        <v>80</v>
      </c>
      <c r="BK362" s="188">
        <f>ROUND(I362*H362,2)</f>
        <v>0</v>
      </c>
      <c r="BL362" s="20" t="s">
        <v>277</v>
      </c>
      <c r="BM362" s="187" t="s">
        <v>507</v>
      </c>
    </row>
    <row r="363" spans="2:63" s="12" customFormat="1" ht="22.8" customHeight="1">
      <c r="B363" s="160"/>
      <c r="C363" s="161"/>
      <c r="D363" s="162" t="s">
        <v>71</v>
      </c>
      <c r="E363" s="174" t="s">
        <v>508</v>
      </c>
      <c r="F363" s="174" t="s">
        <v>509</v>
      </c>
      <c r="G363" s="161"/>
      <c r="H363" s="161"/>
      <c r="I363" s="164"/>
      <c r="J363" s="175">
        <f>BK363</f>
        <v>0</v>
      </c>
      <c r="K363" s="161"/>
      <c r="L363" s="166"/>
      <c r="M363" s="167"/>
      <c r="N363" s="168"/>
      <c r="O363" s="168"/>
      <c r="P363" s="169">
        <f>SUM(P364:P366)</f>
        <v>0</v>
      </c>
      <c r="Q363" s="168"/>
      <c r="R363" s="169">
        <f>SUM(R364:R366)</f>
        <v>0</v>
      </c>
      <c r="S363" s="168"/>
      <c r="T363" s="170">
        <f>SUM(T364:T366)</f>
        <v>0</v>
      </c>
      <c r="AR363" s="171" t="s">
        <v>82</v>
      </c>
      <c r="AT363" s="172" t="s">
        <v>71</v>
      </c>
      <c r="AU363" s="172" t="s">
        <v>80</v>
      </c>
      <c r="AY363" s="171" t="s">
        <v>141</v>
      </c>
      <c r="BK363" s="173">
        <f>SUM(BK364:BK366)</f>
        <v>0</v>
      </c>
    </row>
    <row r="364" spans="1:65" s="2" customFormat="1" ht="16.5" customHeight="1">
      <c r="A364" s="37"/>
      <c r="B364" s="38"/>
      <c r="C364" s="176" t="s">
        <v>510</v>
      </c>
      <c r="D364" s="176" t="s">
        <v>144</v>
      </c>
      <c r="E364" s="177" t="s">
        <v>511</v>
      </c>
      <c r="F364" s="178" t="s">
        <v>512</v>
      </c>
      <c r="G364" s="179" t="s">
        <v>280</v>
      </c>
      <c r="H364" s="180">
        <v>10</v>
      </c>
      <c r="I364" s="181"/>
      <c r="J364" s="182">
        <f>ROUND(I364*H364,2)</f>
        <v>0</v>
      </c>
      <c r="K364" s="178" t="s">
        <v>19</v>
      </c>
      <c r="L364" s="42"/>
      <c r="M364" s="183" t="s">
        <v>19</v>
      </c>
      <c r="N364" s="184" t="s">
        <v>43</v>
      </c>
      <c r="O364" s="67"/>
      <c r="P364" s="185">
        <f>O364*H364</f>
        <v>0</v>
      </c>
      <c r="Q364" s="185">
        <v>0</v>
      </c>
      <c r="R364" s="185">
        <f>Q364*H364</f>
        <v>0</v>
      </c>
      <c r="S364" s="185">
        <v>0</v>
      </c>
      <c r="T364" s="18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87" t="s">
        <v>277</v>
      </c>
      <c r="AT364" s="187" t="s">
        <v>144</v>
      </c>
      <c r="AU364" s="187" t="s">
        <v>82</v>
      </c>
      <c r="AY364" s="20" t="s">
        <v>141</v>
      </c>
      <c r="BE364" s="188">
        <f>IF(N364="základní",J364,0)</f>
        <v>0</v>
      </c>
      <c r="BF364" s="188">
        <f>IF(N364="snížená",J364,0)</f>
        <v>0</v>
      </c>
      <c r="BG364" s="188">
        <f>IF(N364="zákl. přenesená",J364,0)</f>
        <v>0</v>
      </c>
      <c r="BH364" s="188">
        <f>IF(N364="sníž. přenesená",J364,0)</f>
        <v>0</v>
      </c>
      <c r="BI364" s="188">
        <f>IF(N364="nulová",J364,0)</f>
        <v>0</v>
      </c>
      <c r="BJ364" s="20" t="s">
        <v>80</v>
      </c>
      <c r="BK364" s="188">
        <f>ROUND(I364*H364,2)</f>
        <v>0</v>
      </c>
      <c r="BL364" s="20" t="s">
        <v>277</v>
      </c>
      <c r="BM364" s="187" t="s">
        <v>513</v>
      </c>
    </row>
    <row r="365" spans="1:65" s="2" customFormat="1" ht="16.5" customHeight="1">
      <c r="A365" s="37"/>
      <c r="B365" s="38"/>
      <c r="C365" s="176" t="s">
        <v>514</v>
      </c>
      <c r="D365" s="176" t="s">
        <v>144</v>
      </c>
      <c r="E365" s="177" t="s">
        <v>515</v>
      </c>
      <c r="F365" s="178" t="s">
        <v>516</v>
      </c>
      <c r="G365" s="179" t="s">
        <v>280</v>
      </c>
      <c r="H365" s="180">
        <v>10</v>
      </c>
      <c r="I365" s="181"/>
      <c r="J365" s="182">
        <f>ROUND(I365*H365,2)</f>
        <v>0</v>
      </c>
      <c r="K365" s="178" t="s">
        <v>19</v>
      </c>
      <c r="L365" s="42"/>
      <c r="M365" s="183" t="s">
        <v>19</v>
      </c>
      <c r="N365" s="184" t="s">
        <v>43</v>
      </c>
      <c r="O365" s="67"/>
      <c r="P365" s="185">
        <f>O365*H365</f>
        <v>0</v>
      </c>
      <c r="Q365" s="185">
        <v>0</v>
      </c>
      <c r="R365" s="185">
        <f>Q365*H365</f>
        <v>0</v>
      </c>
      <c r="S365" s="185">
        <v>0</v>
      </c>
      <c r="T365" s="18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87" t="s">
        <v>277</v>
      </c>
      <c r="AT365" s="187" t="s">
        <v>144</v>
      </c>
      <c r="AU365" s="187" t="s">
        <v>82</v>
      </c>
      <c r="AY365" s="20" t="s">
        <v>141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20" t="s">
        <v>80</v>
      </c>
      <c r="BK365" s="188">
        <f>ROUND(I365*H365,2)</f>
        <v>0</v>
      </c>
      <c r="BL365" s="20" t="s">
        <v>277</v>
      </c>
      <c r="BM365" s="187" t="s">
        <v>517</v>
      </c>
    </row>
    <row r="366" spans="1:65" s="2" customFormat="1" ht="24.15" customHeight="1">
      <c r="A366" s="37"/>
      <c r="B366" s="38"/>
      <c r="C366" s="176" t="s">
        <v>142</v>
      </c>
      <c r="D366" s="176" t="s">
        <v>144</v>
      </c>
      <c r="E366" s="177" t="s">
        <v>518</v>
      </c>
      <c r="F366" s="178" t="s">
        <v>519</v>
      </c>
      <c r="G366" s="179" t="s">
        <v>506</v>
      </c>
      <c r="H366" s="243"/>
      <c r="I366" s="181"/>
      <c r="J366" s="182">
        <f>ROUND(I366*H366,2)</f>
        <v>0</v>
      </c>
      <c r="K366" s="178" t="s">
        <v>148</v>
      </c>
      <c r="L366" s="42"/>
      <c r="M366" s="183" t="s">
        <v>19</v>
      </c>
      <c r="N366" s="184" t="s">
        <v>43</v>
      </c>
      <c r="O366" s="67"/>
      <c r="P366" s="185">
        <f>O366*H366</f>
        <v>0</v>
      </c>
      <c r="Q366" s="185">
        <v>0</v>
      </c>
      <c r="R366" s="185">
        <f>Q366*H366</f>
        <v>0</v>
      </c>
      <c r="S366" s="185">
        <v>0</v>
      </c>
      <c r="T366" s="18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87" t="s">
        <v>277</v>
      </c>
      <c r="AT366" s="187" t="s">
        <v>144</v>
      </c>
      <c r="AU366" s="187" t="s">
        <v>82</v>
      </c>
      <c r="AY366" s="20" t="s">
        <v>141</v>
      </c>
      <c r="BE366" s="188">
        <f>IF(N366="základní",J366,0)</f>
        <v>0</v>
      </c>
      <c r="BF366" s="188">
        <f>IF(N366="snížená",J366,0)</f>
        <v>0</v>
      </c>
      <c r="BG366" s="188">
        <f>IF(N366="zákl. přenesená",J366,0)</f>
        <v>0</v>
      </c>
      <c r="BH366" s="188">
        <f>IF(N366="sníž. přenesená",J366,0)</f>
        <v>0</v>
      </c>
      <c r="BI366" s="188">
        <f>IF(N366="nulová",J366,0)</f>
        <v>0</v>
      </c>
      <c r="BJ366" s="20" t="s">
        <v>80</v>
      </c>
      <c r="BK366" s="188">
        <f>ROUND(I366*H366,2)</f>
        <v>0</v>
      </c>
      <c r="BL366" s="20" t="s">
        <v>277</v>
      </c>
      <c r="BM366" s="187" t="s">
        <v>520</v>
      </c>
    </row>
    <row r="367" spans="2:63" s="12" customFormat="1" ht="22.8" customHeight="1">
      <c r="B367" s="160"/>
      <c r="C367" s="161"/>
      <c r="D367" s="162" t="s">
        <v>71</v>
      </c>
      <c r="E367" s="174" t="s">
        <v>521</v>
      </c>
      <c r="F367" s="174" t="s">
        <v>522</v>
      </c>
      <c r="G367" s="161"/>
      <c r="H367" s="161"/>
      <c r="I367" s="164"/>
      <c r="J367" s="175">
        <f>BK367</f>
        <v>0</v>
      </c>
      <c r="K367" s="161"/>
      <c r="L367" s="166"/>
      <c r="M367" s="167"/>
      <c r="N367" s="168"/>
      <c r="O367" s="168"/>
      <c r="P367" s="169">
        <f>SUM(P368:P396)</f>
        <v>0</v>
      </c>
      <c r="Q367" s="168"/>
      <c r="R367" s="169">
        <f>SUM(R368:R396)</f>
        <v>0.79305386</v>
      </c>
      <c r="S367" s="168"/>
      <c r="T367" s="170">
        <f>SUM(T368:T396)</f>
        <v>0</v>
      </c>
      <c r="AR367" s="171" t="s">
        <v>82</v>
      </c>
      <c r="AT367" s="172" t="s">
        <v>71</v>
      </c>
      <c r="AU367" s="172" t="s">
        <v>80</v>
      </c>
      <c r="AY367" s="171" t="s">
        <v>141</v>
      </c>
      <c r="BK367" s="173">
        <f>SUM(BK368:BK396)</f>
        <v>0</v>
      </c>
    </row>
    <row r="368" spans="1:65" s="2" customFormat="1" ht="16.5" customHeight="1">
      <c r="A368" s="37"/>
      <c r="B368" s="38"/>
      <c r="C368" s="176" t="s">
        <v>523</v>
      </c>
      <c r="D368" s="176" t="s">
        <v>144</v>
      </c>
      <c r="E368" s="177" t="s">
        <v>524</v>
      </c>
      <c r="F368" s="178" t="s">
        <v>525</v>
      </c>
      <c r="G368" s="179" t="s">
        <v>169</v>
      </c>
      <c r="H368" s="180">
        <v>120.833</v>
      </c>
      <c r="I368" s="181"/>
      <c r="J368" s="182">
        <f>ROUND(I368*H368,2)</f>
        <v>0</v>
      </c>
      <c r="K368" s="178" t="s">
        <v>148</v>
      </c>
      <c r="L368" s="42"/>
      <c r="M368" s="183" t="s">
        <v>19</v>
      </c>
      <c r="N368" s="184" t="s">
        <v>43</v>
      </c>
      <c r="O368" s="67"/>
      <c r="P368" s="185">
        <f>O368*H368</f>
        <v>0</v>
      </c>
      <c r="Q368" s="185">
        <v>0.00014</v>
      </c>
      <c r="R368" s="185">
        <f>Q368*H368</f>
        <v>0.016916619999999997</v>
      </c>
      <c r="S368" s="185">
        <v>0</v>
      </c>
      <c r="T368" s="18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87" t="s">
        <v>277</v>
      </c>
      <c r="AT368" s="187" t="s">
        <v>144</v>
      </c>
      <c r="AU368" s="187" t="s">
        <v>82</v>
      </c>
      <c r="AY368" s="20" t="s">
        <v>141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20" t="s">
        <v>80</v>
      </c>
      <c r="BK368" s="188">
        <f>ROUND(I368*H368,2)</f>
        <v>0</v>
      </c>
      <c r="BL368" s="20" t="s">
        <v>277</v>
      </c>
      <c r="BM368" s="187" t="s">
        <v>526</v>
      </c>
    </row>
    <row r="369" spans="2:51" s="13" customFormat="1" ht="10.2">
      <c r="B369" s="189"/>
      <c r="C369" s="190"/>
      <c r="D369" s="191" t="s">
        <v>151</v>
      </c>
      <c r="E369" s="192" t="s">
        <v>19</v>
      </c>
      <c r="F369" s="193" t="s">
        <v>527</v>
      </c>
      <c r="G369" s="190"/>
      <c r="H369" s="192" t="s">
        <v>19</v>
      </c>
      <c r="I369" s="194"/>
      <c r="J369" s="190"/>
      <c r="K369" s="190"/>
      <c r="L369" s="195"/>
      <c r="M369" s="196"/>
      <c r="N369" s="197"/>
      <c r="O369" s="197"/>
      <c r="P369" s="197"/>
      <c r="Q369" s="197"/>
      <c r="R369" s="197"/>
      <c r="S369" s="197"/>
      <c r="T369" s="198"/>
      <c r="AT369" s="199" t="s">
        <v>151</v>
      </c>
      <c r="AU369" s="199" t="s">
        <v>82</v>
      </c>
      <c r="AV369" s="13" t="s">
        <v>80</v>
      </c>
      <c r="AW369" s="13" t="s">
        <v>33</v>
      </c>
      <c r="AX369" s="13" t="s">
        <v>72</v>
      </c>
      <c r="AY369" s="199" t="s">
        <v>141</v>
      </c>
    </row>
    <row r="370" spans="2:51" s="14" customFormat="1" ht="10.2">
      <c r="B370" s="200"/>
      <c r="C370" s="201"/>
      <c r="D370" s="191" t="s">
        <v>151</v>
      </c>
      <c r="E370" s="202" t="s">
        <v>19</v>
      </c>
      <c r="F370" s="203" t="s">
        <v>528</v>
      </c>
      <c r="G370" s="201"/>
      <c r="H370" s="204">
        <v>3.901</v>
      </c>
      <c r="I370" s="205"/>
      <c r="J370" s="201"/>
      <c r="K370" s="201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151</v>
      </c>
      <c r="AU370" s="210" t="s">
        <v>82</v>
      </c>
      <c r="AV370" s="14" t="s">
        <v>82</v>
      </c>
      <c r="AW370" s="14" t="s">
        <v>33</v>
      </c>
      <c r="AX370" s="14" t="s">
        <v>72</v>
      </c>
      <c r="AY370" s="210" t="s">
        <v>141</v>
      </c>
    </row>
    <row r="371" spans="2:51" s="14" customFormat="1" ht="10.2">
      <c r="B371" s="200"/>
      <c r="C371" s="201"/>
      <c r="D371" s="191" t="s">
        <v>151</v>
      </c>
      <c r="E371" s="202" t="s">
        <v>19</v>
      </c>
      <c r="F371" s="203" t="s">
        <v>529</v>
      </c>
      <c r="G371" s="201"/>
      <c r="H371" s="204">
        <v>8.58</v>
      </c>
      <c r="I371" s="205"/>
      <c r="J371" s="201"/>
      <c r="K371" s="201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151</v>
      </c>
      <c r="AU371" s="210" t="s">
        <v>82</v>
      </c>
      <c r="AV371" s="14" t="s">
        <v>82</v>
      </c>
      <c r="AW371" s="14" t="s">
        <v>33</v>
      </c>
      <c r="AX371" s="14" t="s">
        <v>72</v>
      </c>
      <c r="AY371" s="210" t="s">
        <v>141</v>
      </c>
    </row>
    <row r="372" spans="2:51" s="14" customFormat="1" ht="10.2">
      <c r="B372" s="200"/>
      <c r="C372" s="201"/>
      <c r="D372" s="191" t="s">
        <v>151</v>
      </c>
      <c r="E372" s="202" t="s">
        <v>19</v>
      </c>
      <c r="F372" s="203" t="s">
        <v>530</v>
      </c>
      <c r="G372" s="201"/>
      <c r="H372" s="204">
        <v>14.625</v>
      </c>
      <c r="I372" s="205"/>
      <c r="J372" s="201"/>
      <c r="K372" s="201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151</v>
      </c>
      <c r="AU372" s="210" t="s">
        <v>82</v>
      </c>
      <c r="AV372" s="14" t="s">
        <v>82</v>
      </c>
      <c r="AW372" s="14" t="s">
        <v>33</v>
      </c>
      <c r="AX372" s="14" t="s">
        <v>72</v>
      </c>
      <c r="AY372" s="210" t="s">
        <v>141</v>
      </c>
    </row>
    <row r="373" spans="2:51" s="14" customFormat="1" ht="10.2">
      <c r="B373" s="200"/>
      <c r="C373" s="201"/>
      <c r="D373" s="191" t="s">
        <v>151</v>
      </c>
      <c r="E373" s="202" t="s">
        <v>19</v>
      </c>
      <c r="F373" s="203" t="s">
        <v>531</v>
      </c>
      <c r="G373" s="201"/>
      <c r="H373" s="204">
        <v>15.75</v>
      </c>
      <c r="I373" s="205"/>
      <c r="J373" s="201"/>
      <c r="K373" s="201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151</v>
      </c>
      <c r="AU373" s="210" t="s">
        <v>82</v>
      </c>
      <c r="AV373" s="14" t="s">
        <v>82</v>
      </c>
      <c r="AW373" s="14" t="s">
        <v>33</v>
      </c>
      <c r="AX373" s="14" t="s">
        <v>72</v>
      </c>
      <c r="AY373" s="210" t="s">
        <v>141</v>
      </c>
    </row>
    <row r="374" spans="2:51" s="13" customFormat="1" ht="10.2">
      <c r="B374" s="189"/>
      <c r="C374" s="190"/>
      <c r="D374" s="191" t="s">
        <v>151</v>
      </c>
      <c r="E374" s="192" t="s">
        <v>19</v>
      </c>
      <c r="F374" s="193" t="s">
        <v>532</v>
      </c>
      <c r="G374" s="190"/>
      <c r="H374" s="192" t="s">
        <v>19</v>
      </c>
      <c r="I374" s="194"/>
      <c r="J374" s="190"/>
      <c r="K374" s="190"/>
      <c r="L374" s="195"/>
      <c r="M374" s="196"/>
      <c r="N374" s="197"/>
      <c r="O374" s="197"/>
      <c r="P374" s="197"/>
      <c r="Q374" s="197"/>
      <c r="R374" s="197"/>
      <c r="S374" s="197"/>
      <c r="T374" s="198"/>
      <c r="AT374" s="199" t="s">
        <v>151</v>
      </c>
      <c r="AU374" s="199" t="s">
        <v>82</v>
      </c>
      <c r="AV374" s="13" t="s">
        <v>80</v>
      </c>
      <c r="AW374" s="13" t="s">
        <v>33</v>
      </c>
      <c r="AX374" s="13" t="s">
        <v>72</v>
      </c>
      <c r="AY374" s="199" t="s">
        <v>141</v>
      </c>
    </row>
    <row r="375" spans="2:51" s="14" customFormat="1" ht="10.2">
      <c r="B375" s="200"/>
      <c r="C375" s="201"/>
      <c r="D375" s="191" t="s">
        <v>151</v>
      </c>
      <c r="E375" s="202" t="s">
        <v>19</v>
      </c>
      <c r="F375" s="203" t="s">
        <v>533</v>
      </c>
      <c r="G375" s="201"/>
      <c r="H375" s="204">
        <v>31.74</v>
      </c>
      <c r="I375" s="205"/>
      <c r="J375" s="201"/>
      <c r="K375" s="201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151</v>
      </c>
      <c r="AU375" s="210" t="s">
        <v>82</v>
      </c>
      <c r="AV375" s="14" t="s">
        <v>82</v>
      </c>
      <c r="AW375" s="14" t="s">
        <v>33</v>
      </c>
      <c r="AX375" s="14" t="s">
        <v>72</v>
      </c>
      <c r="AY375" s="210" t="s">
        <v>141</v>
      </c>
    </row>
    <row r="376" spans="2:51" s="14" customFormat="1" ht="10.2">
      <c r="B376" s="200"/>
      <c r="C376" s="201"/>
      <c r="D376" s="191" t="s">
        <v>151</v>
      </c>
      <c r="E376" s="202" t="s">
        <v>19</v>
      </c>
      <c r="F376" s="203" t="s">
        <v>534</v>
      </c>
      <c r="G376" s="201"/>
      <c r="H376" s="204">
        <v>18.727</v>
      </c>
      <c r="I376" s="205"/>
      <c r="J376" s="201"/>
      <c r="K376" s="201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151</v>
      </c>
      <c r="AU376" s="210" t="s">
        <v>82</v>
      </c>
      <c r="AV376" s="14" t="s">
        <v>82</v>
      </c>
      <c r="AW376" s="14" t="s">
        <v>33</v>
      </c>
      <c r="AX376" s="14" t="s">
        <v>72</v>
      </c>
      <c r="AY376" s="210" t="s">
        <v>141</v>
      </c>
    </row>
    <row r="377" spans="2:51" s="14" customFormat="1" ht="10.2">
      <c r="B377" s="200"/>
      <c r="C377" s="201"/>
      <c r="D377" s="191" t="s">
        <v>151</v>
      </c>
      <c r="E377" s="202" t="s">
        <v>19</v>
      </c>
      <c r="F377" s="203" t="s">
        <v>535</v>
      </c>
      <c r="G377" s="201"/>
      <c r="H377" s="204">
        <v>27.51</v>
      </c>
      <c r="I377" s="205"/>
      <c r="J377" s="201"/>
      <c r="K377" s="201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151</v>
      </c>
      <c r="AU377" s="210" t="s">
        <v>82</v>
      </c>
      <c r="AV377" s="14" t="s">
        <v>82</v>
      </c>
      <c r="AW377" s="14" t="s">
        <v>33</v>
      </c>
      <c r="AX377" s="14" t="s">
        <v>72</v>
      </c>
      <c r="AY377" s="210" t="s">
        <v>141</v>
      </c>
    </row>
    <row r="378" spans="2:51" s="16" customFormat="1" ht="10.2">
      <c r="B378" s="222"/>
      <c r="C378" s="223"/>
      <c r="D378" s="191" t="s">
        <v>151</v>
      </c>
      <c r="E378" s="224" t="s">
        <v>19</v>
      </c>
      <c r="F378" s="225" t="s">
        <v>160</v>
      </c>
      <c r="G378" s="223"/>
      <c r="H378" s="226">
        <v>120.833</v>
      </c>
      <c r="I378" s="227"/>
      <c r="J378" s="223"/>
      <c r="K378" s="223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151</v>
      </c>
      <c r="AU378" s="232" t="s">
        <v>82</v>
      </c>
      <c r="AV378" s="16" t="s">
        <v>149</v>
      </c>
      <c r="AW378" s="16" t="s">
        <v>33</v>
      </c>
      <c r="AX378" s="16" t="s">
        <v>80</v>
      </c>
      <c r="AY378" s="232" t="s">
        <v>141</v>
      </c>
    </row>
    <row r="379" spans="1:65" s="2" customFormat="1" ht="16.5" customHeight="1">
      <c r="A379" s="37"/>
      <c r="B379" s="38"/>
      <c r="C379" s="176" t="s">
        <v>275</v>
      </c>
      <c r="D379" s="176" t="s">
        <v>144</v>
      </c>
      <c r="E379" s="177" t="s">
        <v>536</v>
      </c>
      <c r="F379" s="178" t="s">
        <v>537</v>
      </c>
      <c r="G379" s="179" t="s">
        <v>169</v>
      </c>
      <c r="H379" s="180">
        <v>120.833</v>
      </c>
      <c r="I379" s="181"/>
      <c r="J379" s="182">
        <f>ROUND(I379*H379,2)</f>
        <v>0</v>
      </c>
      <c r="K379" s="178" t="s">
        <v>148</v>
      </c>
      <c r="L379" s="42"/>
      <c r="M379" s="183" t="s">
        <v>19</v>
      </c>
      <c r="N379" s="184" t="s">
        <v>43</v>
      </c>
      <c r="O379" s="67"/>
      <c r="P379" s="185">
        <f>O379*H379</f>
        <v>0</v>
      </c>
      <c r="Q379" s="185">
        <v>0.00014</v>
      </c>
      <c r="R379" s="185">
        <f>Q379*H379</f>
        <v>0.016916619999999997</v>
      </c>
      <c r="S379" s="185">
        <v>0</v>
      </c>
      <c r="T379" s="18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87" t="s">
        <v>277</v>
      </c>
      <c r="AT379" s="187" t="s">
        <v>144</v>
      </c>
      <c r="AU379" s="187" t="s">
        <v>82</v>
      </c>
      <c r="AY379" s="20" t="s">
        <v>141</v>
      </c>
      <c r="BE379" s="188">
        <f>IF(N379="základní",J379,0)</f>
        <v>0</v>
      </c>
      <c r="BF379" s="188">
        <f>IF(N379="snížená",J379,0)</f>
        <v>0</v>
      </c>
      <c r="BG379" s="188">
        <f>IF(N379="zákl. přenesená",J379,0)</f>
        <v>0</v>
      </c>
      <c r="BH379" s="188">
        <f>IF(N379="sníž. přenesená",J379,0)</f>
        <v>0</v>
      </c>
      <c r="BI379" s="188">
        <f>IF(N379="nulová",J379,0)</f>
        <v>0</v>
      </c>
      <c r="BJ379" s="20" t="s">
        <v>80</v>
      </c>
      <c r="BK379" s="188">
        <f>ROUND(I379*H379,2)</f>
        <v>0</v>
      </c>
      <c r="BL379" s="20" t="s">
        <v>277</v>
      </c>
      <c r="BM379" s="187" t="s">
        <v>538</v>
      </c>
    </row>
    <row r="380" spans="1:65" s="2" customFormat="1" ht="16.5" customHeight="1">
      <c r="A380" s="37"/>
      <c r="B380" s="38"/>
      <c r="C380" s="176" t="s">
        <v>539</v>
      </c>
      <c r="D380" s="176" t="s">
        <v>144</v>
      </c>
      <c r="E380" s="177" t="s">
        <v>540</v>
      </c>
      <c r="F380" s="178" t="s">
        <v>541</v>
      </c>
      <c r="G380" s="179" t="s">
        <v>169</v>
      </c>
      <c r="H380" s="180">
        <v>120.833</v>
      </c>
      <c r="I380" s="181"/>
      <c r="J380" s="182">
        <f>ROUND(I380*H380,2)</f>
        <v>0</v>
      </c>
      <c r="K380" s="178" t="s">
        <v>148</v>
      </c>
      <c r="L380" s="42"/>
      <c r="M380" s="183" t="s">
        <v>19</v>
      </c>
      <c r="N380" s="184" t="s">
        <v>43</v>
      </c>
      <c r="O380" s="67"/>
      <c r="P380" s="185">
        <f>O380*H380</f>
        <v>0</v>
      </c>
      <c r="Q380" s="185">
        <v>0.00014</v>
      </c>
      <c r="R380" s="185">
        <f>Q380*H380</f>
        <v>0.016916619999999997</v>
      </c>
      <c r="S380" s="185">
        <v>0</v>
      </c>
      <c r="T380" s="18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87" t="s">
        <v>277</v>
      </c>
      <c r="AT380" s="187" t="s">
        <v>144</v>
      </c>
      <c r="AU380" s="187" t="s">
        <v>82</v>
      </c>
      <c r="AY380" s="20" t="s">
        <v>141</v>
      </c>
      <c r="BE380" s="188">
        <f>IF(N380="základní",J380,0)</f>
        <v>0</v>
      </c>
      <c r="BF380" s="188">
        <f>IF(N380="snížená",J380,0)</f>
        <v>0</v>
      </c>
      <c r="BG380" s="188">
        <f>IF(N380="zákl. přenesená",J380,0)</f>
        <v>0</v>
      </c>
      <c r="BH380" s="188">
        <f>IF(N380="sníž. přenesená",J380,0)</f>
        <v>0</v>
      </c>
      <c r="BI380" s="188">
        <f>IF(N380="nulová",J380,0)</f>
        <v>0</v>
      </c>
      <c r="BJ380" s="20" t="s">
        <v>80</v>
      </c>
      <c r="BK380" s="188">
        <f>ROUND(I380*H380,2)</f>
        <v>0</v>
      </c>
      <c r="BL380" s="20" t="s">
        <v>277</v>
      </c>
      <c r="BM380" s="187" t="s">
        <v>542</v>
      </c>
    </row>
    <row r="381" spans="1:65" s="2" customFormat="1" ht="24.15" customHeight="1">
      <c r="A381" s="37"/>
      <c r="B381" s="38"/>
      <c r="C381" s="176" t="s">
        <v>543</v>
      </c>
      <c r="D381" s="176" t="s">
        <v>144</v>
      </c>
      <c r="E381" s="177" t="s">
        <v>544</v>
      </c>
      <c r="F381" s="178" t="s">
        <v>545</v>
      </c>
      <c r="G381" s="179" t="s">
        <v>169</v>
      </c>
      <c r="H381" s="180">
        <v>21.271</v>
      </c>
      <c r="I381" s="181"/>
      <c r="J381" s="182">
        <f>ROUND(I381*H381,2)</f>
        <v>0</v>
      </c>
      <c r="K381" s="178" t="s">
        <v>148</v>
      </c>
      <c r="L381" s="42"/>
      <c r="M381" s="183" t="s">
        <v>19</v>
      </c>
      <c r="N381" s="184" t="s">
        <v>43</v>
      </c>
      <c r="O381" s="67"/>
      <c r="P381" s="185">
        <f>O381*H381</f>
        <v>0</v>
      </c>
      <c r="Q381" s="185">
        <v>0.00011</v>
      </c>
      <c r="R381" s="185">
        <f>Q381*H381</f>
        <v>0.0023398100000000003</v>
      </c>
      <c r="S381" s="185">
        <v>0</v>
      </c>
      <c r="T381" s="18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87" t="s">
        <v>277</v>
      </c>
      <c r="AT381" s="187" t="s">
        <v>144</v>
      </c>
      <c r="AU381" s="187" t="s">
        <v>82</v>
      </c>
      <c r="AY381" s="20" t="s">
        <v>141</v>
      </c>
      <c r="BE381" s="188">
        <f>IF(N381="základní",J381,0)</f>
        <v>0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20" t="s">
        <v>80</v>
      </c>
      <c r="BK381" s="188">
        <f>ROUND(I381*H381,2)</f>
        <v>0</v>
      </c>
      <c r="BL381" s="20" t="s">
        <v>277</v>
      </c>
      <c r="BM381" s="187" t="s">
        <v>546</v>
      </c>
    </row>
    <row r="382" spans="1:65" s="2" customFormat="1" ht="24.15" customHeight="1">
      <c r="A382" s="37"/>
      <c r="B382" s="38"/>
      <c r="C382" s="176" t="s">
        <v>547</v>
      </c>
      <c r="D382" s="176" t="s">
        <v>144</v>
      </c>
      <c r="E382" s="177" t="s">
        <v>548</v>
      </c>
      <c r="F382" s="178" t="s">
        <v>549</v>
      </c>
      <c r="G382" s="179" t="s">
        <v>169</v>
      </c>
      <c r="H382" s="180">
        <v>684.141</v>
      </c>
      <c r="I382" s="181"/>
      <c r="J382" s="182">
        <f>ROUND(I382*H382,2)</f>
        <v>0</v>
      </c>
      <c r="K382" s="178" t="s">
        <v>19</v>
      </c>
      <c r="L382" s="42"/>
      <c r="M382" s="183" t="s">
        <v>19</v>
      </c>
      <c r="N382" s="184" t="s">
        <v>43</v>
      </c>
      <c r="O382" s="67"/>
      <c r="P382" s="185">
        <f>O382*H382</f>
        <v>0</v>
      </c>
      <c r="Q382" s="185">
        <v>0.00021</v>
      </c>
      <c r="R382" s="185">
        <f>Q382*H382</f>
        <v>0.14366961</v>
      </c>
      <c r="S382" s="185">
        <v>0</v>
      </c>
      <c r="T382" s="186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87" t="s">
        <v>277</v>
      </c>
      <c r="AT382" s="187" t="s">
        <v>144</v>
      </c>
      <c r="AU382" s="187" t="s">
        <v>82</v>
      </c>
      <c r="AY382" s="20" t="s">
        <v>141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20" t="s">
        <v>80</v>
      </c>
      <c r="BK382" s="188">
        <f>ROUND(I382*H382,2)</f>
        <v>0</v>
      </c>
      <c r="BL382" s="20" t="s">
        <v>277</v>
      </c>
      <c r="BM382" s="187" t="s">
        <v>550</v>
      </c>
    </row>
    <row r="383" spans="1:65" s="2" customFormat="1" ht="24.15" customHeight="1">
      <c r="A383" s="37"/>
      <c r="B383" s="38"/>
      <c r="C383" s="176" t="s">
        <v>551</v>
      </c>
      <c r="D383" s="176" t="s">
        <v>144</v>
      </c>
      <c r="E383" s="177" t="s">
        <v>552</v>
      </c>
      <c r="F383" s="178" t="s">
        <v>553</v>
      </c>
      <c r="G383" s="179" t="s">
        <v>169</v>
      </c>
      <c r="H383" s="180">
        <v>21.271</v>
      </c>
      <c r="I383" s="181"/>
      <c r="J383" s="182">
        <f>ROUND(I383*H383,2)</f>
        <v>0</v>
      </c>
      <c r="K383" s="178" t="s">
        <v>148</v>
      </c>
      <c r="L383" s="42"/>
      <c r="M383" s="183" t="s">
        <v>19</v>
      </c>
      <c r="N383" s="184" t="s">
        <v>43</v>
      </c>
      <c r="O383" s="67"/>
      <c r="P383" s="185">
        <f>O383*H383</f>
        <v>0</v>
      </c>
      <c r="Q383" s="185">
        <v>0.00072</v>
      </c>
      <c r="R383" s="185">
        <f>Q383*H383</f>
        <v>0.015315120000000002</v>
      </c>
      <c r="S383" s="185">
        <v>0</v>
      </c>
      <c r="T383" s="186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87" t="s">
        <v>277</v>
      </c>
      <c r="AT383" s="187" t="s">
        <v>144</v>
      </c>
      <c r="AU383" s="187" t="s">
        <v>82</v>
      </c>
      <c r="AY383" s="20" t="s">
        <v>141</v>
      </c>
      <c r="BE383" s="188">
        <f>IF(N383="základní",J383,0)</f>
        <v>0</v>
      </c>
      <c r="BF383" s="188">
        <f>IF(N383="snížená",J383,0)</f>
        <v>0</v>
      </c>
      <c r="BG383" s="188">
        <f>IF(N383="zákl. přenesená",J383,0)</f>
        <v>0</v>
      </c>
      <c r="BH383" s="188">
        <f>IF(N383="sníž. přenesená",J383,0)</f>
        <v>0</v>
      </c>
      <c r="BI383" s="188">
        <f>IF(N383="nulová",J383,0)</f>
        <v>0</v>
      </c>
      <c r="BJ383" s="20" t="s">
        <v>80</v>
      </c>
      <c r="BK383" s="188">
        <f>ROUND(I383*H383,2)</f>
        <v>0</v>
      </c>
      <c r="BL383" s="20" t="s">
        <v>277</v>
      </c>
      <c r="BM383" s="187" t="s">
        <v>554</v>
      </c>
    </row>
    <row r="384" spans="2:51" s="13" customFormat="1" ht="10.2">
      <c r="B384" s="189"/>
      <c r="C384" s="190"/>
      <c r="D384" s="191" t="s">
        <v>151</v>
      </c>
      <c r="E384" s="192" t="s">
        <v>19</v>
      </c>
      <c r="F384" s="193" t="s">
        <v>555</v>
      </c>
      <c r="G384" s="190"/>
      <c r="H384" s="192" t="s">
        <v>19</v>
      </c>
      <c r="I384" s="194"/>
      <c r="J384" s="190"/>
      <c r="K384" s="190"/>
      <c r="L384" s="195"/>
      <c r="M384" s="196"/>
      <c r="N384" s="197"/>
      <c r="O384" s="197"/>
      <c r="P384" s="197"/>
      <c r="Q384" s="197"/>
      <c r="R384" s="197"/>
      <c r="S384" s="197"/>
      <c r="T384" s="198"/>
      <c r="AT384" s="199" t="s">
        <v>151</v>
      </c>
      <c r="AU384" s="199" t="s">
        <v>82</v>
      </c>
      <c r="AV384" s="13" t="s">
        <v>80</v>
      </c>
      <c r="AW384" s="13" t="s">
        <v>33</v>
      </c>
      <c r="AX384" s="13" t="s">
        <v>72</v>
      </c>
      <c r="AY384" s="199" t="s">
        <v>141</v>
      </c>
    </row>
    <row r="385" spans="2:51" s="14" customFormat="1" ht="10.2">
      <c r="B385" s="200"/>
      <c r="C385" s="201"/>
      <c r="D385" s="191" t="s">
        <v>151</v>
      </c>
      <c r="E385" s="202" t="s">
        <v>19</v>
      </c>
      <c r="F385" s="203" t="s">
        <v>556</v>
      </c>
      <c r="G385" s="201"/>
      <c r="H385" s="204">
        <v>21.271</v>
      </c>
      <c r="I385" s="205"/>
      <c r="J385" s="201"/>
      <c r="K385" s="201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151</v>
      </c>
      <c r="AU385" s="210" t="s">
        <v>82</v>
      </c>
      <c r="AV385" s="14" t="s">
        <v>82</v>
      </c>
      <c r="AW385" s="14" t="s">
        <v>33</v>
      </c>
      <c r="AX385" s="14" t="s">
        <v>72</v>
      </c>
      <c r="AY385" s="210" t="s">
        <v>141</v>
      </c>
    </row>
    <row r="386" spans="2:51" s="16" customFormat="1" ht="10.2">
      <c r="B386" s="222"/>
      <c r="C386" s="223"/>
      <c r="D386" s="191" t="s">
        <v>151</v>
      </c>
      <c r="E386" s="224" t="s">
        <v>19</v>
      </c>
      <c r="F386" s="225" t="s">
        <v>160</v>
      </c>
      <c r="G386" s="223"/>
      <c r="H386" s="226">
        <v>21.271</v>
      </c>
      <c r="I386" s="227"/>
      <c r="J386" s="223"/>
      <c r="K386" s="223"/>
      <c r="L386" s="228"/>
      <c r="M386" s="229"/>
      <c r="N386" s="230"/>
      <c r="O386" s="230"/>
      <c r="P386" s="230"/>
      <c r="Q386" s="230"/>
      <c r="R386" s="230"/>
      <c r="S386" s="230"/>
      <c r="T386" s="231"/>
      <c r="AT386" s="232" t="s">
        <v>151</v>
      </c>
      <c r="AU386" s="232" t="s">
        <v>82</v>
      </c>
      <c r="AV386" s="16" t="s">
        <v>149</v>
      </c>
      <c r="AW386" s="16" t="s">
        <v>33</v>
      </c>
      <c r="AX386" s="16" t="s">
        <v>80</v>
      </c>
      <c r="AY386" s="232" t="s">
        <v>141</v>
      </c>
    </row>
    <row r="387" spans="1:65" s="2" customFormat="1" ht="24.15" customHeight="1">
      <c r="A387" s="37"/>
      <c r="B387" s="38"/>
      <c r="C387" s="176" t="s">
        <v>557</v>
      </c>
      <c r="D387" s="176" t="s">
        <v>144</v>
      </c>
      <c r="E387" s="177" t="s">
        <v>558</v>
      </c>
      <c r="F387" s="178" t="s">
        <v>559</v>
      </c>
      <c r="G387" s="179" t="s">
        <v>169</v>
      </c>
      <c r="H387" s="180">
        <v>684.141</v>
      </c>
      <c r="I387" s="181"/>
      <c r="J387" s="182">
        <f>ROUND(I387*H387,2)</f>
        <v>0</v>
      </c>
      <c r="K387" s="178" t="s">
        <v>148</v>
      </c>
      <c r="L387" s="42"/>
      <c r="M387" s="183" t="s">
        <v>19</v>
      </c>
      <c r="N387" s="184" t="s">
        <v>43</v>
      </c>
      <c r="O387" s="67"/>
      <c r="P387" s="185">
        <f>O387*H387</f>
        <v>0</v>
      </c>
      <c r="Q387" s="185">
        <v>0.00083</v>
      </c>
      <c r="R387" s="185">
        <f>Q387*H387</f>
        <v>0.56783703</v>
      </c>
      <c r="S387" s="185">
        <v>0</v>
      </c>
      <c r="T387" s="18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87" t="s">
        <v>277</v>
      </c>
      <c r="AT387" s="187" t="s">
        <v>144</v>
      </c>
      <c r="AU387" s="187" t="s">
        <v>82</v>
      </c>
      <c r="AY387" s="20" t="s">
        <v>141</v>
      </c>
      <c r="BE387" s="188">
        <f>IF(N387="základní",J387,0)</f>
        <v>0</v>
      </c>
      <c r="BF387" s="188">
        <f>IF(N387="snížená",J387,0)</f>
        <v>0</v>
      </c>
      <c r="BG387" s="188">
        <f>IF(N387="zákl. přenesená",J387,0)</f>
        <v>0</v>
      </c>
      <c r="BH387" s="188">
        <f>IF(N387="sníž. přenesená",J387,0)</f>
        <v>0</v>
      </c>
      <c r="BI387" s="188">
        <f>IF(N387="nulová",J387,0)</f>
        <v>0</v>
      </c>
      <c r="BJ387" s="20" t="s">
        <v>80</v>
      </c>
      <c r="BK387" s="188">
        <f>ROUND(I387*H387,2)</f>
        <v>0</v>
      </c>
      <c r="BL387" s="20" t="s">
        <v>277</v>
      </c>
      <c r="BM387" s="187" t="s">
        <v>560</v>
      </c>
    </row>
    <row r="388" spans="2:51" s="13" customFormat="1" ht="10.2">
      <c r="B388" s="189"/>
      <c r="C388" s="190"/>
      <c r="D388" s="191" t="s">
        <v>151</v>
      </c>
      <c r="E388" s="192" t="s">
        <v>19</v>
      </c>
      <c r="F388" s="193" t="s">
        <v>561</v>
      </c>
      <c r="G388" s="190"/>
      <c r="H388" s="192" t="s">
        <v>19</v>
      </c>
      <c r="I388" s="194"/>
      <c r="J388" s="190"/>
      <c r="K388" s="190"/>
      <c r="L388" s="195"/>
      <c r="M388" s="196"/>
      <c r="N388" s="197"/>
      <c r="O388" s="197"/>
      <c r="P388" s="197"/>
      <c r="Q388" s="197"/>
      <c r="R388" s="197"/>
      <c r="S388" s="197"/>
      <c r="T388" s="198"/>
      <c r="AT388" s="199" t="s">
        <v>151</v>
      </c>
      <c r="AU388" s="199" t="s">
        <v>82</v>
      </c>
      <c r="AV388" s="13" t="s">
        <v>80</v>
      </c>
      <c r="AW388" s="13" t="s">
        <v>33</v>
      </c>
      <c r="AX388" s="13" t="s">
        <v>72</v>
      </c>
      <c r="AY388" s="199" t="s">
        <v>141</v>
      </c>
    </row>
    <row r="389" spans="2:51" s="14" customFormat="1" ht="10.2">
      <c r="B389" s="200"/>
      <c r="C389" s="201"/>
      <c r="D389" s="191" t="s">
        <v>151</v>
      </c>
      <c r="E389" s="202" t="s">
        <v>19</v>
      </c>
      <c r="F389" s="203" t="s">
        <v>562</v>
      </c>
      <c r="G389" s="201"/>
      <c r="H389" s="204">
        <v>684.141</v>
      </c>
      <c r="I389" s="205"/>
      <c r="J389" s="201"/>
      <c r="K389" s="201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151</v>
      </c>
      <c r="AU389" s="210" t="s">
        <v>82</v>
      </c>
      <c r="AV389" s="14" t="s">
        <v>82</v>
      </c>
      <c r="AW389" s="14" t="s">
        <v>33</v>
      </c>
      <c r="AX389" s="14" t="s">
        <v>72</v>
      </c>
      <c r="AY389" s="210" t="s">
        <v>141</v>
      </c>
    </row>
    <row r="390" spans="2:51" s="16" customFormat="1" ht="10.2">
      <c r="B390" s="222"/>
      <c r="C390" s="223"/>
      <c r="D390" s="191" t="s">
        <v>151</v>
      </c>
      <c r="E390" s="224" t="s">
        <v>19</v>
      </c>
      <c r="F390" s="225" t="s">
        <v>160</v>
      </c>
      <c r="G390" s="223"/>
      <c r="H390" s="226">
        <v>684.141</v>
      </c>
      <c r="I390" s="227"/>
      <c r="J390" s="223"/>
      <c r="K390" s="223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151</v>
      </c>
      <c r="AU390" s="232" t="s">
        <v>82</v>
      </c>
      <c r="AV390" s="16" t="s">
        <v>149</v>
      </c>
      <c r="AW390" s="16" t="s">
        <v>33</v>
      </c>
      <c r="AX390" s="16" t="s">
        <v>80</v>
      </c>
      <c r="AY390" s="232" t="s">
        <v>141</v>
      </c>
    </row>
    <row r="391" spans="1:65" s="2" customFormat="1" ht="16.5" customHeight="1">
      <c r="A391" s="37"/>
      <c r="B391" s="38"/>
      <c r="C391" s="176" t="s">
        <v>563</v>
      </c>
      <c r="D391" s="176" t="s">
        <v>144</v>
      </c>
      <c r="E391" s="177" t="s">
        <v>564</v>
      </c>
      <c r="F391" s="178" t="s">
        <v>565</v>
      </c>
      <c r="G391" s="179" t="s">
        <v>169</v>
      </c>
      <c r="H391" s="180">
        <v>57.141</v>
      </c>
      <c r="I391" s="181"/>
      <c r="J391" s="182">
        <f>ROUND(I391*H391,2)</f>
        <v>0</v>
      </c>
      <c r="K391" s="178" t="s">
        <v>19</v>
      </c>
      <c r="L391" s="42"/>
      <c r="M391" s="183" t="s">
        <v>19</v>
      </c>
      <c r="N391" s="184" t="s">
        <v>43</v>
      </c>
      <c r="O391" s="67"/>
      <c r="P391" s="185">
        <f>O391*H391</f>
        <v>0</v>
      </c>
      <c r="Q391" s="185">
        <v>0.00023</v>
      </c>
      <c r="R391" s="185">
        <f>Q391*H391</f>
        <v>0.01314243</v>
      </c>
      <c r="S391" s="185">
        <v>0</v>
      </c>
      <c r="T391" s="18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87" t="s">
        <v>277</v>
      </c>
      <c r="AT391" s="187" t="s">
        <v>144</v>
      </c>
      <c r="AU391" s="187" t="s">
        <v>82</v>
      </c>
      <c r="AY391" s="20" t="s">
        <v>141</v>
      </c>
      <c r="BE391" s="188">
        <f>IF(N391="základní",J391,0)</f>
        <v>0</v>
      </c>
      <c r="BF391" s="188">
        <f>IF(N391="snížená",J391,0)</f>
        <v>0</v>
      </c>
      <c r="BG391" s="188">
        <f>IF(N391="zákl. přenesená",J391,0)</f>
        <v>0</v>
      </c>
      <c r="BH391" s="188">
        <f>IF(N391="sníž. přenesená",J391,0)</f>
        <v>0</v>
      </c>
      <c r="BI391" s="188">
        <f>IF(N391="nulová",J391,0)</f>
        <v>0</v>
      </c>
      <c r="BJ391" s="20" t="s">
        <v>80</v>
      </c>
      <c r="BK391" s="188">
        <f>ROUND(I391*H391,2)</f>
        <v>0</v>
      </c>
      <c r="BL391" s="20" t="s">
        <v>277</v>
      </c>
      <c r="BM391" s="187" t="s">
        <v>566</v>
      </c>
    </row>
    <row r="392" spans="2:51" s="13" customFormat="1" ht="10.2">
      <c r="B392" s="189"/>
      <c r="C392" s="190"/>
      <c r="D392" s="191" t="s">
        <v>151</v>
      </c>
      <c r="E392" s="192" t="s">
        <v>19</v>
      </c>
      <c r="F392" s="193" t="s">
        <v>567</v>
      </c>
      <c r="G392" s="190"/>
      <c r="H392" s="192" t="s">
        <v>19</v>
      </c>
      <c r="I392" s="194"/>
      <c r="J392" s="190"/>
      <c r="K392" s="190"/>
      <c r="L392" s="195"/>
      <c r="M392" s="196"/>
      <c r="N392" s="197"/>
      <c r="O392" s="197"/>
      <c r="P392" s="197"/>
      <c r="Q392" s="197"/>
      <c r="R392" s="197"/>
      <c r="S392" s="197"/>
      <c r="T392" s="198"/>
      <c r="AT392" s="199" t="s">
        <v>151</v>
      </c>
      <c r="AU392" s="199" t="s">
        <v>82</v>
      </c>
      <c r="AV392" s="13" t="s">
        <v>80</v>
      </c>
      <c r="AW392" s="13" t="s">
        <v>33</v>
      </c>
      <c r="AX392" s="13" t="s">
        <v>72</v>
      </c>
      <c r="AY392" s="199" t="s">
        <v>141</v>
      </c>
    </row>
    <row r="393" spans="2:51" s="14" customFormat="1" ht="10.2">
      <c r="B393" s="200"/>
      <c r="C393" s="201"/>
      <c r="D393" s="191" t="s">
        <v>151</v>
      </c>
      <c r="E393" s="202" t="s">
        <v>19</v>
      </c>
      <c r="F393" s="203" t="s">
        <v>568</v>
      </c>
      <c r="G393" s="201"/>
      <c r="H393" s="204">
        <v>43.98</v>
      </c>
      <c r="I393" s="205"/>
      <c r="J393" s="201"/>
      <c r="K393" s="201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151</v>
      </c>
      <c r="AU393" s="210" t="s">
        <v>82</v>
      </c>
      <c r="AV393" s="14" t="s">
        <v>82</v>
      </c>
      <c r="AW393" s="14" t="s">
        <v>33</v>
      </c>
      <c r="AX393" s="14" t="s">
        <v>72</v>
      </c>
      <c r="AY393" s="210" t="s">
        <v>141</v>
      </c>
    </row>
    <row r="394" spans="2:51" s="13" customFormat="1" ht="10.2">
      <c r="B394" s="189"/>
      <c r="C394" s="190"/>
      <c r="D394" s="191" t="s">
        <v>151</v>
      </c>
      <c r="E394" s="192" t="s">
        <v>19</v>
      </c>
      <c r="F394" s="193" t="s">
        <v>569</v>
      </c>
      <c r="G394" s="190"/>
      <c r="H394" s="192" t="s">
        <v>19</v>
      </c>
      <c r="I394" s="194"/>
      <c r="J394" s="190"/>
      <c r="K394" s="190"/>
      <c r="L394" s="195"/>
      <c r="M394" s="196"/>
      <c r="N394" s="197"/>
      <c r="O394" s="197"/>
      <c r="P394" s="197"/>
      <c r="Q394" s="197"/>
      <c r="R394" s="197"/>
      <c r="S394" s="197"/>
      <c r="T394" s="198"/>
      <c r="AT394" s="199" t="s">
        <v>151</v>
      </c>
      <c r="AU394" s="199" t="s">
        <v>82</v>
      </c>
      <c r="AV394" s="13" t="s">
        <v>80</v>
      </c>
      <c r="AW394" s="13" t="s">
        <v>33</v>
      </c>
      <c r="AX394" s="13" t="s">
        <v>72</v>
      </c>
      <c r="AY394" s="199" t="s">
        <v>141</v>
      </c>
    </row>
    <row r="395" spans="2:51" s="14" customFormat="1" ht="10.2">
      <c r="B395" s="200"/>
      <c r="C395" s="201"/>
      <c r="D395" s="191" t="s">
        <v>151</v>
      </c>
      <c r="E395" s="202" t="s">
        <v>19</v>
      </c>
      <c r="F395" s="203" t="s">
        <v>570</v>
      </c>
      <c r="G395" s="201"/>
      <c r="H395" s="204">
        <v>13.161</v>
      </c>
      <c r="I395" s="205"/>
      <c r="J395" s="201"/>
      <c r="K395" s="201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151</v>
      </c>
      <c r="AU395" s="210" t="s">
        <v>82</v>
      </c>
      <c r="AV395" s="14" t="s">
        <v>82</v>
      </c>
      <c r="AW395" s="14" t="s">
        <v>33</v>
      </c>
      <c r="AX395" s="14" t="s">
        <v>72</v>
      </c>
      <c r="AY395" s="210" t="s">
        <v>141</v>
      </c>
    </row>
    <row r="396" spans="2:51" s="16" customFormat="1" ht="10.2">
      <c r="B396" s="222"/>
      <c r="C396" s="223"/>
      <c r="D396" s="191" t="s">
        <v>151</v>
      </c>
      <c r="E396" s="224" t="s">
        <v>19</v>
      </c>
      <c r="F396" s="225" t="s">
        <v>160</v>
      </c>
      <c r="G396" s="223"/>
      <c r="H396" s="226">
        <v>57.141</v>
      </c>
      <c r="I396" s="227"/>
      <c r="J396" s="223"/>
      <c r="K396" s="223"/>
      <c r="L396" s="228"/>
      <c r="M396" s="244"/>
      <c r="N396" s="245"/>
      <c r="O396" s="245"/>
      <c r="P396" s="245"/>
      <c r="Q396" s="245"/>
      <c r="R396" s="245"/>
      <c r="S396" s="245"/>
      <c r="T396" s="246"/>
      <c r="AT396" s="232" t="s">
        <v>151</v>
      </c>
      <c r="AU396" s="232" t="s">
        <v>82</v>
      </c>
      <c r="AV396" s="16" t="s">
        <v>149</v>
      </c>
      <c r="AW396" s="16" t="s">
        <v>33</v>
      </c>
      <c r="AX396" s="16" t="s">
        <v>80</v>
      </c>
      <c r="AY396" s="232" t="s">
        <v>141</v>
      </c>
    </row>
    <row r="397" spans="1:31" s="2" customFormat="1" ht="6.9" customHeight="1">
      <c r="A397" s="37"/>
      <c r="B397" s="50"/>
      <c r="C397" s="51"/>
      <c r="D397" s="51"/>
      <c r="E397" s="51"/>
      <c r="F397" s="51"/>
      <c r="G397" s="51"/>
      <c r="H397" s="51"/>
      <c r="I397" s="51"/>
      <c r="J397" s="51"/>
      <c r="K397" s="51"/>
      <c r="L397" s="42"/>
      <c r="M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</row>
  </sheetData>
  <sheetProtection algorithmName="SHA-512" hashValue="gSKKf1wjhgGXvNJBU3/b5WmNRgOtVMoFTgyr5aW/udv7Jj2THkoHYsPEliI9XRE8LdOJiMwNCn/wWuRaI4+3mg==" saltValue="kQeJAfjMPZEq1MijVViiS72JRoWoRSf8v0rbCtsiBcefZP6arFfvfrQn/RQSUCg2iHi0+8IT4n3644QDlAw4Dg==" spinCount="100000" sheet="1" objects="1" scenarios="1" formatColumns="0" formatRows="0" autoFilter="0"/>
  <autoFilter ref="C93:K396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0" t="s">
        <v>85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" customHeight="1">
      <c r="B4" s="23"/>
      <c r="D4" s="106" t="s">
        <v>104</v>
      </c>
      <c r="L4" s="23"/>
      <c r="M4" s="107" t="s">
        <v>10</v>
      </c>
      <c r="AT4" s="20" t="s">
        <v>4</v>
      </c>
    </row>
    <row r="5" spans="2:12" s="1" customFormat="1" ht="6.9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79" t="str">
        <f>'Rekapitulace stavby'!K6</f>
        <v>Oprava fasády a střechy objektu Krnovská 71B v Opavě</v>
      </c>
      <c r="F7" s="380"/>
      <c r="G7" s="380"/>
      <c r="H7" s="380"/>
      <c r="L7" s="23"/>
    </row>
    <row r="8" spans="1:31" s="2" customFormat="1" ht="12" customHeight="1">
      <c r="A8" s="37"/>
      <c r="B8" s="42"/>
      <c r="C8" s="37"/>
      <c r="D8" s="108" t="s">
        <v>105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1" t="s">
        <v>571</v>
      </c>
      <c r="F9" s="382"/>
      <c r="G9" s="382"/>
      <c r="H9" s="38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3" t="str">
        <f>'Rekapitulace stavby'!E14</f>
        <v>Vyplň údaj</v>
      </c>
      <c r="F18" s="384"/>
      <c r="G18" s="384"/>
      <c r="H18" s="38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2"/>
      <c r="B27" s="113"/>
      <c r="C27" s="112"/>
      <c r="D27" s="112"/>
      <c r="E27" s="385" t="s">
        <v>37</v>
      </c>
      <c r="F27" s="385"/>
      <c r="G27" s="385"/>
      <c r="H27" s="38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ROUND(J96,2)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42</v>
      </c>
      <c r="E33" s="108" t="s">
        <v>43</v>
      </c>
      <c r="F33" s="120">
        <f>ROUND((SUM(BE96:BE419)),2)</f>
        <v>0</v>
      </c>
      <c r="G33" s="37"/>
      <c r="H33" s="37"/>
      <c r="I33" s="121">
        <v>0.21</v>
      </c>
      <c r="J33" s="120">
        <f>ROUND(((SUM(BE96:BE419))*I33),2)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44</v>
      </c>
      <c r="F34" s="120">
        <f>ROUND((SUM(BF96:BF419)),2)</f>
        <v>0</v>
      </c>
      <c r="G34" s="37"/>
      <c r="H34" s="37"/>
      <c r="I34" s="121">
        <v>0.12</v>
      </c>
      <c r="J34" s="120">
        <f>ROUND(((SUM(BF96:BF419))*I34),2)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45</v>
      </c>
      <c r="F35" s="120">
        <f>ROUND((SUM(BG96:BG419)),2)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46</v>
      </c>
      <c r="F36" s="120">
        <f>ROUND((SUM(BH96:BH419)),2)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47</v>
      </c>
      <c r="F37" s="120">
        <f>ROUND((SUM(BI96:BI419)),2)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6" t="s">
        <v>107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6" t="str">
        <f>E7</f>
        <v>Oprava fasády a střechy objektu Krnovská 71B v Opavě</v>
      </c>
      <c r="F48" s="387"/>
      <c r="G48" s="387"/>
      <c r="H48" s="38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9" t="str">
        <f>E9</f>
        <v>02 - Oprava fasády - pohled jižní</v>
      </c>
      <c r="F50" s="388"/>
      <c r="G50" s="388"/>
      <c r="H50" s="388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k.ú. Opava-Předměstí, par.č. 2157/2</v>
      </c>
      <c r="G52" s="39"/>
      <c r="H52" s="39"/>
      <c r="I52" s="32" t="s">
        <v>23</v>
      </c>
      <c r="J52" s="62" t="str">
        <f>IF(J12="","",J12)</f>
        <v>9. 4. 2024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Statutární město Opava </v>
      </c>
      <c r="G54" s="39"/>
      <c r="H54" s="39"/>
      <c r="I54" s="32" t="s">
        <v>31</v>
      </c>
      <c r="J54" s="35" t="str">
        <f>E21</f>
        <v>Ing. Jan Pospíšil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108</v>
      </c>
      <c r="D57" s="134"/>
      <c r="E57" s="134"/>
      <c r="F57" s="134"/>
      <c r="G57" s="134"/>
      <c r="H57" s="134"/>
      <c r="I57" s="134"/>
      <c r="J57" s="135" t="s">
        <v>109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J96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110</v>
      </c>
    </row>
    <row r="60" spans="2:12" s="9" customFormat="1" ht="24.9" customHeight="1">
      <c r="B60" s="137"/>
      <c r="C60" s="138"/>
      <c r="D60" s="139" t="s">
        <v>111</v>
      </c>
      <c r="E60" s="140"/>
      <c r="F60" s="140"/>
      <c r="G60" s="140"/>
      <c r="H60" s="140"/>
      <c r="I60" s="140"/>
      <c r="J60" s="141">
        <f>J97</f>
        <v>0</v>
      </c>
      <c r="K60" s="138"/>
      <c r="L60" s="142"/>
    </row>
    <row r="61" spans="2:12" s="10" customFormat="1" ht="19.95" customHeight="1">
      <c r="B61" s="143"/>
      <c r="C61" s="144"/>
      <c r="D61" s="145" t="s">
        <v>572</v>
      </c>
      <c r="E61" s="146"/>
      <c r="F61" s="146"/>
      <c r="G61" s="146"/>
      <c r="H61" s="146"/>
      <c r="I61" s="146"/>
      <c r="J61" s="147">
        <f>J98</f>
        <v>0</v>
      </c>
      <c r="K61" s="144"/>
      <c r="L61" s="148"/>
    </row>
    <row r="62" spans="2:12" s="10" customFormat="1" ht="19.95" customHeight="1">
      <c r="B62" s="143"/>
      <c r="C62" s="144"/>
      <c r="D62" s="145" t="s">
        <v>112</v>
      </c>
      <c r="E62" s="146"/>
      <c r="F62" s="146"/>
      <c r="G62" s="146"/>
      <c r="H62" s="146"/>
      <c r="I62" s="146"/>
      <c r="J62" s="147">
        <f>J108</f>
        <v>0</v>
      </c>
      <c r="K62" s="144"/>
      <c r="L62" s="148"/>
    </row>
    <row r="63" spans="2:12" s="10" customFormat="1" ht="19.95" customHeight="1">
      <c r="B63" s="143"/>
      <c r="C63" s="144"/>
      <c r="D63" s="145" t="s">
        <v>573</v>
      </c>
      <c r="E63" s="146"/>
      <c r="F63" s="146"/>
      <c r="G63" s="146"/>
      <c r="H63" s="146"/>
      <c r="I63" s="146"/>
      <c r="J63" s="147">
        <f>J242</f>
        <v>0</v>
      </c>
      <c r="K63" s="144"/>
      <c r="L63" s="148"/>
    </row>
    <row r="64" spans="2:12" s="10" customFormat="1" ht="19.95" customHeight="1">
      <c r="B64" s="143"/>
      <c r="C64" s="144"/>
      <c r="D64" s="145" t="s">
        <v>114</v>
      </c>
      <c r="E64" s="146"/>
      <c r="F64" s="146"/>
      <c r="G64" s="146"/>
      <c r="H64" s="146"/>
      <c r="I64" s="146"/>
      <c r="J64" s="147">
        <f>J244</f>
        <v>0</v>
      </c>
      <c r="K64" s="144"/>
      <c r="L64" s="148"/>
    </row>
    <row r="65" spans="2:12" s="10" customFormat="1" ht="19.95" customHeight="1">
      <c r="B65" s="143"/>
      <c r="C65" s="144"/>
      <c r="D65" s="145" t="s">
        <v>115</v>
      </c>
      <c r="E65" s="146"/>
      <c r="F65" s="146"/>
      <c r="G65" s="146"/>
      <c r="H65" s="146"/>
      <c r="I65" s="146"/>
      <c r="J65" s="147">
        <f>J263</f>
        <v>0</v>
      </c>
      <c r="K65" s="144"/>
      <c r="L65" s="148"/>
    </row>
    <row r="66" spans="2:12" s="10" customFormat="1" ht="19.95" customHeight="1">
      <c r="B66" s="143"/>
      <c r="C66" s="144"/>
      <c r="D66" s="145" t="s">
        <v>574</v>
      </c>
      <c r="E66" s="146"/>
      <c r="F66" s="146"/>
      <c r="G66" s="146"/>
      <c r="H66" s="146"/>
      <c r="I66" s="146"/>
      <c r="J66" s="147">
        <f>J268</f>
        <v>0</v>
      </c>
      <c r="K66" s="144"/>
      <c r="L66" s="148"/>
    </row>
    <row r="67" spans="2:12" s="10" customFormat="1" ht="19.95" customHeight="1">
      <c r="B67" s="143"/>
      <c r="C67" s="144"/>
      <c r="D67" s="145" t="s">
        <v>116</v>
      </c>
      <c r="E67" s="146"/>
      <c r="F67" s="146"/>
      <c r="G67" s="146"/>
      <c r="H67" s="146"/>
      <c r="I67" s="146"/>
      <c r="J67" s="147">
        <f>J273</f>
        <v>0</v>
      </c>
      <c r="K67" s="144"/>
      <c r="L67" s="148"/>
    </row>
    <row r="68" spans="2:12" s="10" customFormat="1" ht="19.95" customHeight="1">
      <c r="B68" s="143"/>
      <c r="C68" s="144"/>
      <c r="D68" s="145" t="s">
        <v>117</v>
      </c>
      <c r="E68" s="146"/>
      <c r="F68" s="146"/>
      <c r="G68" s="146"/>
      <c r="H68" s="146"/>
      <c r="I68" s="146"/>
      <c r="J68" s="147">
        <f>J295</f>
        <v>0</v>
      </c>
      <c r="K68" s="144"/>
      <c r="L68" s="148"/>
    </row>
    <row r="69" spans="2:12" s="10" customFormat="1" ht="19.95" customHeight="1">
      <c r="B69" s="143"/>
      <c r="C69" s="144"/>
      <c r="D69" s="145" t="s">
        <v>118</v>
      </c>
      <c r="E69" s="146"/>
      <c r="F69" s="146"/>
      <c r="G69" s="146"/>
      <c r="H69" s="146"/>
      <c r="I69" s="146"/>
      <c r="J69" s="147">
        <f>J309</f>
        <v>0</v>
      </c>
      <c r="K69" s="144"/>
      <c r="L69" s="148"/>
    </row>
    <row r="70" spans="2:12" s="10" customFormat="1" ht="19.95" customHeight="1">
      <c r="B70" s="143"/>
      <c r="C70" s="144"/>
      <c r="D70" s="145" t="s">
        <v>119</v>
      </c>
      <c r="E70" s="146"/>
      <c r="F70" s="146"/>
      <c r="G70" s="146"/>
      <c r="H70" s="146"/>
      <c r="I70" s="146"/>
      <c r="J70" s="147">
        <f>J315</f>
        <v>0</v>
      </c>
      <c r="K70" s="144"/>
      <c r="L70" s="148"/>
    </row>
    <row r="71" spans="2:12" s="9" customFormat="1" ht="24.9" customHeight="1">
      <c r="B71" s="137"/>
      <c r="C71" s="138"/>
      <c r="D71" s="139" t="s">
        <v>120</v>
      </c>
      <c r="E71" s="140"/>
      <c r="F71" s="140"/>
      <c r="G71" s="140"/>
      <c r="H71" s="140"/>
      <c r="I71" s="140"/>
      <c r="J71" s="141">
        <f>J317</f>
        <v>0</v>
      </c>
      <c r="K71" s="138"/>
      <c r="L71" s="142"/>
    </row>
    <row r="72" spans="2:12" s="10" customFormat="1" ht="19.95" customHeight="1">
      <c r="B72" s="143"/>
      <c r="C72" s="144"/>
      <c r="D72" s="145" t="s">
        <v>122</v>
      </c>
      <c r="E72" s="146"/>
      <c r="F72" s="146"/>
      <c r="G72" s="146"/>
      <c r="H72" s="146"/>
      <c r="I72" s="146"/>
      <c r="J72" s="147">
        <f>J318</f>
        <v>0</v>
      </c>
      <c r="K72" s="144"/>
      <c r="L72" s="148"/>
    </row>
    <row r="73" spans="2:12" s="10" customFormat="1" ht="19.95" customHeight="1">
      <c r="B73" s="143"/>
      <c r="C73" s="144"/>
      <c r="D73" s="145" t="s">
        <v>123</v>
      </c>
      <c r="E73" s="146"/>
      <c r="F73" s="146"/>
      <c r="G73" s="146"/>
      <c r="H73" s="146"/>
      <c r="I73" s="146"/>
      <c r="J73" s="147">
        <f>J321</f>
        <v>0</v>
      </c>
      <c r="K73" s="144"/>
      <c r="L73" s="148"/>
    </row>
    <row r="74" spans="2:12" s="10" customFormat="1" ht="19.95" customHeight="1">
      <c r="B74" s="143"/>
      <c r="C74" s="144"/>
      <c r="D74" s="145" t="s">
        <v>124</v>
      </c>
      <c r="E74" s="146"/>
      <c r="F74" s="146"/>
      <c r="G74" s="146"/>
      <c r="H74" s="146"/>
      <c r="I74" s="146"/>
      <c r="J74" s="147">
        <f>J383</f>
        <v>0</v>
      </c>
      <c r="K74" s="144"/>
      <c r="L74" s="148"/>
    </row>
    <row r="75" spans="2:12" s="10" customFormat="1" ht="19.95" customHeight="1">
      <c r="B75" s="143"/>
      <c r="C75" s="144"/>
      <c r="D75" s="145" t="s">
        <v>125</v>
      </c>
      <c r="E75" s="146"/>
      <c r="F75" s="146"/>
      <c r="G75" s="146"/>
      <c r="H75" s="146"/>
      <c r="I75" s="146"/>
      <c r="J75" s="147">
        <f>J388</f>
        <v>0</v>
      </c>
      <c r="K75" s="144"/>
      <c r="L75" s="148"/>
    </row>
    <row r="76" spans="2:12" s="10" customFormat="1" ht="19.95" customHeight="1">
      <c r="B76" s="143"/>
      <c r="C76" s="144"/>
      <c r="D76" s="145" t="s">
        <v>575</v>
      </c>
      <c r="E76" s="146"/>
      <c r="F76" s="146"/>
      <c r="G76" s="146"/>
      <c r="H76" s="146"/>
      <c r="I76" s="146"/>
      <c r="J76" s="147">
        <f>J418</f>
        <v>0</v>
      </c>
      <c r="K76" s="144"/>
      <c r="L76" s="148"/>
    </row>
    <row r="77" spans="1:31" s="2" customFormat="1" ht="21.7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" customHeight="1">
      <c r="A78" s="37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31" s="2" customFormat="1" ht="6.9" customHeight="1">
      <c r="A82" s="37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4.9" customHeight="1">
      <c r="A83" s="37"/>
      <c r="B83" s="38"/>
      <c r="C83" s="26" t="s">
        <v>126</v>
      </c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16</v>
      </c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86" t="str">
        <f>E7</f>
        <v>Oprava fasády a střechy objektu Krnovská 71B v Opavě</v>
      </c>
      <c r="F86" s="387"/>
      <c r="G86" s="387"/>
      <c r="H86" s="387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105</v>
      </c>
      <c r="D87" s="39"/>
      <c r="E87" s="39"/>
      <c r="F87" s="39"/>
      <c r="G87" s="39"/>
      <c r="H87" s="39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339" t="str">
        <f>E9</f>
        <v>02 - Oprava fasády - pohled jižní</v>
      </c>
      <c r="F88" s="388"/>
      <c r="G88" s="388"/>
      <c r="H88" s="388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21</v>
      </c>
      <c r="D90" s="39"/>
      <c r="E90" s="39"/>
      <c r="F90" s="30" t="str">
        <f>F12</f>
        <v>k.ú. Opava-Předměstí, par.č. 2157/2</v>
      </c>
      <c r="G90" s="39"/>
      <c r="H90" s="39"/>
      <c r="I90" s="32" t="s">
        <v>23</v>
      </c>
      <c r="J90" s="62" t="str">
        <f>IF(J12="","",J12)</f>
        <v>9. 4. 2024</v>
      </c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2" t="s">
        <v>25</v>
      </c>
      <c r="D92" s="39"/>
      <c r="E92" s="39"/>
      <c r="F92" s="30" t="str">
        <f>E15</f>
        <v xml:space="preserve">Statutární město Opava </v>
      </c>
      <c r="G92" s="39"/>
      <c r="H92" s="39"/>
      <c r="I92" s="32" t="s">
        <v>31</v>
      </c>
      <c r="J92" s="35" t="str">
        <f>E21</f>
        <v>Ing. Jan Pospíšil</v>
      </c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2" t="s">
        <v>29</v>
      </c>
      <c r="D93" s="39"/>
      <c r="E93" s="39"/>
      <c r="F93" s="30" t="str">
        <f>IF(E18="","",E18)</f>
        <v>Vyplň údaj</v>
      </c>
      <c r="G93" s="39"/>
      <c r="H93" s="39"/>
      <c r="I93" s="32" t="s">
        <v>34</v>
      </c>
      <c r="J93" s="35" t="str">
        <f>E24</f>
        <v xml:space="preserve"> </v>
      </c>
      <c r="K93" s="39"/>
      <c r="L93" s="10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0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1" customFormat="1" ht="29.25" customHeight="1">
      <c r="A95" s="149"/>
      <c r="B95" s="150"/>
      <c r="C95" s="151" t="s">
        <v>127</v>
      </c>
      <c r="D95" s="152" t="s">
        <v>57</v>
      </c>
      <c r="E95" s="152" t="s">
        <v>53</v>
      </c>
      <c r="F95" s="152" t="s">
        <v>54</v>
      </c>
      <c r="G95" s="152" t="s">
        <v>128</v>
      </c>
      <c r="H95" s="152" t="s">
        <v>129</v>
      </c>
      <c r="I95" s="152" t="s">
        <v>130</v>
      </c>
      <c r="J95" s="152" t="s">
        <v>109</v>
      </c>
      <c r="K95" s="153" t="s">
        <v>131</v>
      </c>
      <c r="L95" s="154"/>
      <c r="M95" s="71" t="s">
        <v>19</v>
      </c>
      <c r="N95" s="72" t="s">
        <v>42</v>
      </c>
      <c r="O95" s="72" t="s">
        <v>132</v>
      </c>
      <c r="P95" s="72" t="s">
        <v>133</v>
      </c>
      <c r="Q95" s="72" t="s">
        <v>134</v>
      </c>
      <c r="R95" s="72" t="s">
        <v>135</v>
      </c>
      <c r="S95" s="72" t="s">
        <v>136</v>
      </c>
      <c r="T95" s="73" t="s">
        <v>137</v>
      </c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</row>
    <row r="96" spans="1:63" s="2" customFormat="1" ht="22.8" customHeight="1">
      <c r="A96" s="37"/>
      <c r="B96" s="38"/>
      <c r="C96" s="78" t="s">
        <v>138</v>
      </c>
      <c r="D96" s="39"/>
      <c r="E96" s="39"/>
      <c r="F96" s="39"/>
      <c r="G96" s="39"/>
      <c r="H96" s="39"/>
      <c r="I96" s="39"/>
      <c r="J96" s="155">
        <f>BK96</f>
        <v>0</v>
      </c>
      <c r="K96" s="39"/>
      <c r="L96" s="42"/>
      <c r="M96" s="74"/>
      <c r="N96" s="156"/>
      <c r="O96" s="75"/>
      <c r="P96" s="157">
        <f>P97+P317</f>
        <v>0</v>
      </c>
      <c r="Q96" s="75"/>
      <c r="R96" s="157">
        <f>R97+R317</f>
        <v>49.34739200999999</v>
      </c>
      <c r="S96" s="75"/>
      <c r="T96" s="158">
        <f>T97+T317</f>
        <v>45.99479229999999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71</v>
      </c>
      <c r="AU96" s="20" t="s">
        <v>110</v>
      </c>
      <c r="BK96" s="159">
        <f>BK97+BK317</f>
        <v>0</v>
      </c>
    </row>
    <row r="97" spans="2:63" s="12" customFormat="1" ht="25.95" customHeight="1">
      <c r="B97" s="160"/>
      <c r="C97" s="161"/>
      <c r="D97" s="162" t="s">
        <v>71</v>
      </c>
      <c r="E97" s="163" t="s">
        <v>139</v>
      </c>
      <c r="F97" s="163" t="s">
        <v>140</v>
      </c>
      <c r="G97" s="161"/>
      <c r="H97" s="161"/>
      <c r="I97" s="164"/>
      <c r="J97" s="165">
        <f>BK97</f>
        <v>0</v>
      </c>
      <c r="K97" s="161"/>
      <c r="L97" s="166"/>
      <c r="M97" s="167"/>
      <c r="N97" s="168"/>
      <c r="O97" s="168"/>
      <c r="P97" s="169">
        <f>P98+P108+P242+P244+P263+P268+P273+P295+P309+P315</f>
        <v>0</v>
      </c>
      <c r="Q97" s="168"/>
      <c r="R97" s="169">
        <f>R98+R108+R242+R244+R263+R268+R273+R295+R309+R315</f>
        <v>47.92599538999999</v>
      </c>
      <c r="S97" s="168"/>
      <c r="T97" s="170">
        <f>T98+T108+T242+T244+T263+T268+T273+T295+T309+T315</f>
        <v>45.660399999999996</v>
      </c>
      <c r="AR97" s="171" t="s">
        <v>80</v>
      </c>
      <c r="AT97" s="172" t="s">
        <v>71</v>
      </c>
      <c r="AU97" s="172" t="s">
        <v>72</v>
      </c>
      <c r="AY97" s="171" t="s">
        <v>141</v>
      </c>
      <c r="BK97" s="173">
        <f>BK98+BK108+BK242+BK244+BK263+BK268+BK273+BK295+BK309+BK315</f>
        <v>0</v>
      </c>
    </row>
    <row r="98" spans="2:63" s="12" customFormat="1" ht="22.8" customHeight="1">
      <c r="B98" s="160"/>
      <c r="C98" s="161"/>
      <c r="D98" s="162" t="s">
        <v>71</v>
      </c>
      <c r="E98" s="174" t="s">
        <v>514</v>
      </c>
      <c r="F98" s="174" t="s">
        <v>576</v>
      </c>
      <c r="G98" s="161"/>
      <c r="H98" s="161"/>
      <c r="I98" s="164"/>
      <c r="J98" s="175">
        <f>BK98</f>
        <v>0</v>
      </c>
      <c r="K98" s="161"/>
      <c r="L98" s="166"/>
      <c r="M98" s="167"/>
      <c r="N98" s="168"/>
      <c r="O98" s="168"/>
      <c r="P98" s="169">
        <f>SUM(P99:P107)</f>
        <v>0</v>
      </c>
      <c r="Q98" s="168"/>
      <c r="R98" s="169">
        <f>SUM(R99:R107)</f>
        <v>0.28295729999999997</v>
      </c>
      <c r="S98" s="168"/>
      <c r="T98" s="170">
        <f>SUM(T99:T107)</f>
        <v>0</v>
      </c>
      <c r="AR98" s="171" t="s">
        <v>80</v>
      </c>
      <c r="AT98" s="172" t="s">
        <v>71</v>
      </c>
      <c r="AU98" s="172" t="s">
        <v>80</v>
      </c>
      <c r="AY98" s="171" t="s">
        <v>141</v>
      </c>
      <c r="BK98" s="173">
        <f>SUM(BK99:BK107)</f>
        <v>0</v>
      </c>
    </row>
    <row r="99" spans="1:65" s="2" customFormat="1" ht="16.5" customHeight="1">
      <c r="A99" s="37"/>
      <c r="B99" s="38"/>
      <c r="C99" s="176" t="s">
        <v>80</v>
      </c>
      <c r="D99" s="176" t="s">
        <v>144</v>
      </c>
      <c r="E99" s="177" t="s">
        <v>577</v>
      </c>
      <c r="F99" s="178" t="s">
        <v>578</v>
      </c>
      <c r="G99" s="179" t="s">
        <v>169</v>
      </c>
      <c r="H99" s="180">
        <v>7.935</v>
      </c>
      <c r="I99" s="181"/>
      <c r="J99" s="182">
        <f>ROUND(I99*H99,2)</f>
        <v>0</v>
      </c>
      <c r="K99" s="178" t="s">
        <v>148</v>
      </c>
      <c r="L99" s="42"/>
      <c r="M99" s="183" t="s">
        <v>19</v>
      </c>
      <c r="N99" s="184" t="s">
        <v>43</v>
      </c>
      <c r="O99" s="67"/>
      <c r="P99" s="185">
        <f>O99*H99</f>
        <v>0</v>
      </c>
      <c r="Q99" s="185">
        <v>0.03358</v>
      </c>
      <c r="R99" s="185">
        <f>Q99*H99</f>
        <v>0.26645729999999995</v>
      </c>
      <c r="S99" s="185">
        <v>0</v>
      </c>
      <c r="T99" s="18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149</v>
      </c>
      <c r="AT99" s="187" t="s">
        <v>144</v>
      </c>
      <c r="AU99" s="187" t="s">
        <v>82</v>
      </c>
      <c r="AY99" s="20" t="s">
        <v>141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20" t="s">
        <v>80</v>
      </c>
      <c r="BK99" s="188">
        <f>ROUND(I99*H99,2)</f>
        <v>0</v>
      </c>
      <c r="BL99" s="20" t="s">
        <v>149</v>
      </c>
      <c r="BM99" s="187" t="s">
        <v>579</v>
      </c>
    </row>
    <row r="100" spans="2:51" s="13" customFormat="1" ht="10.2">
      <c r="B100" s="189"/>
      <c r="C100" s="190"/>
      <c r="D100" s="191" t="s">
        <v>151</v>
      </c>
      <c r="E100" s="192" t="s">
        <v>19</v>
      </c>
      <c r="F100" s="193" t="s">
        <v>580</v>
      </c>
      <c r="G100" s="190"/>
      <c r="H100" s="192" t="s">
        <v>19</v>
      </c>
      <c r="I100" s="194"/>
      <c r="J100" s="190"/>
      <c r="K100" s="190"/>
      <c r="L100" s="195"/>
      <c r="M100" s="196"/>
      <c r="N100" s="197"/>
      <c r="O100" s="197"/>
      <c r="P100" s="197"/>
      <c r="Q100" s="197"/>
      <c r="R100" s="197"/>
      <c r="S100" s="197"/>
      <c r="T100" s="198"/>
      <c r="AT100" s="199" t="s">
        <v>151</v>
      </c>
      <c r="AU100" s="199" t="s">
        <v>82</v>
      </c>
      <c r="AV100" s="13" t="s">
        <v>80</v>
      </c>
      <c r="AW100" s="13" t="s">
        <v>33</v>
      </c>
      <c r="AX100" s="13" t="s">
        <v>72</v>
      </c>
      <c r="AY100" s="199" t="s">
        <v>141</v>
      </c>
    </row>
    <row r="101" spans="2:51" s="14" customFormat="1" ht="10.2">
      <c r="B101" s="200"/>
      <c r="C101" s="201"/>
      <c r="D101" s="191" t="s">
        <v>151</v>
      </c>
      <c r="E101" s="202" t="s">
        <v>19</v>
      </c>
      <c r="F101" s="203" t="s">
        <v>581</v>
      </c>
      <c r="G101" s="201"/>
      <c r="H101" s="204">
        <v>10.925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151</v>
      </c>
      <c r="AU101" s="210" t="s">
        <v>82</v>
      </c>
      <c r="AV101" s="14" t="s">
        <v>82</v>
      </c>
      <c r="AW101" s="14" t="s">
        <v>33</v>
      </c>
      <c r="AX101" s="14" t="s">
        <v>72</v>
      </c>
      <c r="AY101" s="210" t="s">
        <v>141</v>
      </c>
    </row>
    <row r="102" spans="2:51" s="14" customFormat="1" ht="10.2">
      <c r="B102" s="200"/>
      <c r="C102" s="201"/>
      <c r="D102" s="191" t="s">
        <v>151</v>
      </c>
      <c r="E102" s="202" t="s">
        <v>19</v>
      </c>
      <c r="F102" s="203" t="s">
        <v>582</v>
      </c>
      <c r="G102" s="201"/>
      <c r="H102" s="204">
        <v>-2.99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151</v>
      </c>
      <c r="AU102" s="210" t="s">
        <v>82</v>
      </c>
      <c r="AV102" s="14" t="s">
        <v>82</v>
      </c>
      <c r="AW102" s="14" t="s">
        <v>33</v>
      </c>
      <c r="AX102" s="14" t="s">
        <v>72</v>
      </c>
      <c r="AY102" s="210" t="s">
        <v>141</v>
      </c>
    </row>
    <row r="103" spans="2:51" s="16" customFormat="1" ht="10.2">
      <c r="B103" s="222"/>
      <c r="C103" s="223"/>
      <c r="D103" s="191" t="s">
        <v>151</v>
      </c>
      <c r="E103" s="224" t="s">
        <v>19</v>
      </c>
      <c r="F103" s="225" t="s">
        <v>160</v>
      </c>
      <c r="G103" s="223"/>
      <c r="H103" s="226">
        <v>7.935</v>
      </c>
      <c r="I103" s="227"/>
      <c r="J103" s="223"/>
      <c r="K103" s="223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151</v>
      </c>
      <c r="AU103" s="232" t="s">
        <v>82</v>
      </c>
      <c r="AV103" s="16" t="s">
        <v>149</v>
      </c>
      <c r="AW103" s="16" t="s">
        <v>33</v>
      </c>
      <c r="AX103" s="16" t="s">
        <v>80</v>
      </c>
      <c r="AY103" s="232" t="s">
        <v>141</v>
      </c>
    </row>
    <row r="104" spans="1:65" s="2" customFormat="1" ht="16.5" customHeight="1">
      <c r="A104" s="37"/>
      <c r="B104" s="38"/>
      <c r="C104" s="176" t="s">
        <v>82</v>
      </c>
      <c r="D104" s="176" t="s">
        <v>144</v>
      </c>
      <c r="E104" s="177" t="s">
        <v>583</v>
      </c>
      <c r="F104" s="178" t="s">
        <v>584</v>
      </c>
      <c r="G104" s="179" t="s">
        <v>147</v>
      </c>
      <c r="H104" s="180">
        <v>11</v>
      </c>
      <c r="I104" s="181"/>
      <c r="J104" s="182">
        <f>ROUND(I104*H104,2)</f>
        <v>0</v>
      </c>
      <c r="K104" s="178" t="s">
        <v>148</v>
      </c>
      <c r="L104" s="42"/>
      <c r="M104" s="183" t="s">
        <v>19</v>
      </c>
      <c r="N104" s="184" t="s">
        <v>43</v>
      </c>
      <c r="O104" s="67"/>
      <c r="P104" s="185">
        <f>O104*H104</f>
        <v>0</v>
      </c>
      <c r="Q104" s="185">
        <v>0.0015</v>
      </c>
      <c r="R104" s="185">
        <f>Q104*H104</f>
        <v>0.0165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149</v>
      </c>
      <c r="AT104" s="187" t="s">
        <v>144</v>
      </c>
      <c r="AU104" s="187" t="s">
        <v>82</v>
      </c>
      <c r="AY104" s="20" t="s">
        <v>141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20" t="s">
        <v>80</v>
      </c>
      <c r="BK104" s="188">
        <f>ROUND(I104*H104,2)</f>
        <v>0</v>
      </c>
      <c r="BL104" s="20" t="s">
        <v>149</v>
      </c>
      <c r="BM104" s="187" t="s">
        <v>585</v>
      </c>
    </row>
    <row r="105" spans="2:51" s="13" customFormat="1" ht="10.2">
      <c r="B105" s="189"/>
      <c r="C105" s="190"/>
      <c r="D105" s="191" t="s">
        <v>151</v>
      </c>
      <c r="E105" s="192" t="s">
        <v>19</v>
      </c>
      <c r="F105" s="193" t="s">
        <v>586</v>
      </c>
      <c r="G105" s="190"/>
      <c r="H105" s="192" t="s">
        <v>19</v>
      </c>
      <c r="I105" s="194"/>
      <c r="J105" s="190"/>
      <c r="K105" s="190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151</v>
      </c>
      <c r="AU105" s="199" t="s">
        <v>82</v>
      </c>
      <c r="AV105" s="13" t="s">
        <v>80</v>
      </c>
      <c r="AW105" s="13" t="s">
        <v>33</v>
      </c>
      <c r="AX105" s="13" t="s">
        <v>72</v>
      </c>
      <c r="AY105" s="199" t="s">
        <v>141</v>
      </c>
    </row>
    <row r="106" spans="2:51" s="14" customFormat="1" ht="10.2">
      <c r="B106" s="200"/>
      <c r="C106" s="201"/>
      <c r="D106" s="191" t="s">
        <v>151</v>
      </c>
      <c r="E106" s="202" t="s">
        <v>19</v>
      </c>
      <c r="F106" s="203" t="s">
        <v>587</v>
      </c>
      <c r="G106" s="201"/>
      <c r="H106" s="204">
        <v>11</v>
      </c>
      <c r="I106" s="205"/>
      <c r="J106" s="201"/>
      <c r="K106" s="201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151</v>
      </c>
      <c r="AU106" s="210" t="s">
        <v>82</v>
      </c>
      <c r="AV106" s="14" t="s">
        <v>82</v>
      </c>
      <c r="AW106" s="14" t="s">
        <v>33</v>
      </c>
      <c r="AX106" s="14" t="s">
        <v>72</v>
      </c>
      <c r="AY106" s="210" t="s">
        <v>141</v>
      </c>
    </row>
    <row r="107" spans="2:51" s="16" customFormat="1" ht="10.2">
      <c r="B107" s="222"/>
      <c r="C107" s="223"/>
      <c r="D107" s="191" t="s">
        <v>151</v>
      </c>
      <c r="E107" s="224" t="s">
        <v>19</v>
      </c>
      <c r="F107" s="225" t="s">
        <v>160</v>
      </c>
      <c r="G107" s="223"/>
      <c r="H107" s="226">
        <v>11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151</v>
      </c>
      <c r="AU107" s="232" t="s">
        <v>82</v>
      </c>
      <c r="AV107" s="16" t="s">
        <v>149</v>
      </c>
      <c r="AW107" s="16" t="s">
        <v>33</v>
      </c>
      <c r="AX107" s="16" t="s">
        <v>80</v>
      </c>
      <c r="AY107" s="232" t="s">
        <v>141</v>
      </c>
    </row>
    <row r="108" spans="2:63" s="12" customFormat="1" ht="22.8" customHeight="1">
      <c r="B108" s="160"/>
      <c r="C108" s="161"/>
      <c r="D108" s="162" t="s">
        <v>71</v>
      </c>
      <c r="E108" s="174" t="s">
        <v>142</v>
      </c>
      <c r="F108" s="174" t="s">
        <v>143</v>
      </c>
      <c r="G108" s="161"/>
      <c r="H108" s="161"/>
      <c r="I108" s="164"/>
      <c r="J108" s="175">
        <f>BK108</f>
        <v>0</v>
      </c>
      <c r="K108" s="161"/>
      <c r="L108" s="166"/>
      <c r="M108" s="167"/>
      <c r="N108" s="168"/>
      <c r="O108" s="168"/>
      <c r="P108" s="169">
        <f>SUM(P109:P241)</f>
        <v>0</v>
      </c>
      <c r="Q108" s="168"/>
      <c r="R108" s="169">
        <f>SUM(R109:R241)</f>
        <v>47.48843713999999</v>
      </c>
      <c r="S108" s="168"/>
      <c r="T108" s="170">
        <f>SUM(T109:T241)</f>
        <v>0</v>
      </c>
      <c r="AR108" s="171" t="s">
        <v>80</v>
      </c>
      <c r="AT108" s="172" t="s">
        <v>71</v>
      </c>
      <c r="AU108" s="172" t="s">
        <v>80</v>
      </c>
      <c r="AY108" s="171" t="s">
        <v>141</v>
      </c>
      <c r="BK108" s="173">
        <f>SUM(BK109:BK241)</f>
        <v>0</v>
      </c>
    </row>
    <row r="109" spans="1:65" s="2" customFormat="1" ht="33" customHeight="1">
      <c r="A109" s="37"/>
      <c r="B109" s="38"/>
      <c r="C109" s="176" t="s">
        <v>155</v>
      </c>
      <c r="D109" s="176" t="s">
        <v>144</v>
      </c>
      <c r="E109" s="177" t="s">
        <v>145</v>
      </c>
      <c r="F109" s="178" t="s">
        <v>146</v>
      </c>
      <c r="G109" s="179" t="s">
        <v>147</v>
      </c>
      <c r="H109" s="180">
        <v>157.11</v>
      </c>
      <c r="I109" s="181"/>
      <c r="J109" s="182">
        <f>ROUND(I109*H109,2)</f>
        <v>0</v>
      </c>
      <c r="K109" s="178" t="s">
        <v>148</v>
      </c>
      <c r="L109" s="42"/>
      <c r="M109" s="183" t="s">
        <v>19</v>
      </c>
      <c r="N109" s="184" t="s">
        <v>43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149</v>
      </c>
      <c r="AT109" s="187" t="s">
        <v>144</v>
      </c>
      <c r="AU109" s="187" t="s">
        <v>82</v>
      </c>
      <c r="AY109" s="20" t="s">
        <v>141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20" t="s">
        <v>80</v>
      </c>
      <c r="BK109" s="188">
        <f>ROUND(I109*H109,2)</f>
        <v>0</v>
      </c>
      <c r="BL109" s="20" t="s">
        <v>149</v>
      </c>
      <c r="BM109" s="187" t="s">
        <v>588</v>
      </c>
    </row>
    <row r="110" spans="2:51" s="13" customFormat="1" ht="10.2">
      <c r="B110" s="189"/>
      <c r="C110" s="190"/>
      <c r="D110" s="191" t="s">
        <v>151</v>
      </c>
      <c r="E110" s="192" t="s">
        <v>19</v>
      </c>
      <c r="F110" s="193" t="s">
        <v>152</v>
      </c>
      <c r="G110" s="190"/>
      <c r="H110" s="192" t="s">
        <v>19</v>
      </c>
      <c r="I110" s="194"/>
      <c r="J110" s="190"/>
      <c r="K110" s="190"/>
      <c r="L110" s="195"/>
      <c r="M110" s="196"/>
      <c r="N110" s="197"/>
      <c r="O110" s="197"/>
      <c r="P110" s="197"/>
      <c r="Q110" s="197"/>
      <c r="R110" s="197"/>
      <c r="S110" s="197"/>
      <c r="T110" s="198"/>
      <c r="AT110" s="199" t="s">
        <v>151</v>
      </c>
      <c r="AU110" s="199" t="s">
        <v>82</v>
      </c>
      <c r="AV110" s="13" t="s">
        <v>80</v>
      </c>
      <c r="AW110" s="13" t="s">
        <v>33</v>
      </c>
      <c r="AX110" s="13" t="s">
        <v>72</v>
      </c>
      <c r="AY110" s="199" t="s">
        <v>141</v>
      </c>
    </row>
    <row r="111" spans="2:51" s="14" customFormat="1" ht="10.2">
      <c r="B111" s="200"/>
      <c r="C111" s="201"/>
      <c r="D111" s="191" t="s">
        <v>151</v>
      </c>
      <c r="E111" s="202" t="s">
        <v>19</v>
      </c>
      <c r="F111" s="203" t="s">
        <v>589</v>
      </c>
      <c r="G111" s="201"/>
      <c r="H111" s="204">
        <v>10.67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151</v>
      </c>
      <c r="AU111" s="210" t="s">
        <v>82</v>
      </c>
      <c r="AV111" s="14" t="s">
        <v>82</v>
      </c>
      <c r="AW111" s="14" t="s">
        <v>33</v>
      </c>
      <c r="AX111" s="14" t="s">
        <v>72</v>
      </c>
      <c r="AY111" s="210" t="s">
        <v>141</v>
      </c>
    </row>
    <row r="112" spans="2:51" s="15" customFormat="1" ht="10.2">
      <c r="B112" s="211"/>
      <c r="C112" s="212"/>
      <c r="D112" s="191" t="s">
        <v>151</v>
      </c>
      <c r="E112" s="213" t="s">
        <v>19</v>
      </c>
      <c r="F112" s="214" t="s">
        <v>154</v>
      </c>
      <c r="G112" s="212"/>
      <c r="H112" s="215">
        <v>10.67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151</v>
      </c>
      <c r="AU112" s="221" t="s">
        <v>82</v>
      </c>
      <c r="AV112" s="15" t="s">
        <v>155</v>
      </c>
      <c r="AW112" s="15" t="s">
        <v>33</v>
      </c>
      <c r="AX112" s="15" t="s">
        <v>72</v>
      </c>
      <c r="AY112" s="221" t="s">
        <v>141</v>
      </c>
    </row>
    <row r="113" spans="2:51" s="13" customFormat="1" ht="10.2">
      <c r="B113" s="189"/>
      <c r="C113" s="190"/>
      <c r="D113" s="191" t="s">
        <v>151</v>
      </c>
      <c r="E113" s="192" t="s">
        <v>19</v>
      </c>
      <c r="F113" s="193" t="s">
        <v>156</v>
      </c>
      <c r="G113" s="190"/>
      <c r="H113" s="192" t="s">
        <v>19</v>
      </c>
      <c r="I113" s="194"/>
      <c r="J113" s="190"/>
      <c r="K113" s="190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151</v>
      </c>
      <c r="AU113" s="199" t="s">
        <v>82</v>
      </c>
      <c r="AV113" s="13" t="s">
        <v>80</v>
      </c>
      <c r="AW113" s="13" t="s">
        <v>33</v>
      </c>
      <c r="AX113" s="13" t="s">
        <v>72</v>
      </c>
      <c r="AY113" s="199" t="s">
        <v>141</v>
      </c>
    </row>
    <row r="114" spans="2:51" s="14" customFormat="1" ht="20.4">
      <c r="B114" s="200"/>
      <c r="C114" s="201"/>
      <c r="D114" s="191" t="s">
        <v>151</v>
      </c>
      <c r="E114" s="202" t="s">
        <v>19</v>
      </c>
      <c r="F114" s="203" t="s">
        <v>590</v>
      </c>
      <c r="G114" s="201"/>
      <c r="H114" s="204">
        <v>45.56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151</v>
      </c>
      <c r="AU114" s="210" t="s">
        <v>82</v>
      </c>
      <c r="AV114" s="14" t="s">
        <v>82</v>
      </c>
      <c r="AW114" s="14" t="s">
        <v>33</v>
      </c>
      <c r="AX114" s="14" t="s">
        <v>72</v>
      </c>
      <c r="AY114" s="210" t="s">
        <v>141</v>
      </c>
    </row>
    <row r="115" spans="2:51" s="15" customFormat="1" ht="10.2">
      <c r="B115" s="211"/>
      <c r="C115" s="212"/>
      <c r="D115" s="191" t="s">
        <v>151</v>
      </c>
      <c r="E115" s="213" t="s">
        <v>19</v>
      </c>
      <c r="F115" s="214" t="s">
        <v>154</v>
      </c>
      <c r="G115" s="212"/>
      <c r="H115" s="215">
        <v>45.56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151</v>
      </c>
      <c r="AU115" s="221" t="s">
        <v>82</v>
      </c>
      <c r="AV115" s="15" t="s">
        <v>155</v>
      </c>
      <c r="AW115" s="15" t="s">
        <v>33</v>
      </c>
      <c r="AX115" s="15" t="s">
        <v>72</v>
      </c>
      <c r="AY115" s="221" t="s">
        <v>141</v>
      </c>
    </row>
    <row r="116" spans="2:51" s="14" customFormat="1" ht="10.2">
      <c r="B116" s="200"/>
      <c r="C116" s="201"/>
      <c r="D116" s="191" t="s">
        <v>151</v>
      </c>
      <c r="E116" s="202" t="s">
        <v>19</v>
      </c>
      <c r="F116" s="203" t="s">
        <v>591</v>
      </c>
      <c r="G116" s="201"/>
      <c r="H116" s="204">
        <v>55.88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151</v>
      </c>
      <c r="AU116" s="210" t="s">
        <v>82</v>
      </c>
      <c r="AV116" s="14" t="s">
        <v>82</v>
      </c>
      <c r="AW116" s="14" t="s">
        <v>33</v>
      </c>
      <c r="AX116" s="14" t="s">
        <v>72</v>
      </c>
      <c r="AY116" s="210" t="s">
        <v>141</v>
      </c>
    </row>
    <row r="117" spans="2:51" s="15" customFormat="1" ht="10.2">
      <c r="B117" s="211"/>
      <c r="C117" s="212"/>
      <c r="D117" s="191" t="s">
        <v>151</v>
      </c>
      <c r="E117" s="213" t="s">
        <v>19</v>
      </c>
      <c r="F117" s="214" t="s">
        <v>154</v>
      </c>
      <c r="G117" s="212"/>
      <c r="H117" s="215">
        <v>55.88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151</v>
      </c>
      <c r="AU117" s="221" t="s">
        <v>82</v>
      </c>
      <c r="AV117" s="15" t="s">
        <v>155</v>
      </c>
      <c r="AW117" s="15" t="s">
        <v>33</v>
      </c>
      <c r="AX117" s="15" t="s">
        <v>72</v>
      </c>
      <c r="AY117" s="221" t="s">
        <v>141</v>
      </c>
    </row>
    <row r="118" spans="2:51" s="14" customFormat="1" ht="10.2">
      <c r="B118" s="200"/>
      <c r="C118" s="201"/>
      <c r="D118" s="191" t="s">
        <v>151</v>
      </c>
      <c r="E118" s="202" t="s">
        <v>19</v>
      </c>
      <c r="F118" s="203" t="s">
        <v>592</v>
      </c>
      <c r="G118" s="201"/>
      <c r="H118" s="204">
        <v>45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151</v>
      </c>
      <c r="AU118" s="210" t="s">
        <v>82</v>
      </c>
      <c r="AV118" s="14" t="s">
        <v>82</v>
      </c>
      <c r="AW118" s="14" t="s">
        <v>33</v>
      </c>
      <c r="AX118" s="14" t="s">
        <v>72</v>
      </c>
      <c r="AY118" s="210" t="s">
        <v>141</v>
      </c>
    </row>
    <row r="119" spans="2:51" s="15" customFormat="1" ht="10.2">
      <c r="B119" s="211"/>
      <c r="C119" s="212"/>
      <c r="D119" s="191" t="s">
        <v>151</v>
      </c>
      <c r="E119" s="213" t="s">
        <v>19</v>
      </c>
      <c r="F119" s="214" t="s">
        <v>154</v>
      </c>
      <c r="G119" s="212"/>
      <c r="H119" s="215">
        <v>45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151</v>
      </c>
      <c r="AU119" s="221" t="s">
        <v>82</v>
      </c>
      <c r="AV119" s="15" t="s">
        <v>155</v>
      </c>
      <c r="AW119" s="15" t="s">
        <v>33</v>
      </c>
      <c r="AX119" s="15" t="s">
        <v>72</v>
      </c>
      <c r="AY119" s="221" t="s">
        <v>141</v>
      </c>
    </row>
    <row r="120" spans="2:51" s="16" customFormat="1" ht="10.2">
      <c r="B120" s="222"/>
      <c r="C120" s="223"/>
      <c r="D120" s="191" t="s">
        <v>151</v>
      </c>
      <c r="E120" s="224" t="s">
        <v>19</v>
      </c>
      <c r="F120" s="225" t="s">
        <v>160</v>
      </c>
      <c r="G120" s="223"/>
      <c r="H120" s="226">
        <v>157.11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151</v>
      </c>
      <c r="AU120" s="232" t="s">
        <v>82</v>
      </c>
      <c r="AV120" s="16" t="s">
        <v>149</v>
      </c>
      <c r="AW120" s="16" t="s">
        <v>33</v>
      </c>
      <c r="AX120" s="16" t="s">
        <v>80</v>
      </c>
      <c r="AY120" s="232" t="s">
        <v>141</v>
      </c>
    </row>
    <row r="121" spans="1:65" s="2" customFormat="1" ht="16.5" customHeight="1">
      <c r="A121" s="37"/>
      <c r="B121" s="38"/>
      <c r="C121" s="233" t="s">
        <v>149</v>
      </c>
      <c r="D121" s="233" t="s">
        <v>161</v>
      </c>
      <c r="E121" s="234" t="s">
        <v>162</v>
      </c>
      <c r="F121" s="235" t="s">
        <v>163</v>
      </c>
      <c r="G121" s="236" t="s">
        <v>147</v>
      </c>
      <c r="H121" s="237">
        <v>164.966</v>
      </c>
      <c r="I121" s="238"/>
      <c r="J121" s="239">
        <f>ROUND(I121*H121,2)</f>
        <v>0</v>
      </c>
      <c r="K121" s="235" t="s">
        <v>148</v>
      </c>
      <c r="L121" s="240"/>
      <c r="M121" s="241" t="s">
        <v>19</v>
      </c>
      <c r="N121" s="242" t="s">
        <v>43</v>
      </c>
      <c r="O121" s="67"/>
      <c r="P121" s="185">
        <f>O121*H121</f>
        <v>0</v>
      </c>
      <c r="Q121" s="185">
        <v>4E-05</v>
      </c>
      <c r="R121" s="185">
        <f>Q121*H121</f>
        <v>0.006598640000000001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164</v>
      </c>
      <c r="AT121" s="187" t="s">
        <v>161</v>
      </c>
      <c r="AU121" s="187" t="s">
        <v>82</v>
      </c>
      <c r="AY121" s="20" t="s">
        <v>141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20" t="s">
        <v>80</v>
      </c>
      <c r="BK121" s="188">
        <f>ROUND(I121*H121,2)</f>
        <v>0</v>
      </c>
      <c r="BL121" s="20" t="s">
        <v>149</v>
      </c>
      <c r="BM121" s="187" t="s">
        <v>593</v>
      </c>
    </row>
    <row r="122" spans="2:51" s="14" customFormat="1" ht="10.2">
      <c r="B122" s="200"/>
      <c r="C122" s="201"/>
      <c r="D122" s="191" t="s">
        <v>151</v>
      </c>
      <c r="E122" s="201"/>
      <c r="F122" s="203" t="s">
        <v>594</v>
      </c>
      <c r="G122" s="201"/>
      <c r="H122" s="204">
        <v>164.966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151</v>
      </c>
      <c r="AU122" s="210" t="s">
        <v>82</v>
      </c>
      <c r="AV122" s="14" t="s">
        <v>82</v>
      </c>
      <c r="AW122" s="14" t="s">
        <v>4</v>
      </c>
      <c r="AX122" s="14" t="s">
        <v>80</v>
      </c>
      <c r="AY122" s="210" t="s">
        <v>141</v>
      </c>
    </row>
    <row r="123" spans="1:65" s="2" customFormat="1" ht="16.5" customHeight="1">
      <c r="A123" s="37"/>
      <c r="B123" s="38"/>
      <c r="C123" s="176" t="s">
        <v>181</v>
      </c>
      <c r="D123" s="176" t="s">
        <v>144</v>
      </c>
      <c r="E123" s="177" t="s">
        <v>167</v>
      </c>
      <c r="F123" s="178" t="s">
        <v>168</v>
      </c>
      <c r="G123" s="179" t="s">
        <v>169</v>
      </c>
      <c r="H123" s="180">
        <v>242.049</v>
      </c>
      <c r="I123" s="181"/>
      <c r="J123" s="182">
        <f>ROUND(I123*H123,2)</f>
        <v>0</v>
      </c>
      <c r="K123" s="178" t="s">
        <v>19</v>
      </c>
      <c r="L123" s="42"/>
      <c r="M123" s="183" t="s">
        <v>19</v>
      </c>
      <c r="N123" s="184" t="s">
        <v>43</v>
      </c>
      <c r="O123" s="67"/>
      <c r="P123" s="185">
        <f>O123*H123</f>
        <v>0</v>
      </c>
      <c r="Q123" s="185">
        <v>0.00026</v>
      </c>
      <c r="R123" s="185">
        <f>Q123*H123</f>
        <v>0.06293274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149</v>
      </c>
      <c r="AT123" s="187" t="s">
        <v>144</v>
      </c>
      <c r="AU123" s="187" t="s">
        <v>82</v>
      </c>
      <c r="AY123" s="20" t="s">
        <v>141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20" t="s">
        <v>80</v>
      </c>
      <c r="BK123" s="188">
        <f>ROUND(I123*H123,2)</f>
        <v>0</v>
      </c>
      <c r="BL123" s="20" t="s">
        <v>149</v>
      </c>
      <c r="BM123" s="187" t="s">
        <v>595</v>
      </c>
    </row>
    <row r="124" spans="1:65" s="2" customFormat="1" ht="21.75" customHeight="1">
      <c r="A124" s="37"/>
      <c r="B124" s="38"/>
      <c r="C124" s="176" t="s">
        <v>186</v>
      </c>
      <c r="D124" s="176" t="s">
        <v>144</v>
      </c>
      <c r="E124" s="177" t="s">
        <v>171</v>
      </c>
      <c r="F124" s="178" t="s">
        <v>172</v>
      </c>
      <c r="G124" s="179" t="s">
        <v>169</v>
      </c>
      <c r="H124" s="180">
        <v>96.759</v>
      </c>
      <c r="I124" s="181"/>
      <c r="J124" s="182">
        <f>ROUND(I124*H124,2)</f>
        <v>0</v>
      </c>
      <c r="K124" s="178" t="s">
        <v>148</v>
      </c>
      <c r="L124" s="42"/>
      <c r="M124" s="183" t="s">
        <v>19</v>
      </c>
      <c r="N124" s="184" t="s">
        <v>43</v>
      </c>
      <c r="O124" s="67"/>
      <c r="P124" s="185">
        <f>O124*H124</f>
        <v>0</v>
      </c>
      <c r="Q124" s="185">
        <v>0.0167</v>
      </c>
      <c r="R124" s="185">
        <f>Q124*H124</f>
        <v>1.6158753</v>
      </c>
      <c r="S124" s="185">
        <v>0</v>
      </c>
      <c r="T124" s="18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149</v>
      </c>
      <c r="AT124" s="187" t="s">
        <v>144</v>
      </c>
      <c r="AU124" s="187" t="s">
        <v>82</v>
      </c>
      <c r="AY124" s="20" t="s">
        <v>141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20" t="s">
        <v>80</v>
      </c>
      <c r="BK124" s="188">
        <f>ROUND(I124*H124,2)</f>
        <v>0</v>
      </c>
      <c r="BL124" s="20" t="s">
        <v>149</v>
      </c>
      <c r="BM124" s="187" t="s">
        <v>596</v>
      </c>
    </row>
    <row r="125" spans="2:51" s="13" customFormat="1" ht="10.2">
      <c r="B125" s="189"/>
      <c r="C125" s="190"/>
      <c r="D125" s="191" t="s">
        <v>151</v>
      </c>
      <c r="E125" s="192" t="s">
        <v>19</v>
      </c>
      <c r="F125" s="193" t="s">
        <v>156</v>
      </c>
      <c r="G125" s="190"/>
      <c r="H125" s="192" t="s">
        <v>19</v>
      </c>
      <c r="I125" s="194"/>
      <c r="J125" s="190"/>
      <c r="K125" s="190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151</v>
      </c>
      <c r="AU125" s="199" t="s">
        <v>82</v>
      </c>
      <c r="AV125" s="13" t="s">
        <v>80</v>
      </c>
      <c r="AW125" s="13" t="s">
        <v>33</v>
      </c>
      <c r="AX125" s="13" t="s">
        <v>72</v>
      </c>
      <c r="AY125" s="199" t="s">
        <v>141</v>
      </c>
    </row>
    <row r="126" spans="2:51" s="13" customFormat="1" ht="10.2">
      <c r="B126" s="189"/>
      <c r="C126" s="190"/>
      <c r="D126" s="191" t="s">
        <v>151</v>
      </c>
      <c r="E126" s="192" t="s">
        <v>19</v>
      </c>
      <c r="F126" s="193" t="s">
        <v>174</v>
      </c>
      <c r="G126" s="190"/>
      <c r="H126" s="192" t="s">
        <v>19</v>
      </c>
      <c r="I126" s="194"/>
      <c r="J126" s="190"/>
      <c r="K126" s="190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151</v>
      </c>
      <c r="AU126" s="199" t="s">
        <v>82</v>
      </c>
      <c r="AV126" s="13" t="s">
        <v>80</v>
      </c>
      <c r="AW126" s="13" t="s">
        <v>33</v>
      </c>
      <c r="AX126" s="13" t="s">
        <v>72</v>
      </c>
      <c r="AY126" s="199" t="s">
        <v>141</v>
      </c>
    </row>
    <row r="127" spans="2:51" s="14" customFormat="1" ht="10.2">
      <c r="B127" s="200"/>
      <c r="C127" s="201"/>
      <c r="D127" s="191" t="s">
        <v>151</v>
      </c>
      <c r="E127" s="202" t="s">
        <v>19</v>
      </c>
      <c r="F127" s="203" t="s">
        <v>597</v>
      </c>
      <c r="G127" s="201"/>
      <c r="H127" s="204">
        <v>20.755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151</v>
      </c>
      <c r="AU127" s="210" t="s">
        <v>82</v>
      </c>
      <c r="AV127" s="14" t="s">
        <v>82</v>
      </c>
      <c r="AW127" s="14" t="s">
        <v>33</v>
      </c>
      <c r="AX127" s="14" t="s">
        <v>72</v>
      </c>
      <c r="AY127" s="210" t="s">
        <v>141</v>
      </c>
    </row>
    <row r="128" spans="2:51" s="15" customFormat="1" ht="10.2">
      <c r="B128" s="211"/>
      <c r="C128" s="212"/>
      <c r="D128" s="191" t="s">
        <v>151</v>
      </c>
      <c r="E128" s="213" t="s">
        <v>19</v>
      </c>
      <c r="F128" s="214" t="s">
        <v>154</v>
      </c>
      <c r="G128" s="212"/>
      <c r="H128" s="215">
        <v>20.755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151</v>
      </c>
      <c r="AU128" s="221" t="s">
        <v>82</v>
      </c>
      <c r="AV128" s="15" t="s">
        <v>155</v>
      </c>
      <c r="AW128" s="15" t="s">
        <v>33</v>
      </c>
      <c r="AX128" s="15" t="s">
        <v>72</v>
      </c>
      <c r="AY128" s="221" t="s">
        <v>141</v>
      </c>
    </row>
    <row r="129" spans="2:51" s="13" customFormat="1" ht="10.2">
      <c r="B129" s="189"/>
      <c r="C129" s="190"/>
      <c r="D129" s="191" t="s">
        <v>151</v>
      </c>
      <c r="E129" s="192" t="s">
        <v>19</v>
      </c>
      <c r="F129" s="193" t="s">
        <v>176</v>
      </c>
      <c r="G129" s="190"/>
      <c r="H129" s="192" t="s">
        <v>19</v>
      </c>
      <c r="I129" s="194"/>
      <c r="J129" s="190"/>
      <c r="K129" s="190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151</v>
      </c>
      <c r="AU129" s="199" t="s">
        <v>82</v>
      </c>
      <c r="AV129" s="13" t="s">
        <v>80</v>
      </c>
      <c r="AW129" s="13" t="s">
        <v>33</v>
      </c>
      <c r="AX129" s="13" t="s">
        <v>72</v>
      </c>
      <c r="AY129" s="199" t="s">
        <v>141</v>
      </c>
    </row>
    <row r="130" spans="2:51" s="14" customFormat="1" ht="10.2">
      <c r="B130" s="200"/>
      <c r="C130" s="201"/>
      <c r="D130" s="191" t="s">
        <v>151</v>
      </c>
      <c r="E130" s="202" t="s">
        <v>19</v>
      </c>
      <c r="F130" s="203" t="s">
        <v>598</v>
      </c>
      <c r="G130" s="201"/>
      <c r="H130" s="204">
        <v>29.127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151</v>
      </c>
      <c r="AU130" s="210" t="s">
        <v>82</v>
      </c>
      <c r="AV130" s="14" t="s">
        <v>82</v>
      </c>
      <c r="AW130" s="14" t="s">
        <v>33</v>
      </c>
      <c r="AX130" s="14" t="s">
        <v>72</v>
      </c>
      <c r="AY130" s="210" t="s">
        <v>141</v>
      </c>
    </row>
    <row r="131" spans="2:51" s="15" customFormat="1" ht="10.2">
      <c r="B131" s="211"/>
      <c r="C131" s="212"/>
      <c r="D131" s="191" t="s">
        <v>151</v>
      </c>
      <c r="E131" s="213" t="s">
        <v>19</v>
      </c>
      <c r="F131" s="214" t="s">
        <v>154</v>
      </c>
      <c r="G131" s="212"/>
      <c r="H131" s="215">
        <v>29.127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151</v>
      </c>
      <c r="AU131" s="221" t="s">
        <v>82</v>
      </c>
      <c r="AV131" s="15" t="s">
        <v>155</v>
      </c>
      <c r="AW131" s="15" t="s">
        <v>33</v>
      </c>
      <c r="AX131" s="15" t="s">
        <v>72</v>
      </c>
      <c r="AY131" s="221" t="s">
        <v>141</v>
      </c>
    </row>
    <row r="132" spans="2:51" s="13" customFormat="1" ht="10.2">
      <c r="B132" s="189"/>
      <c r="C132" s="190"/>
      <c r="D132" s="191" t="s">
        <v>151</v>
      </c>
      <c r="E132" s="192" t="s">
        <v>19</v>
      </c>
      <c r="F132" s="193" t="s">
        <v>178</v>
      </c>
      <c r="G132" s="190"/>
      <c r="H132" s="192" t="s">
        <v>19</v>
      </c>
      <c r="I132" s="194"/>
      <c r="J132" s="190"/>
      <c r="K132" s="190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151</v>
      </c>
      <c r="AU132" s="199" t="s">
        <v>82</v>
      </c>
      <c r="AV132" s="13" t="s">
        <v>80</v>
      </c>
      <c r="AW132" s="13" t="s">
        <v>33</v>
      </c>
      <c r="AX132" s="13" t="s">
        <v>72</v>
      </c>
      <c r="AY132" s="199" t="s">
        <v>141</v>
      </c>
    </row>
    <row r="133" spans="2:51" s="14" customFormat="1" ht="10.2">
      <c r="B133" s="200"/>
      <c r="C133" s="201"/>
      <c r="D133" s="191" t="s">
        <v>151</v>
      </c>
      <c r="E133" s="202" t="s">
        <v>19</v>
      </c>
      <c r="F133" s="203" t="s">
        <v>599</v>
      </c>
      <c r="G133" s="201"/>
      <c r="H133" s="204">
        <v>26.784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151</v>
      </c>
      <c r="AU133" s="210" t="s">
        <v>82</v>
      </c>
      <c r="AV133" s="14" t="s">
        <v>82</v>
      </c>
      <c r="AW133" s="14" t="s">
        <v>33</v>
      </c>
      <c r="AX133" s="14" t="s">
        <v>72</v>
      </c>
      <c r="AY133" s="210" t="s">
        <v>141</v>
      </c>
    </row>
    <row r="134" spans="2:51" s="14" customFormat="1" ht="10.2">
      <c r="B134" s="200"/>
      <c r="C134" s="201"/>
      <c r="D134" s="191" t="s">
        <v>151</v>
      </c>
      <c r="E134" s="202" t="s">
        <v>19</v>
      </c>
      <c r="F134" s="203" t="s">
        <v>600</v>
      </c>
      <c r="G134" s="201"/>
      <c r="H134" s="204">
        <v>20.093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151</v>
      </c>
      <c r="AU134" s="210" t="s">
        <v>82</v>
      </c>
      <c r="AV134" s="14" t="s">
        <v>82</v>
      </c>
      <c r="AW134" s="14" t="s">
        <v>33</v>
      </c>
      <c r="AX134" s="14" t="s">
        <v>72</v>
      </c>
      <c r="AY134" s="210" t="s">
        <v>141</v>
      </c>
    </row>
    <row r="135" spans="2:51" s="15" customFormat="1" ht="10.2">
      <c r="B135" s="211"/>
      <c r="C135" s="212"/>
      <c r="D135" s="191" t="s">
        <v>151</v>
      </c>
      <c r="E135" s="213" t="s">
        <v>19</v>
      </c>
      <c r="F135" s="214" t="s">
        <v>154</v>
      </c>
      <c r="G135" s="212"/>
      <c r="H135" s="215">
        <v>46.877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151</v>
      </c>
      <c r="AU135" s="221" t="s">
        <v>82</v>
      </c>
      <c r="AV135" s="15" t="s">
        <v>155</v>
      </c>
      <c r="AW135" s="15" t="s">
        <v>33</v>
      </c>
      <c r="AX135" s="15" t="s">
        <v>72</v>
      </c>
      <c r="AY135" s="221" t="s">
        <v>141</v>
      </c>
    </row>
    <row r="136" spans="2:51" s="16" customFormat="1" ht="10.2">
      <c r="B136" s="222"/>
      <c r="C136" s="223"/>
      <c r="D136" s="191" t="s">
        <v>151</v>
      </c>
      <c r="E136" s="224" t="s">
        <v>19</v>
      </c>
      <c r="F136" s="225" t="s">
        <v>160</v>
      </c>
      <c r="G136" s="223"/>
      <c r="H136" s="226">
        <v>96.759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151</v>
      </c>
      <c r="AU136" s="232" t="s">
        <v>82</v>
      </c>
      <c r="AV136" s="16" t="s">
        <v>149</v>
      </c>
      <c r="AW136" s="16" t="s">
        <v>33</v>
      </c>
      <c r="AX136" s="16" t="s">
        <v>80</v>
      </c>
      <c r="AY136" s="232" t="s">
        <v>141</v>
      </c>
    </row>
    <row r="137" spans="1:65" s="2" customFormat="1" ht="21.75" customHeight="1">
      <c r="A137" s="37"/>
      <c r="B137" s="38"/>
      <c r="C137" s="176" t="s">
        <v>217</v>
      </c>
      <c r="D137" s="176" t="s">
        <v>144</v>
      </c>
      <c r="E137" s="177" t="s">
        <v>182</v>
      </c>
      <c r="F137" s="178" t="s">
        <v>183</v>
      </c>
      <c r="G137" s="179" t="s">
        <v>169</v>
      </c>
      <c r="H137" s="180">
        <v>594.809</v>
      </c>
      <c r="I137" s="181"/>
      <c r="J137" s="182">
        <f>ROUND(I137*H137,2)</f>
        <v>0</v>
      </c>
      <c r="K137" s="178" t="s">
        <v>148</v>
      </c>
      <c r="L137" s="42"/>
      <c r="M137" s="183" t="s">
        <v>19</v>
      </c>
      <c r="N137" s="184" t="s">
        <v>43</v>
      </c>
      <c r="O137" s="67"/>
      <c r="P137" s="185">
        <f>O137*H137</f>
        <v>0</v>
      </c>
      <c r="Q137" s="185">
        <v>0.0167</v>
      </c>
      <c r="R137" s="185">
        <f>Q137*H137</f>
        <v>9.933310299999999</v>
      </c>
      <c r="S137" s="185">
        <v>0</v>
      </c>
      <c r="T137" s="18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149</v>
      </c>
      <c r="AT137" s="187" t="s">
        <v>144</v>
      </c>
      <c r="AU137" s="187" t="s">
        <v>82</v>
      </c>
      <c r="AY137" s="20" t="s">
        <v>141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20" t="s">
        <v>80</v>
      </c>
      <c r="BK137" s="188">
        <f>ROUND(I137*H137,2)</f>
        <v>0</v>
      </c>
      <c r="BL137" s="20" t="s">
        <v>149</v>
      </c>
      <c r="BM137" s="187" t="s">
        <v>601</v>
      </c>
    </row>
    <row r="138" spans="2:51" s="14" customFormat="1" ht="10.2">
      <c r="B138" s="200"/>
      <c r="C138" s="201"/>
      <c r="D138" s="191" t="s">
        <v>151</v>
      </c>
      <c r="E138" s="202" t="s">
        <v>19</v>
      </c>
      <c r="F138" s="203" t="s">
        <v>602</v>
      </c>
      <c r="G138" s="201"/>
      <c r="H138" s="204">
        <v>594.809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151</v>
      </c>
      <c r="AU138" s="210" t="s">
        <v>82</v>
      </c>
      <c r="AV138" s="14" t="s">
        <v>82</v>
      </c>
      <c r="AW138" s="14" t="s">
        <v>33</v>
      </c>
      <c r="AX138" s="14" t="s">
        <v>72</v>
      </c>
      <c r="AY138" s="210" t="s">
        <v>141</v>
      </c>
    </row>
    <row r="139" spans="2:51" s="16" customFormat="1" ht="10.2">
      <c r="B139" s="222"/>
      <c r="C139" s="223"/>
      <c r="D139" s="191" t="s">
        <v>151</v>
      </c>
      <c r="E139" s="224" t="s">
        <v>19</v>
      </c>
      <c r="F139" s="225" t="s">
        <v>160</v>
      </c>
      <c r="G139" s="223"/>
      <c r="H139" s="226">
        <v>594.809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151</v>
      </c>
      <c r="AU139" s="232" t="s">
        <v>82</v>
      </c>
      <c r="AV139" s="16" t="s">
        <v>149</v>
      </c>
      <c r="AW139" s="16" t="s">
        <v>33</v>
      </c>
      <c r="AX139" s="16" t="s">
        <v>80</v>
      </c>
      <c r="AY139" s="232" t="s">
        <v>141</v>
      </c>
    </row>
    <row r="140" spans="1:65" s="2" customFormat="1" ht="24.15" customHeight="1">
      <c r="A140" s="37"/>
      <c r="B140" s="38"/>
      <c r="C140" s="176" t="s">
        <v>164</v>
      </c>
      <c r="D140" s="176" t="s">
        <v>144</v>
      </c>
      <c r="E140" s="177" t="s">
        <v>187</v>
      </c>
      <c r="F140" s="178" t="s">
        <v>188</v>
      </c>
      <c r="G140" s="179" t="s">
        <v>169</v>
      </c>
      <c r="H140" s="180">
        <v>691.568</v>
      </c>
      <c r="I140" s="181"/>
      <c r="J140" s="182">
        <f>ROUND(I140*H140,2)</f>
        <v>0</v>
      </c>
      <c r="K140" s="178" t="s">
        <v>148</v>
      </c>
      <c r="L140" s="42"/>
      <c r="M140" s="183" t="s">
        <v>19</v>
      </c>
      <c r="N140" s="184" t="s">
        <v>43</v>
      </c>
      <c r="O140" s="67"/>
      <c r="P140" s="185">
        <f>O140*H140</f>
        <v>0</v>
      </c>
      <c r="Q140" s="185">
        <v>0.04162</v>
      </c>
      <c r="R140" s="185">
        <f>Q140*H140</f>
        <v>28.783060159999998</v>
      </c>
      <c r="S140" s="185">
        <v>0</v>
      </c>
      <c r="T140" s="18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149</v>
      </c>
      <c r="AT140" s="187" t="s">
        <v>144</v>
      </c>
      <c r="AU140" s="187" t="s">
        <v>82</v>
      </c>
      <c r="AY140" s="20" t="s">
        <v>141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20" t="s">
        <v>80</v>
      </c>
      <c r="BK140" s="188">
        <f>ROUND(I140*H140,2)</f>
        <v>0</v>
      </c>
      <c r="BL140" s="20" t="s">
        <v>149</v>
      </c>
      <c r="BM140" s="187" t="s">
        <v>603</v>
      </c>
    </row>
    <row r="141" spans="2:51" s="13" customFormat="1" ht="10.2">
      <c r="B141" s="189"/>
      <c r="C141" s="190"/>
      <c r="D141" s="191" t="s">
        <v>151</v>
      </c>
      <c r="E141" s="192" t="s">
        <v>19</v>
      </c>
      <c r="F141" s="193" t="s">
        <v>156</v>
      </c>
      <c r="G141" s="190"/>
      <c r="H141" s="192" t="s">
        <v>19</v>
      </c>
      <c r="I141" s="194"/>
      <c r="J141" s="190"/>
      <c r="K141" s="190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151</v>
      </c>
      <c r="AU141" s="199" t="s">
        <v>82</v>
      </c>
      <c r="AV141" s="13" t="s">
        <v>80</v>
      </c>
      <c r="AW141" s="13" t="s">
        <v>33</v>
      </c>
      <c r="AX141" s="13" t="s">
        <v>72</v>
      </c>
      <c r="AY141" s="199" t="s">
        <v>141</v>
      </c>
    </row>
    <row r="142" spans="2:51" s="13" customFormat="1" ht="10.2">
      <c r="B142" s="189"/>
      <c r="C142" s="190"/>
      <c r="D142" s="191" t="s">
        <v>151</v>
      </c>
      <c r="E142" s="192" t="s">
        <v>19</v>
      </c>
      <c r="F142" s="193" t="s">
        <v>174</v>
      </c>
      <c r="G142" s="190"/>
      <c r="H142" s="192" t="s">
        <v>19</v>
      </c>
      <c r="I142" s="194"/>
      <c r="J142" s="190"/>
      <c r="K142" s="190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151</v>
      </c>
      <c r="AU142" s="199" t="s">
        <v>82</v>
      </c>
      <c r="AV142" s="13" t="s">
        <v>80</v>
      </c>
      <c r="AW142" s="13" t="s">
        <v>33</v>
      </c>
      <c r="AX142" s="13" t="s">
        <v>72</v>
      </c>
      <c r="AY142" s="199" t="s">
        <v>141</v>
      </c>
    </row>
    <row r="143" spans="2:51" s="14" customFormat="1" ht="10.2">
      <c r="B143" s="200"/>
      <c r="C143" s="201"/>
      <c r="D143" s="191" t="s">
        <v>151</v>
      </c>
      <c r="E143" s="202" t="s">
        <v>19</v>
      </c>
      <c r="F143" s="203" t="s">
        <v>604</v>
      </c>
      <c r="G143" s="201"/>
      <c r="H143" s="204">
        <v>106.649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151</v>
      </c>
      <c r="AU143" s="210" t="s">
        <v>82</v>
      </c>
      <c r="AV143" s="14" t="s">
        <v>82</v>
      </c>
      <c r="AW143" s="14" t="s">
        <v>33</v>
      </c>
      <c r="AX143" s="14" t="s">
        <v>72</v>
      </c>
      <c r="AY143" s="210" t="s">
        <v>141</v>
      </c>
    </row>
    <row r="144" spans="2:51" s="14" customFormat="1" ht="10.2">
      <c r="B144" s="200"/>
      <c r="C144" s="201"/>
      <c r="D144" s="191" t="s">
        <v>151</v>
      </c>
      <c r="E144" s="202" t="s">
        <v>19</v>
      </c>
      <c r="F144" s="203" t="s">
        <v>605</v>
      </c>
      <c r="G144" s="201"/>
      <c r="H144" s="204">
        <v>74.42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151</v>
      </c>
      <c r="AU144" s="210" t="s">
        <v>82</v>
      </c>
      <c r="AV144" s="14" t="s">
        <v>82</v>
      </c>
      <c r="AW144" s="14" t="s">
        <v>33</v>
      </c>
      <c r="AX144" s="14" t="s">
        <v>72</v>
      </c>
      <c r="AY144" s="210" t="s">
        <v>141</v>
      </c>
    </row>
    <row r="145" spans="2:51" s="14" customFormat="1" ht="10.2">
      <c r="B145" s="200"/>
      <c r="C145" s="201"/>
      <c r="D145" s="191" t="s">
        <v>151</v>
      </c>
      <c r="E145" s="202" t="s">
        <v>19</v>
      </c>
      <c r="F145" s="203" t="s">
        <v>606</v>
      </c>
      <c r="G145" s="201"/>
      <c r="H145" s="204">
        <v>34.086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151</v>
      </c>
      <c r="AU145" s="210" t="s">
        <v>82</v>
      </c>
      <c r="AV145" s="14" t="s">
        <v>82</v>
      </c>
      <c r="AW145" s="14" t="s">
        <v>33</v>
      </c>
      <c r="AX145" s="14" t="s">
        <v>72</v>
      </c>
      <c r="AY145" s="210" t="s">
        <v>141</v>
      </c>
    </row>
    <row r="146" spans="2:51" s="14" customFormat="1" ht="10.2">
      <c r="B146" s="200"/>
      <c r="C146" s="201"/>
      <c r="D146" s="191" t="s">
        <v>151</v>
      </c>
      <c r="E146" s="202" t="s">
        <v>19</v>
      </c>
      <c r="F146" s="203" t="s">
        <v>597</v>
      </c>
      <c r="G146" s="201"/>
      <c r="H146" s="204">
        <v>20.755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151</v>
      </c>
      <c r="AU146" s="210" t="s">
        <v>82</v>
      </c>
      <c r="AV146" s="14" t="s">
        <v>82</v>
      </c>
      <c r="AW146" s="14" t="s">
        <v>33</v>
      </c>
      <c r="AX146" s="14" t="s">
        <v>72</v>
      </c>
      <c r="AY146" s="210" t="s">
        <v>141</v>
      </c>
    </row>
    <row r="147" spans="2:51" s="14" customFormat="1" ht="10.2">
      <c r="B147" s="200"/>
      <c r="C147" s="201"/>
      <c r="D147" s="191" t="s">
        <v>151</v>
      </c>
      <c r="E147" s="202" t="s">
        <v>19</v>
      </c>
      <c r="F147" s="203" t="s">
        <v>607</v>
      </c>
      <c r="G147" s="201"/>
      <c r="H147" s="204">
        <v>-2.105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151</v>
      </c>
      <c r="AU147" s="210" t="s">
        <v>82</v>
      </c>
      <c r="AV147" s="14" t="s">
        <v>82</v>
      </c>
      <c r="AW147" s="14" t="s">
        <v>33</v>
      </c>
      <c r="AX147" s="14" t="s">
        <v>72</v>
      </c>
      <c r="AY147" s="210" t="s">
        <v>141</v>
      </c>
    </row>
    <row r="148" spans="2:51" s="14" customFormat="1" ht="10.2">
      <c r="B148" s="200"/>
      <c r="C148" s="201"/>
      <c r="D148" s="191" t="s">
        <v>151</v>
      </c>
      <c r="E148" s="202" t="s">
        <v>19</v>
      </c>
      <c r="F148" s="203" t="s">
        <v>608</v>
      </c>
      <c r="G148" s="201"/>
      <c r="H148" s="204">
        <v>-2.088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151</v>
      </c>
      <c r="AU148" s="210" t="s">
        <v>82</v>
      </c>
      <c r="AV148" s="14" t="s">
        <v>82</v>
      </c>
      <c r="AW148" s="14" t="s">
        <v>33</v>
      </c>
      <c r="AX148" s="14" t="s">
        <v>72</v>
      </c>
      <c r="AY148" s="210" t="s">
        <v>141</v>
      </c>
    </row>
    <row r="149" spans="2:51" s="14" customFormat="1" ht="10.2">
      <c r="B149" s="200"/>
      <c r="C149" s="201"/>
      <c r="D149" s="191" t="s">
        <v>151</v>
      </c>
      <c r="E149" s="202" t="s">
        <v>19</v>
      </c>
      <c r="F149" s="203" t="s">
        <v>609</v>
      </c>
      <c r="G149" s="201"/>
      <c r="H149" s="204">
        <v>-0.278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151</v>
      </c>
      <c r="AU149" s="210" t="s">
        <v>82</v>
      </c>
      <c r="AV149" s="14" t="s">
        <v>82</v>
      </c>
      <c r="AW149" s="14" t="s">
        <v>33</v>
      </c>
      <c r="AX149" s="14" t="s">
        <v>72</v>
      </c>
      <c r="AY149" s="210" t="s">
        <v>141</v>
      </c>
    </row>
    <row r="150" spans="2:51" s="14" customFormat="1" ht="10.2">
      <c r="B150" s="200"/>
      <c r="C150" s="201"/>
      <c r="D150" s="191" t="s">
        <v>151</v>
      </c>
      <c r="E150" s="202" t="s">
        <v>19</v>
      </c>
      <c r="F150" s="203" t="s">
        <v>610</v>
      </c>
      <c r="G150" s="201"/>
      <c r="H150" s="204">
        <v>-0.265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151</v>
      </c>
      <c r="AU150" s="210" t="s">
        <v>82</v>
      </c>
      <c r="AV150" s="14" t="s">
        <v>82</v>
      </c>
      <c r="AW150" s="14" t="s">
        <v>33</v>
      </c>
      <c r="AX150" s="14" t="s">
        <v>72</v>
      </c>
      <c r="AY150" s="210" t="s">
        <v>141</v>
      </c>
    </row>
    <row r="151" spans="2:51" s="14" customFormat="1" ht="10.2">
      <c r="B151" s="200"/>
      <c r="C151" s="201"/>
      <c r="D151" s="191" t="s">
        <v>151</v>
      </c>
      <c r="E151" s="202" t="s">
        <v>19</v>
      </c>
      <c r="F151" s="203" t="s">
        <v>610</v>
      </c>
      <c r="G151" s="201"/>
      <c r="H151" s="204">
        <v>-0.265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151</v>
      </c>
      <c r="AU151" s="210" t="s">
        <v>82</v>
      </c>
      <c r="AV151" s="14" t="s">
        <v>82</v>
      </c>
      <c r="AW151" s="14" t="s">
        <v>33</v>
      </c>
      <c r="AX151" s="14" t="s">
        <v>72</v>
      </c>
      <c r="AY151" s="210" t="s">
        <v>141</v>
      </c>
    </row>
    <row r="152" spans="2:51" s="14" customFormat="1" ht="10.2">
      <c r="B152" s="200"/>
      <c r="C152" s="201"/>
      <c r="D152" s="191" t="s">
        <v>151</v>
      </c>
      <c r="E152" s="202" t="s">
        <v>19</v>
      </c>
      <c r="F152" s="203" t="s">
        <v>611</v>
      </c>
      <c r="G152" s="201"/>
      <c r="H152" s="204">
        <v>-1.22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151</v>
      </c>
      <c r="AU152" s="210" t="s">
        <v>82</v>
      </c>
      <c r="AV152" s="14" t="s">
        <v>82</v>
      </c>
      <c r="AW152" s="14" t="s">
        <v>33</v>
      </c>
      <c r="AX152" s="14" t="s">
        <v>72</v>
      </c>
      <c r="AY152" s="210" t="s">
        <v>141</v>
      </c>
    </row>
    <row r="153" spans="2:51" s="14" customFormat="1" ht="10.2">
      <c r="B153" s="200"/>
      <c r="C153" s="201"/>
      <c r="D153" s="191" t="s">
        <v>151</v>
      </c>
      <c r="E153" s="202" t="s">
        <v>19</v>
      </c>
      <c r="F153" s="203" t="s">
        <v>612</v>
      </c>
      <c r="G153" s="201"/>
      <c r="H153" s="204">
        <v>-1.15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151</v>
      </c>
      <c r="AU153" s="210" t="s">
        <v>82</v>
      </c>
      <c r="AV153" s="14" t="s">
        <v>82</v>
      </c>
      <c r="AW153" s="14" t="s">
        <v>33</v>
      </c>
      <c r="AX153" s="14" t="s">
        <v>72</v>
      </c>
      <c r="AY153" s="210" t="s">
        <v>141</v>
      </c>
    </row>
    <row r="154" spans="2:51" s="14" customFormat="1" ht="10.2">
      <c r="B154" s="200"/>
      <c r="C154" s="201"/>
      <c r="D154" s="191" t="s">
        <v>151</v>
      </c>
      <c r="E154" s="202" t="s">
        <v>19</v>
      </c>
      <c r="F154" s="203" t="s">
        <v>613</v>
      </c>
      <c r="G154" s="201"/>
      <c r="H154" s="204">
        <v>-0.291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151</v>
      </c>
      <c r="AU154" s="210" t="s">
        <v>82</v>
      </c>
      <c r="AV154" s="14" t="s">
        <v>82</v>
      </c>
      <c r="AW154" s="14" t="s">
        <v>33</v>
      </c>
      <c r="AX154" s="14" t="s">
        <v>72</v>
      </c>
      <c r="AY154" s="210" t="s">
        <v>141</v>
      </c>
    </row>
    <row r="155" spans="2:51" s="14" customFormat="1" ht="10.2">
      <c r="B155" s="200"/>
      <c r="C155" s="201"/>
      <c r="D155" s="191" t="s">
        <v>151</v>
      </c>
      <c r="E155" s="202" t="s">
        <v>19</v>
      </c>
      <c r="F155" s="203" t="s">
        <v>610</v>
      </c>
      <c r="G155" s="201"/>
      <c r="H155" s="204">
        <v>-0.265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151</v>
      </c>
      <c r="AU155" s="210" t="s">
        <v>82</v>
      </c>
      <c r="AV155" s="14" t="s">
        <v>82</v>
      </c>
      <c r="AW155" s="14" t="s">
        <v>33</v>
      </c>
      <c r="AX155" s="14" t="s">
        <v>72</v>
      </c>
      <c r="AY155" s="210" t="s">
        <v>141</v>
      </c>
    </row>
    <row r="156" spans="2:51" s="14" customFormat="1" ht="10.2">
      <c r="B156" s="200"/>
      <c r="C156" s="201"/>
      <c r="D156" s="191" t="s">
        <v>151</v>
      </c>
      <c r="E156" s="202" t="s">
        <v>19</v>
      </c>
      <c r="F156" s="203" t="s">
        <v>614</v>
      </c>
      <c r="G156" s="201"/>
      <c r="H156" s="204">
        <v>-0.259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151</v>
      </c>
      <c r="AU156" s="210" t="s">
        <v>82</v>
      </c>
      <c r="AV156" s="14" t="s">
        <v>82</v>
      </c>
      <c r="AW156" s="14" t="s">
        <v>33</v>
      </c>
      <c r="AX156" s="14" t="s">
        <v>72</v>
      </c>
      <c r="AY156" s="210" t="s">
        <v>141</v>
      </c>
    </row>
    <row r="157" spans="2:51" s="14" customFormat="1" ht="10.2">
      <c r="B157" s="200"/>
      <c r="C157" s="201"/>
      <c r="D157" s="191" t="s">
        <v>151</v>
      </c>
      <c r="E157" s="202" t="s">
        <v>19</v>
      </c>
      <c r="F157" s="203" t="s">
        <v>207</v>
      </c>
      <c r="G157" s="201"/>
      <c r="H157" s="204">
        <v>-2.082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151</v>
      </c>
      <c r="AU157" s="210" t="s">
        <v>82</v>
      </c>
      <c r="AV157" s="14" t="s">
        <v>82</v>
      </c>
      <c r="AW157" s="14" t="s">
        <v>33</v>
      </c>
      <c r="AX157" s="14" t="s">
        <v>72</v>
      </c>
      <c r="AY157" s="210" t="s">
        <v>141</v>
      </c>
    </row>
    <row r="158" spans="2:51" s="15" customFormat="1" ht="10.2">
      <c r="B158" s="211"/>
      <c r="C158" s="212"/>
      <c r="D158" s="191" t="s">
        <v>151</v>
      </c>
      <c r="E158" s="213" t="s">
        <v>19</v>
      </c>
      <c r="F158" s="214" t="s">
        <v>154</v>
      </c>
      <c r="G158" s="212"/>
      <c r="H158" s="215">
        <v>225.642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151</v>
      </c>
      <c r="AU158" s="221" t="s">
        <v>82</v>
      </c>
      <c r="AV158" s="15" t="s">
        <v>155</v>
      </c>
      <c r="AW158" s="15" t="s">
        <v>33</v>
      </c>
      <c r="AX158" s="15" t="s">
        <v>72</v>
      </c>
      <c r="AY158" s="221" t="s">
        <v>141</v>
      </c>
    </row>
    <row r="159" spans="2:51" s="13" customFormat="1" ht="10.2">
      <c r="B159" s="189"/>
      <c r="C159" s="190"/>
      <c r="D159" s="191" t="s">
        <v>151</v>
      </c>
      <c r="E159" s="192" t="s">
        <v>19</v>
      </c>
      <c r="F159" s="193" t="s">
        <v>176</v>
      </c>
      <c r="G159" s="190"/>
      <c r="H159" s="192" t="s">
        <v>19</v>
      </c>
      <c r="I159" s="194"/>
      <c r="J159" s="190"/>
      <c r="K159" s="190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151</v>
      </c>
      <c r="AU159" s="199" t="s">
        <v>82</v>
      </c>
      <c r="AV159" s="13" t="s">
        <v>80</v>
      </c>
      <c r="AW159" s="13" t="s">
        <v>33</v>
      </c>
      <c r="AX159" s="13" t="s">
        <v>72</v>
      </c>
      <c r="AY159" s="199" t="s">
        <v>141</v>
      </c>
    </row>
    <row r="160" spans="2:51" s="14" customFormat="1" ht="10.2">
      <c r="B160" s="200"/>
      <c r="C160" s="201"/>
      <c r="D160" s="191" t="s">
        <v>151</v>
      </c>
      <c r="E160" s="202" t="s">
        <v>19</v>
      </c>
      <c r="F160" s="203" t="s">
        <v>615</v>
      </c>
      <c r="G160" s="201"/>
      <c r="H160" s="204">
        <v>151.124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151</v>
      </c>
      <c r="AU160" s="210" t="s">
        <v>82</v>
      </c>
      <c r="AV160" s="14" t="s">
        <v>82</v>
      </c>
      <c r="AW160" s="14" t="s">
        <v>33</v>
      </c>
      <c r="AX160" s="14" t="s">
        <v>72</v>
      </c>
      <c r="AY160" s="210" t="s">
        <v>141</v>
      </c>
    </row>
    <row r="161" spans="2:51" s="14" customFormat="1" ht="10.2">
      <c r="B161" s="200"/>
      <c r="C161" s="201"/>
      <c r="D161" s="191" t="s">
        <v>151</v>
      </c>
      <c r="E161" s="202" t="s">
        <v>19</v>
      </c>
      <c r="F161" s="203" t="s">
        <v>616</v>
      </c>
      <c r="G161" s="201"/>
      <c r="H161" s="204">
        <v>124.045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151</v>
      </c>
      <c r="AU161" s="210" t="s">
        <v>82</v>
      </c>
      <c r="AV161" s="14" t="s">
        <v>82</v>
      </c>
      <c r="AW161" s="14" t="s">
        <v>33</v>
      </c>
      <c r="AX161" s="14" t="s">
        <v>72</v>
      </c>
      <c r="AY161" s="210" t="s">
        <v>141</v>
      </c>
    </row>
    <row r="162" spans="2:51" s="14" customFormat="1" ht="10.2">
      <c r="B162" s="200"/>
      <c r="C162" s="201"/>
      <c r="D162" s="191" t="s">
        <v>151</v>
      </c>
      <c r="E162" s="202" t="s">
        <v>19</v>
      </c>
      <c r="F162" s="203" t="s">
        <v>598</v>
      </c>
      <c r="G162" s="201"/>
      <c r="H162" s="204">
        <v>29.127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151</v>
      </c>
      <c r="AU162" s="210" t="s">
        <v>82</v>
      </c>
      <c r="AV162" s="14" t="s">
        <v>82</v>
      </c>
      <c r="AW162" s="14" t="s">
        <v>33</v>
      </c>
      <c r="AX162" s="14" t="s">
        <v>72</v>
      </c>
      <c r="AY162" s="210" t="s">
        <v>141</v>
      </c>
    </row>
    <row r="163" spans="2:51" s="14" customFormat="1" ht="10.2">
      <c r="B163" s="200"/>
      <c r="C163" s="201"/>
      <c r="D163" s="191" t="s">
        <v>151</v>
      </c>
      <c r="E163" s="202" t="s">
        <v>19</v>
      </c>
      <c r="F163" s="203" t="s">
        <v>207</v>
      </c>
      <c r="G163" s="201"/>
      <c r="H163" s="204">
        <v>-2.082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151</v>
      </c>
      <c r="AU163" s="210" t="s">
        <v>82</v>
      </c>
      <c r="AV163" s="14" t="s">
        <v>82</v>
      </c>
      <c r="AW163" s="14" t="s">
        <v>33</v>
      </c>
      <c r="AX163" s="14" t="s">
        <v>72</v>
      </c>
      <c r="AY163" s="210" t="s">
        <v>141</v>
      </c>
    </row>
    <row r="164" spans="2:51" s="14" customFormat="1" ht="10.2">
      <c r="B164" s="200"/>
      <c r="C164" s="201"/>
      <c r="D164" s="191" t="s">
        <v>151</v>
      </c>
      <c r="E164" s="202" t="s">
        <v>19</v>
      </c>
      <c r="F164" s="203" t="s">
        <v>207</v>
      </c>
      <c r="G164" s="201"/>
      <c r="H164" s="204">
        <v>-2.082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151</v>
      </c>
      <c r="AU164" s="210" t="s">
        <v>82</v>
      </c>
      <c r="AV164" s="14" t="s">
        <v>82</v>
      </c>
      <c r="AW164" s="14" t="s">
        <v>33</v>
      </c>
      <c r="AX164" s="14" t="s">
        <v>72</v>
      </c>
      <c r="AY164" s="210" t="s">
        <v>141</v>
      </c>
    </row>
    <row r="165" spans="2:51" s="14" customFormat="1" ht="10.2">
      <c r="B165" s="200"/>
      <c r="C165" s="201"/>
      <c r="D165" s="191" t="s">
        <v>151</v>
      </c>
      <c r="E165" s="202" t="s">
        <v>19</v>
      </c>
      <c r="F165" s="203" t="s">
        <v>617</v>
      </c>
      <c r="G165" s="201"/>
      <c r="H165" s="204">
        <v>-0.259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151</v>
      </c>
      <c r="AU165" s="210" t="s">
        <v>82</v>
      </c>
      <c r="AV165" s="14" t="s">
        <v>82</v>
      </c>
      <c r="AW165" s="14" t="s">
        <v>33</v>
      </c>
      <c r="AX165" s="14" t="s">
        <v>72</v>
      </c>
      <c r="AY165" s="210" t="s">
        <v>141</v>
      </c>
    </row>
    <row r="166" spans="2:51" s="14" customFormat="1" ht="10.2">
      <c r="B166" s="200"/>
      <c r="C166" s="201"/>
      <c r="D166" s="191" t="s">
        <v>151</v>
      </c>
      <c r="E166" s="202" t="s">
        <v>19</v>
      </c>
      <c r="F166" s="203" t="s">
        <v>617</v>
      </c>
      <c r="G166" s="201"/>
      <c r="H166" s="204">
        <v>-0.259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151</v>
      </c>
      <c r="AU166" s="210" t="s">
        <v>82</v>
      </c>
      <c r="AV166" s="14" t="s">
        <v>82</v>
      </c>
      <c r="AW166" s="14" t="s">
        <v>33</v>
      </c>
      <c r="AX166" s="14" t="s">
        <v>72</v>
      </c>
      <c r="AY166" s="210" t="s">
        <v>141</v>
      </c>
    </row>
    <row r="167" spans="2:51" s="14" customFormat="1" ht="10.2">
      <c r="B167" s="200"/>
      <c r="C167" s="201"/>
      <c r="D167" s="191" t="s">
        <v>151</v>
      </c>
      <c r="E167" s="202" t="s">
        <v>19</v>
      </c>
      <c r="F167" s="203" t="s">
        <v>617</v>
      </c>
      <c r="G167" s="201"/>
      <c r="H167" s="204">
        <v>-0.259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151</v>
      </c>
      <c r="AU167" s="210" t="s">
        <v>82</v>
      </c>
      <c r="AV167" s="14" t="s">
        <v>82</v>
      </c>
      <c r="AW167" s="14" t="s">
        <v>33</v>
      </c>
      <c r="AX167" s="14" t="s">
        <v>72</v>
      </c>
      <c r="AY167" s="210" t="s">
        <v>141</v>
      </c>
    </row>
    <row r="168" spans="2:51" s="14" customFormat="1" ht="10.2">
      <c r="B168" s="200"/>
      <c r="C168" s="201"/>
      <c r="D168" s="191" t="s">
        <v>151</v>
      </c>
      <c r="E168" s="202" t="s">
        <v>19</v>
      </c>
      <c r="F168" s="203" t="s">
        <v>618</v>
      </c>
      <c r="G168" s="201"/>
      <c r="H168" s="204">
        <v>-0.795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151</v>
      </c>
      <c r="AU168" s="210" t="s">
        <v>82</v>
      </c>
      <c r="AV168" s="14" t="s">
        <v>82</v>
      </c>
      <c r="AW168" s="14" t="s">
        <v>33</v>
      </c>
      <c r="AX168" s="14" t="s">
        <v>72</v>
      </c>
      <c r="AY168" s="210" t="s">
        <v>141</v>
      </c>
    </row>
    <row r="169" spans="2:51" s="14" customFormat="1" ht="10.2">
      <c r="B169" s="200"/>
      <c r="C169" s="201"/>
      <c r="D169" s="191" t="s">
        <v>151</v>
      </c>
      <c r="E169" s="202" t="s">
        <v>19</v>
      </c>
      <c r="F169" s="203" t="s">
        <v>618</v>
      </c>
      <c r="G169" s="201"/>
      <c r="H169" s="204">
        <v>-0.795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151</v>
      </c>
      <c r="AU169" s="210" t="s">
        <v>82</v>
      </c>
      <c r="AV169" s="14" t="s">
        <v>82</v>
      </c>
      <c r="AW169" s="14" t="s">
        <v>33</v>
      </c>
      <c r="AX169" s="14" t="s">
        <v>72</v>
      </c>
      <c r="AY169" s="210" t="s">
        <v>141</v>
      </c>
    </row>
    <row r="170" spans="2:51" s="14" customFormat="1" ht="10.2">
      <c r="B170" s="200"/>
      <c r="C170" s="201"/>
      <c r="D170" s="191" t="s">
        <v>151</v>
      </c>
      <c r="E170" s="202" t="s">
        <v>19</v>
      </c>
      <c r="F170" s="203" t="s">
        <v>619</v>
      </c>
      <c r="G170" s="201"/>
      <c r="H170" s="204">
        <v>-0.863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151</v>
      </c>
      <c r="AU170" s="210" t="s">
        <v>82</v>
      </c>
      <c r="AV170" s="14" t="s">
        <v>82</v>
      </c>
      <c r="AW170" s="14" t="s">
        <v>33</v>
      </c>
      <c r="AX170" s="14" t="s">
        <v>72</v>
      </c>
      <c r="AY170" s="210" t="s">
        <v>141</v>
      </c>
    </row>
    <row r="171" spans="2:51" s="14" customFormat="1" ht="10.2">
      <c r="B171" s="200"/>
      <c r="C171" s="201"/>
      <c r="D171" s="191" t="s">
        <v>151</v>
      </c>
      <c r="E171" s="202" t="s">
        <v>19</v>
      </c>
      <c r="F171" s="203" t="s">
        <v>619</v>
      </c>
      <c r="G171" s="201"/>
      <c r="H171" s="204">
        <v>-0.863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151</v>
      </c>
      <c r="AU171" s="210" t="s">
        <v>82</v>
      </c>
      <c r="AV171" s="14" t="s">
        <v>82</v>
      </c>
      <c r="AW171" s="14" t="s">
        <v>33</v>
      </c>
      <c r="AX171" s="14" t="s">
        <v>72</v>
      </c>
      <c r="AY171" s="210" t="s">
        <v>141</v>
      </c>
    </row>
    <row r="172" spans="2:51" s="14" customFormat="1" ht="10.2">
      <c r="B172" s="200"/>
      <c r="C172" s="201"/>
      <c r="D172" s="191" t="s">
        <v>151</v>
      </c>
      <c r="E172" s="202" t="s">
        <v>19</v>
      </c>
      <c r="F172" s="203" t="s">
        <v>619</v>
      </c>
      <c r="G172" s="201"/>
      <c r="H172" s="204">
        <v>-0.863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151</v>
      </c>
      <c r="AU172" s="210" t="s">
        <v>82</v>
      </c>
      <c r="AV172" s="14" t="s">
        <v>82</v>
      </c>
      <c r="AW172" s="14" t="s">
        <v>33</v>
      </c>
      <c r="AX172" s="14" t="s">
        <v>72</v>
      </c>
      <c r="AY172" s="210" t="s">
        <v>141</v>
      </c>
    </row>
    <row r="173" spans="2:51" s="14" customFormat="1" ht="10.2">
      <c r="B173" s="200"/>
      <c r="C173" s="201"/>
      <c r="D173" s="191" t="s">
        <v>151</v>
      </c>
      <c r="E173" s="202" t="s">
        <v>19</v>
      </c>
      <c r="F173" s="203" t="s">
        <v>207</v>
      </c>
      <c r="G173" s="201"/>
      <c r="H173" s="204">
        <v>-2.082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151</v>
      </c>
      <c r="AU173" s="210" t="s">
        <v>82</v>
      </c>
      <c r="AV173" s="14" t="s">
        <v>82</v>
      </c>
      <c r="AW173" s="14" t="s">
        <v>33</v>
      </c>
      <c r="AX173" s="14" t="s">
        <v>72</v>
      </c>
      <c r="AY173" s="210" t="s">
        <v>141</v>
      </c>
    </row>
    <row r="174" spans="2:51" s="14" customFormat="1" ht="10.2">
      <c r="B174" s="200"/>
      <c r="C174" s="201"/>
      <c r="D174" s="191" t="s">
        <v>151</v>
      </c>
      <c r="E174" s="202" t="s">
        <v>19</v>
      </c>
      <c r="F174" s="203" t="s">
        <v>207</v>
      </c>
      <c r="G174" s="201"/>
      <c r="H174" s="204">
        <v>-2.082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151</v>
      </c>
      <c r="AU174" s="210" t="s">
        <v>82</v>
      </c>
      <c r="AV174" s="14" t="s">
        <v>82</v>
      </c>
      <c r="AW174" s="14" t="s">
        <v>33</v>
      </c>
      <c r="AX174" s="14" t="s">
        <v>72</v>
      </c>
      <c r="AY174" s="210" t="s">
        <v>141</v>
      </c>
    </row>
    <row r="175" spans="2:51" s="15" customFormat="1" ht="10.2">
      <c r="B175" s="211"/>
      <c r="C175" s="212"/>
      <c r="D175" s="191" t="s">
        <v>151</v>
      </c>
      <c r="E175" s="213" t="s">
        <v>19</v>
      </c>
      <c r="F175" s="214" t="s">
        <v>154</v>
      </c>
      <c r="G175" s="212"/>
      <c r="H175" s="215">
        <v>291.012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151</v>
      </c>
      <c r="AU175" s="221" t="s">
        <v>82</v>
      </c>
      <c r="AV175" s="15" t="s">
        <v>155</v>
      </c>
      <c r="AW175" s="15" t="s">
        <v>33</v>
      </c>
      <c r="AX175" s="15" t="s">
        <v>72</v>
      </c>
      <c r="AY175" s="221" t="s">
        <v>141</v>
      </c>
    </row>
    <row r="176" spans="2:51" s="13" customFormat="1" ht="10.2">
      <c r="B176" s="189"/>
      <c r="C176" s="190"/>
      <c r="D176" s="191" t="s">
        <v>151</v>
      </c>
      <c r="E176" s="192" t="s">
        <v>19</v>
      </c>
      <c r="F176" s="193" t="s">
        <v>178</v>
      </c>
      <c r="G176" s="190"/>
      <c r="H176" s="192" t="s">
        <v>19</v>
      </c>
      <c r="I176" s="194"/>
      <c r="J176" s="190"/>
      <c r="K176" s="190"/>
      <c r="L176" s="195"/>
      <c r="M176" s="196"/>
      <c r="N176" s="197"/>
      <c r="O176" s="197"/>
      <c r="P176" s="197"/>
      <c r="Q176" s="197"/>
      <c r="R176" s="197"/>
      <c r="S176" s="197"/>
      <c r="T176" s="198"/>
      <c r="AT176" s="199" t="s">
        <v>151</v>
      </c>
      <c r="AU176" s="199" t="s">
        <v>82</v>
      </c>
      <c r="AV176" s="13" t="s">
        <v>80</v>
      </c>
      <c r="AW176" s="13" t="s">
        <v>33</v>
      </c>
      <c r="AX176" s="13" t="s">
        <v>72</v>
      </c>
      <c r="AY176" s="199" t="s">
        <v>141</v>
      </c>
    </row>
    <row r="177" spans="2:51" s="14" customFormat="1" ht="10.2">
      <c r="B177" s="200"/>
      <c r="C177" s="201"/>
      <c r="D177" s="191" t="s">
        <v>151</v>
      </c>
      <c r="E177" s="202" t="s">
        <v>19</v>
      </c>
      <c r="F177" s="203" t="s">
        <v>620</v>
      </c>
      <c r="G177" s="201"/>
      <c r="H177" s="204">
        <v>83.6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151</v>
      </c>
      <c r="AU177" s="210" t="s">
        <v>82</v>
      </c>
      <c r="AV177" s="14" t="s">
        <v>82</v>
      </c>
      <c r="AW177" s="14" t="s">
        <v>33</v>
      </c>
      <c r="AX177" s="14" t="s">
        <v>72</v>
      </c>
      <c r="AY177" s="210" t="s">
        <v>141</v>
      </c>
    </row>
    <row r="178" spans="2:51" s="14" customFormat="1" ht="10.2">
      <c r="B178" s="200"/>
      <c r="C178" s="201"/>
      <c r="D178" s="191" t="s">
        <v>151</v>
      </c>
      <c r="E178" s="202" t="s">
        <v>19</v>
      </c>
      <c r="F178" s="203" t="s">
        <v>621</v>
      </c>
      <c r="G178" s="201"/>
      <c r="H178" s="204">
        <v>27.971</v>
      </c>
      <c r="I178" s="205"/>
      <c r="J178" s="201"/>
      <c r="K178" s="201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151</v>
      </c>
      <c r="AU178" s="210" t="s">
        <v>82</v>
      </c>
      <c r="AV178" s="14" t="s">
        <v>82</v>
      </c>
      <c r="AW178" s="14" t="s">
        <v>33</v>
      </c>
      <c r="AX178" s="14" t="s">
        <v>72</v>
      </c>
      <c r="AY178" s="210" t="s">
        <v>141</v>
      </c>
    </row>
    <row r="179" spans="2:51" s="14" customFormat="1" ht="10.2">
      <c r="B179" s="200"/>
      <c r="C179" s="201"/>
      <c r="D179" s="191" t="s">
        <v>151</v>
      </c>
      <c r="E179" s="202" t="s">
        <v>19</v>
      </c>
      <c r="F179" s="203" t="s">
        <v>599</v>
      </c>
      <c r="G179" s="201"/>
      <c r="H179" s="204">
        <v>26.784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151</v>
      </c>
      <c r="AU179" s="210" t="s">
        <v>82</v>
      </c>
      <c r="AV179" s="14" t="s">
        <v>82</v>
      </c>
      <c r="AW179" s="14" t="s">
        <v>33</v>
      </c>
      <c r="AX179" s="14" t="s">
        <v>72</v>
      </c>
      <c r="AY179" s="210" t="s">
        <v>141</v>
      </c>
    </row>
    <row r="180" spans="2:51" s="14" customFormat="1" ht="10.2">
      <c r="B180" s="200"/>
      <c r="C180" s="201"/>
      <c r="D180" s="191" t="s">
        <v>151</v>
      </c>
      <c r="E180" s="202" t="s">
        <v>19</v>
      </c>
      <c r="F180" s="203" t="s">
        <v>600</v>
      </c>
      <c r="G180" s="201"/>
      <c r="H180" s="204">
        <v>20.093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151</v>
      </c>
      <c r="AU180" s="210" t="s">
        <v>82</v>
      </c>
      <c r="AV180" s="14" t="s">
        <v>82</v>
      </c>
      <c r="AW180" s="14" t="s">
        <v>33</v>
      </c>
      <c r="AX180" s="14" t="s">
        <v>72</v>
      </c>
      <c r="AY180" s="210" t="s">
        <v>141</v>
      </c>
    </row>
    <row r="181" spans="2:51" s="14" customFormat="1" ht="10.2">
      <c r="B181" s="200"/>
      <c r="C181" s="201"/>
      <c r="D181" s="191" t="s">
        <v>151</v>
      </c>
      <c r="E181" s="202" t="s">
        <v>19</v>
      </c>
      <c r="F181" s="203" t="s">
        <v>622</v>
      </c>
      <c r="G181" s="201"/>
      <c r="H181" s="204">
        <v>-4.54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151</v>
      </c>
      <c r="AU181" s="210" t="s">
        <v>82</v>
      </c>
      <c r="AV181" s="14" t="s">
        <v>82</v>
      </c>
      <c r="AW181" s="14" t="s">
        <v>33</v>
      </c>
      <c r="AX181" s="14" t="s">
        <v>72</v>
      </c>
      <c r="AY181" s="210" t="s">
        <v>141</v>
      </c>
    </row>
    <row r="182" spans="2:51" s="14" customFormat="1" ht="10.2">
      <c r="B182" s="200"/>
      <c r="C182" s="201"/>
      <c r="D182" s="191" t="s">
        <v>151</v>
      </c>
      <c r="E182" s="202" t="s">
        <v>19</v>
      </c>
      <c r="F182" s="203" t="s">
        <v>623</v>
      </c>
      <c r="G182" s="201"/>
      <c r="H182" s="204">
        <v>-0.798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151</v>
      </c>
      <c r="AU182" s="210" t="s">
        <v>82</v>
      </c>
      <c r="AV182" s="14" t="s">
        <v>82</v>
      </c>
      <c r="AW182" s="14" t="s">
        <v>33</v>
      </c>
      <c r="AX182" s="14" t="s">
        <v>72</v>
      </c>
      <c r="AY182" s="210" t="s">
        <v>141</v>
      </c>
    </row>
    <row r="183" spans="2:51" s="14" customFormat="1" ht="10.2">
      <c r="B183" s="200"/>
      <c r="C183" s="201"/>
      <c r="D183" s="191" t="s">
        <v>151</v>
      </c>
      <c r="E183" s="202" t="s">
        <v>19</v>
      </c>
      <c r="F183" s="203" t="s">
        <v>624</v>
      </c>
      <c r="G183" s="201"/>
      <c r="H183" s="204">
        <v>-1.632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151</v>
      </c>
      <c r="AU183" s="210" t="s">
        <v>82</v>
      </c>
      <c r="AV183" s="14" t="s">
        <v>82</v>
      </c>
      <c r="AW183" s="14" t="s">
        <v>33</v>
      </c>
      <c r="AX183" s="14" t="s">
        <v>72</v>
      </c>
      <c r="AY183" s="210" t="s">
        <v>141</v>
      </c>
    </row>
    <row r="184" spans="2:51" s="14" customFormat="1" ht="10.2">
      <c r="B184" s="200"/>
      <c r="C184" s="201"/>
      <c r="D184" s="191" t="s">
        <v>151</v>
      </c>
      <c r="E184" s="202" t="s">
        <v>19</v>
      </c>
      <c r="F184" s="203" t="s">
        <v>625</v>
      </c>
      <c r="G184" s="201"/>
      <c r="H184" s="204">
        <v>-0.912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151</v>
      </c>
      <c r="AU184" s="210" t="s">
        <v>82</v>
      </c>
      <c r="AV184" s="14" t="s">
        <v>82</v>
      </c>
      <c r="AW184" s="14" t="s">
        <v>33</v>
      </c>
      <c r="AX184" s="14" t="s">
        <v>72</v>
      </c>
      <c r="AY184" s="210" t="s">
        <v>141</v>
      </c>
    </row>
    <row r="185" spans="2:51" s="15" customFormat="1" ht="10.2">
      <c r="B185" s="211"/>
      <c r="C185" s="212"/>
      <c r="D185" s="191" t="s">
        <v>151</v>
      </c>
      <c r="E185" s="213" t="s">
        <v>19</v>
      </c>
      <c r="F185" s="214" t="s">
        <v>154</v>
      </c>
      <c r="G185" s="212"/>
      <c r="H185" s="215">
        <v>150.566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151</v>
      </c>
      <c r="AU185" s="221" t="s">
        <v>82</v>
      </c>
      <c r="AV185" s="15" t="s">
        <v>155</v>
      </c>
      <c r="AW185" s="15" t="s">
        <v>33</v>
      </c>
      <c r="AX185" s="15" t="s">
        <v>72</v>
      </c>
      <c r="AY185" s="221" t="s">
        <v>141</v>
      </c>
    </row>
    <row r="186" spans="2:51" s="13" customFormat="1" ht="10.2">
      <c r="B186" s="189"/>
      <c r="C186" s="190"/>
      <c r="D186" s="191" t="s">
        <v>151</v>
      </c>
      <c r="E186" s="192" t="s">
        <v>19</v>
      </c>
      <c r="F186" s="193" t="s">
        <v>213</v>
      </c>
      <c r="G186" s="190"/>
      <c r="H186" s="192" t="s">
        <v>19</v>
      </c>
      <c r="I186" s="194"/>
      <c r="J186" s="190"/>
      <c r="K186" s="190"/>
      <c r="L186" s="195"/>
      <c r="M186" s="196"/>
      <c r="N186" s="197"/>
      <c r="O186" s="197"/>
      <c r="P186" s="197"/>
      <c r="Q186" s="197"/>
      <c r="R186" s="197"/>
      <c r="S186" s="197"/>
      <c r="T186" s="198"/>
      <c r="AT186" s="199" t="s">
        <v>151</v>
      </c>
      <c r="AU186" s="199" t="s">
        <v>82</v>
      </c>
      <c r="AV186" s="13" t="s">
        <v>80</v>
      </c>
      <c r="AW186" s="13" t="s">
        <v>33</v>
      </c>
      <c r="AX186" s="13" t="s">
        <v>72</v>
      </c>
      <c r="AY186" s="199" t="s">
        <v>141</v>
      </c>
    </row>
    <row r="187" spans="2:51" s="14" customFormat="1" ht="10.2">
      <c r="B187" s="200"/>
      <c r="C187" s="201"/>
      <c r="D187" s="191" t="s">
        <v>151</v>
      </c>
      <c r="E187" s="202" t="s">
        <v>19</v>
      </c>
      <c r="F187" s="203" t="s">
        <v>626</v>
      </c>
      <c r="G187" s="201"/>
      <c r="H187" s="204">
        <v>12.177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151</v>
      </c>
      <c r="AU187" s="210" t="s">
        <v>82</v>
      </c>
      <c r="AV187" s="14" t="s">
        <v>82</v>
      </c>
      <c r="AW187" s="14" t="s">
        <v>33</v>
      </c>
      <c r="AX187" s="14" t="s">
        <v>72</v>
      </c>
      <c r="AY187" s="210" t="s">
        <v>141</v>
      </c>
    </row>
    <row r="188" spans="2:51" s="14" customFormat="1" ht="10.2">
      <c r="B188" s="200"/>
      <c r="C188" s="201"/>
      <c r="D188" s="191" t="s">
        <v>151</v>
      </c>
      <c r="E188" s="202" t="s">
        <v>19</v>
      </c>
      <c r="F188" s="203" t="s">
        <v>627</v>
      </c>
      <c r="G188" s="201"/>
      <c r="H188" s="204">
        <v>12.171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151</v>
      </c>
      <c r="AU188" s="210" t="s">
        <v>82</v>
      </c>
      <c r="AV188" s="14" t="s">
        <v>82</v>
      </c>
      <c r="AW188" s="14" t="s">
        <v>33</v>
      </c>
      <c r="AX188" s="14" t="s">
        <v>72</v>
      </c>
      <c r="AY188" s="210" t="s">
        <v>141</v>
      </c>
    </row>
    <row r="189" spans="2:51" s="15" customFormat="1" ht="10.2">
      <c r="B189" s="211"/>
      <c r="C189" s="212"/>
      <c r="D189" s="191" t="s">
        <v>151</v>
      </c>
      <c r="E189" s="213" t="s">
        <v>19</v>
      </c>
      <c r="F189" s="214" t="s">
        <v>154</v>
      </c>
      <c r="G189" s="212"/>
      <c r="H189" s="215">
        <v>24.348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151</v>
      </c>
      <c r="AU189" s="221" t="s">
        <v>82</v>
      </c>
      <c r="AV189" s="15" t="s">
        <v>155</v>
      </c>
      <c r="AW189" s="15" t="s">
        <v>33</v>
      </c>
      <c r="AX189" s="15" t="s">
        <v>72</v>
      </c>
      <c r="AY189" s="221" t="s">
        <v>141</v>
      </c>
    </row>
    <row r="190" spans="2:51" s="16" customFormat="1" ht="10.2">
      <c r="B190" s="222"/>
      <c r="C190" s="223"/>
      <c r="D190" s="191" t="s">
        <v>151</v>
      </c>
      <c r="E190" s="224" t="s">
        <v>19</v>
      </c>
      <c r="F190" s="225" t="s">
        <v>160</v>
      </c>
      <c r="G190" s="223"/>
      <c r="H190" s="226">
        <v>691.568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151</v>
      </c>
      <c r="AU190" s="232" t="s">
        <v>82</v>
      </c>
      <c r="AV190" s="16" t="s">
        <v>149</v>
      </c>
      <c r="AW190" s="16" t="s">
        <v>33</v>
      </c>
      <c r="AX190" s="16" t="s">
        <v>80</v>
      </c>
      <c r="AY190" s="232" t="s">
        <v>141</v>
      </c>
    </row>
    <row r="191" spans="1:65" s="2" customFormat="1" ht="16.5" customHeight="1">
      <c r="A191" s="37"/>
      <c r="B191" s="38"/>
      <c r="C191" s="176" t="s">
        <v>231</v>
      </c>
      <c r="D191" s="176" t="s">
        <v>144</v>
      </c>
      <c r="E191" s="177" t="s">
        <v>218</v>
      </c>
      <c r="F191" s="178" t="s">
        <v>219</v>
      </c>
      <c r="G191" s="179" t="s">
        <v>169</v>
      </c>
      <c r="H191" s="180">
        <v>62.986</v>
      </c>
      <c r="I191" s="181"/>
      <c r="J191" s="182">
        <f>ROUND(I191*H191,2)</f>
        <v>0</v>
      </c>
      <c r="K191" s="178" t="s">
        <v>19</v>
      </c>
      <c r="L191" s="42"/>
      <c r="M191" s="183" t="s">
        <v>19</v>
      </c>
      <c r="N191" s="184" t="s">
        <v>43</v>
      </c>
      <c r="O191" s="67"/>
      <c r="P191" s="185">
        <f>O191*H191</f>
        <v>0</v>
      </c>
      <c r="Q191" s="185">
        <v>0.0065</v>
      </c>
      <c r="R191" s="185">
        <f>Q191*H191</f>
        <v>0.40940899999999997</v>
      </c>
      <c r="S191" s="185">
        <v>0</v>
      </c>
      <c r="T191" s="18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149</v>
      </c>
      <c r="AT191" s="187" t="s">
        <v>144</v>
      </c>
      <c r="AU191" s="187" t="s">
        <v>82</v>
      </c>
      <c r="AY191" s="20" t="s">
        <v>141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20" t="s">
        <v>80</v>
      </c>
      <c r="BK191" s="188">
        <f>ROUND(I191*H191,2)</f>
        <v>0</v>
      </c>
      <c r="BL191" s="20" t="s">
        <v>149</v>
      </c>
      <c r="BM191" s="187" t="s">
        <v>628</v>
      </c>
    </row>
    <row r="192" spans="1:65" s="2" customFormat="1" ht="24.15" customHeight="1">
      <c r="A192" s="37"/>
      <c r="B192" s="38"/>
      <c r="C192" s="176" t="s">
        <v>235</v>
      </c>
      <c r="D192" s="176" t="s">
        <v>144</v>
      </c>
      <c r="E192" s="177" t="s">
        <v>221</v>
      </c>
      <c r="F192" s="178" t="s">
        <v>222</v>
      </c>
      <c r="G192" s="179" t="s">
        <v>169</v>
      </c>
      <c r="H192" s="180">
        <v>62.986</v>
      </c>
      <c r="I192" s="181"/>
      <c r="J192" s="182">
        <f>ROUND(I192*H192,2)</f>
        <v>0</v>
      </c>
      <c r="K192" s="178" t="s">
        <v>148</v>
      </c>
      <c r="L192" s="42"/>
      <c r="M192" s="183" t="s">
        <v>19</v>
      </c>
      <c r="N192" s="184" t="s">
        <v>43</v>
      </c>
      <c r="O192" s="67"/>
      <c r="P192" s="185">
        <f>O192*H192</f>
        <v>0</v>
      </c>
      <c r="Q192" s="185">
        <v>0.0345</v>
      </c>
      <c r="R192" s="185">
        <f>Q192*H192</f>
        <v>2.173017</v>
      </c>
      <c r="S192" s="185">
        <v>0</v>
      </c>
      <c r="T192" s="18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7" t="s">
        <v>149</v>
      </c>
      <c r="AT192" s="187" t="s">
        <v>144</v>
      </c>
      <c r="AU192" s="187" t="s">
        <v>82</v>
      </c>
      <c r="AY192" s="20" t="s">
        <v>141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20" t="s">
        <v>80</v>
      </c>
      <c r="BK192" s="188">
        <f>ROUND(I192*H192,2)</f>
        <v>0</v>
      </c>
      <c r="BL192" s="20" t="s">
        <v>149</v>
      </c>
      <c r="BM192" s="187" t="s">
        <v>629</v>
      </c>
    </row>
    <row r="193" spans="2:51" s="13" customFormat="1" ht="10.2">
      <c r="B193" s="189"/>
      <c r="C193" s="190"/>
      <c r="D193" s="191" t="s">
        <v>151</v>
      </c>
      <c r="E193" s="192" t="s">
        <v>19</v>
      </c>
      <c r="F193" s="193" t="s">
        <v>152</v>
      </c>
      <c r="G193" s="190"/>
      <c r="H193" s="192" t="s">
        <v>19</v>
      </c>
      <c r="I193" s="194"/>
      <c r="J193" s="190"/>
      <c r="K193" s="190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151</v>
      </c>
      <c r="AU193" s="199" t="s">
        <v>82</v>
      </c>
      <c r="AV193" s="13" t="s">
        <v>80</v>
      </c>
      <c r="AW193" s="13" t="s">
        <v>33</v>
      </c>
      <c r="AX193" s="13" t="s">
        <v>72</v>
      </c>
      <c r="AY193" s="199" t="s">
        <v>141</v>
      </c>
    </row>
    <row r="194" spans="2:51" s="14" customFormat="1" ht="10.2">
      <c r="B194" s="200"/>
      <c r="C194" s="201"/>
      <c r="D194" s="191" t="s">
        <v>151</v>
      </c>
      <c r="E194" s="202" t="s">
        <v>19</v>
      </c>
      <c r="F194" s="203" t="s">
        <v>630</v>
      </c>
      <c r="G194" s="201"/>
      <c r="H194" s="204">
        <v>20.451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151</v>
      </c>
      <c r="AU194" s="210" t="s">
        <v>82</v>
      </c>
      <c r="AV194" s="14" t="s">
        <v>82</v>
      </c>
      <c r="AW194" s="14" t="s">
        <v>33</v>
      </c>
      <c r="AX194" s="14" t="s">
        <v>72</v>
      </c>
      <c r="AY194" s="210" t="s">
        <v>141</v>
      </c>
    </row>
    <row r="195" spans="2:51" s="14" customFormat="1" ht="10.2">
      <c r="B195" s="200"/>
      <c r="C195" s="201"/>
      <c r="D195" s="191" t="s">
        <v>151</v>
      </c>
      <c r="E195" s="202" t="s">
        <v>19</v>
      </c>
      <c r="F195" s="203" t="s">
        <v>631</v>
      </c>
      <c r="G195" s="201"/>
      <c r="H195" s="204">
        <v>3.038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151</v>
      </c>
      <c r="AU195" s="210" t="s">
        <v>82</v>
      </c>
      <c r="AV195" s="14" t="s">
        <v>82</v>
      </c>
      <c r="AW195" s="14" t="s">
        <v>33</v>
      </c>
      <c r="AX195" s="14" t="s">
        <v>72</v>
      </c>
      <c r="AY195" s="210" t="s">
        <v>141</v>
      </c>
    </row>
    <row r="196" spans="2:51" s="14" customFormat="1" ht="10.2">
      <c r="B196" s="200"/>
      <c r="C196" s="201"/>
      <c r="D196" s="191" t="s">
        <v>151</v>
      </c>
      <c r="E196" s="202" t="s">
        <v>19</v>
      </c>
      <c r="F196" s="203" t="s">
        <v>632</v>
      </c>
      <c r="G196" s="201"/>
      <c r="H196" s="204">
        <v>9.281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151</v>
      </c>
      <c r="AU196" s="210" t="s">
        <v>82</v>
      </c>
      <c r="AV196" s="14" t="s">
        <v>82</v>
      </c>
      <c r="AW196" s="14" t="s">
        <v>33</v>
      </c>
      <c r="AX196" s="14" t="s">
        <v>72</v>
      </c>
      <c r="AY196" s="210" t="s">
        <v>141</v>
      </c>
    </row>
    <row r="197" spans="2:51" s="14" customFormat="1" ht="10.2">
      <c r="B197" s="200"/>
      <c r="C197" s="201"/>
      <c r="D197" s="191" t="s">
        <v>151</v>
      </c>
      <c r="E197" s="202" t="s">
        <v>19</v>
      </c>
      <c r="F197" s="203" t="s">
        <v>633</v>
      </c>
      <c r="G197" s="201"/>
      <c r="H197" s="204">
        <v>1.02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151</v>
      </c>
      <c r="AU197" s="210" t="s">
        <v>82</v>
      </c>
      <c r="AV197" s="14" t="s">
        <v>82</v>
      </c>
      <c r="AW197" s="14" t="s">
        <v>33</v>
      </c>
      <c r="AX197" s="14" t="s">
        <v>72</v>
      </c>
      <c r="AY197" s="210" t="s">
        <v>141</v>
      </c>
    </row>
    <row r="198" spans="2:51" s="14" customFormat="1" ht="10.2">
      <c r="B198" s="200"/>
      <c r="C198" s="201"/>
      <c r="D198" s="191" t="s">
        <v>151</v>
      </c>
      <c r="E198" s="202" t="s">
        <v>19</v>
      </c>
      <c r="F198" s="203" t="s">
        <v>634</v>
      </c>
      <c r="G198" s="201"/>
      <c r="H198" s="204">
        <v>3.66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151</v>
      </c>
      <c r="AU198" s="210" t="s">
        <v>82</v>
      </c>
      <c r="AV198" s="14" t="s">
        <v>82</v>
      </c>
      <c r="AW198" s="14" t="s">
        <v>33</v>
      </c>
      <c r="AX198" s="14" t="s">
        <v>72</v>
      </c>
      <c r="AY198" s="210" t="s">
        <v>141</v>
      </c>
    </row>
    <row r="199" spans="2:51" s="14" customFormat="1" ht="10.2">
      <c r="B199" s="200"/>
      <c r="C199" s="201"/>
      <c r="D199" s="191" t="s">
        <v>151</v>
      </c>
      <c r="E199" s="202" t="s">
        <v>19</v>
      </c>
      <c r="F199" s="203" t="s">
        <v>635</v>
      </c>
      <c r="G199" s="201"/>
      <c r="H199" s="204">
        <v>1.308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151</v>
      </c>
      <c r="AU199" s="210" t="s">
        <v>82</v>
      </c>
      <c r="AV199" s="14" t="s">
        <v>82</v>
      </c>
      <c r="AW199" s="14" t="s">
        <v>33</v>
      </c>
      <c r="AX199" s="14" t="s">
        <v>72</v>
      </c>
      <c r="AY199" s="210" t="s">
        <v>141</v>
      </c>
    </row>
    <row r="200" spans="2:51" s="14" customFormat="1" ht="10.2">
      <c r="B200" s="200"/>
      <c r="C200" s="201"/>
      <c r="D200" s="191" t="s">
        <v>151</v>
      </c>
      <c r="E200" s="202" t="s">
        <v>19</v>
      </c>
      <c r="F200" s="203" t="s">
        <v>636</v>
      </c>
      <c r="G200" s="201"/>
      <c r="H200" s="204">
        <v>7.812</v>
      </c>
      <c r="I200" s="205"/>
      <c r="J200" s="201"/>
      <c r="K200" s="201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151</v>
      </c>
      <c r="AU200" s="210" t="s">
        <v>82</v>
      </c>
      <c r="AV200" s="14" t="s">
        <v>82</v>
      </c>
      <c r="AW200" s="14" t="s">
        <v>33</v>
      </c>
      <c r="AX200" s="14" t="s">
        <v>72</v>
      </c>
      <c r="AY200" s="210" t="s">
        <v>141</v>
      </c>
    </row>
    <row r="201" spans="2:51" s="14" customFormat="1" ht="10.2">
      <c r="B201" s="200"/>
      <c r="C201" s="201"/>
      <c r="D201" s="191" t="s">
        <v>151</v>
      </c>
      <c r="E201" s="202" t="s">
        <v>19</v>
      </c>
      <c r="F201" s="203" t="s">
        <v>637</v>
      </c>
      <c r="G201" s="201"/>
      <c r="H201" s="204">
        <v>2.64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151</v>
      </c>
      <c r="AU201" s="210" t="s">
        <v>82</v>
      </c>
      <c r="AV201" s="14" t="s">
        <v>82</v>
      </c>
      <c r="AW201" s="14" t="s">
        <v>33</v>
      </c>
      <c r="AX201" s="14" t="s">
        <v>72</v>
      </c>
      <c r="AY201" s="210" t="s">
        <v>141</v>
      </c>
    </row>
    <row r="202" spans="2:51" s="14" customFormat="1" ht="10.2">
      <c r="B202" s="200"/>
      <c r="C202" s="201"/>
      <c r="D202" s="191" t="s">
        <v>151</v>
      </c>
      <c r="E202" s="202" t="s">
        <v>19</v>
      </c>
      <c r="F202" s="203" t="s">
        <v>638</v>
      </c>
      <c r="G202" s="201"/>
      <c r="H202" s="204">
        <v>13.489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151</v>
      </c>
      <c r="AU202" s="210" t="s">
        <v>82</v>
      </c>
      <c r="AV202" s="14" t="s">
        <v>82</v>
      </c>
      <c r="AW202" s="14" t="s">
        <v>33</v>
      </c>
      <c r="AX202" s="14" t="s">
        <v>72</v>
      </c>
      <c r="AY202" s="210" t="s">
        <v>141</v>
      </c>
    </row>
    <row r="203" spans="2:51" s="14" customFormat="1" ht="10.2">
      <c r="B203" s="200"/>
      <c r="C203" s="201"/>
      <c r="D203" s="191" t="s">
        <v>151</v>
      </c>
      <c r="E203" s="202" t="s">
        <v>19</v>
      </c>
      <c r="F203" s="203" t="s">
        <v>639</v>
      </c>
      <c r="G203" s="201"/>
      <c r="H203" s="204">
        <v>0.07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151</v>
      </c>
      <c r="AU203" s="210" t="s">
        <v>82</v>
      </c>
      <c r="AV203" s="14" t="s">
        <v>82</v>
      </c>
      <c r="AW203" s="14" t="s">
        <v>33</v>
      </c>
      <c r="AX203" s="14" t="s">
        <v>72</v>
      </c>
      <c r="AY203" s="210" t="s">
        <v>141</v>
      </c>
    </row>
    <row r="204" spans="2:51" s="14" customFormat="1" ht="10.2">
      <c r="B204" s="200"/>
      <c r="C204" s="201"/>
      <c r="D204" s="191" t="s">
        <v>151</v>
      </c>
      <c r="E204" s="202" t="s">
        <v>19</v>
      </c>
      <c r="F204" s="203" t="s">
        <v>639</v>
      </c>
      <c r="G204" s="201"/>
      <c r="H204" s="204">
        <v>0.07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151</v>
      </c>
      <c r="AU204" s="210" t="s">
        <v>82</v>
      </c>
      <c r="AV204" s="14" t="s">
        <v>82</v>
      </c>
      <c r="AW204" s="14" t="s">
        <v>33</v>
      </c>
      <c r="AX204" s="14" t="s">
        <v>72</v>
      </c>
      <c r="AY204" s="210" t="s">
        <v>141</v>
      </c>
    </row>
    <row r="205" spans="2:51" s="14" customFormat="1" ht="10.2">
      <c r="B205" s="200"/>
      <c r="C205" s="201"/>
      <c r="D205" s="191" t="s">
        <v>151</v>
      </c>
      <c r="E205" s="202" t="s">
        <v>19</v>
      </c>
      <c r="F205" s="203" t="s">
        <v>640</v>
      </c>
      <c r="G205" s="201"/>
      <c r="H205" s="204">
        <v>0.087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151</v>
      </c>
      <c r="AU205" s="210" t="s">
        <v>82</v>
      </c>
      <c r="AV205" s="14" t="s">
        <v>82</v>
      </c>
      <c r="AW205" s="14" t="s">
        <v>33</v>
      </c>
      <c r="AX205" s="14" t="s">
        <v>72</v>
      </c>
      <c r="AY205" s="210" t="s">
        <v>141</v>
      </c>
    </row>
    <row r="206" spans="2:51" s="14" customFormat="1" ht="10.2">
      <c r="B206" s="200"/>
      <c r="C206" s="201"/>
      <c r="D206" s="191" t="s">
        <v>151</v>
      </c>
      <c r="E206" s="202" t="s">
        <v>19</v>
      </c>
      <c r="F206" s="203" t="s">
        <v>641</v>
      </c>
      <c r="G206" s="201"/>
      <c r="H206" s="204">
        <v>0.03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151</v>
      </c>
      <c r="AU206" s="210" t="s">
        <v>82</v>
      </c>
      <c r="AV206" s="14" t="s">
        <v>82</v>
      </c>
      <c r="AW206" s="14" t="s">
        <v>33</v>
      </c>
      <c r="AX206" s="14" t="s">
        <v>72</v>
      </c>
      <c r="AY206" s="210" t="s">
        <v>141</v>
      </c>
    </row>
    <row r="207" spans="2:51" s="14" customFormat="1" ht="10.2">
      <c r="B207" s="200"/>
      <c r="C207" s="201"/>
      <c r="D207" s="191" t="s">
        <v>151</v>
      </c>
      <c r="E207" s="202" t="s">
        <v>19</v>
      </c>
      <c r="F207" s="203" t="s">
        <v>641</v>
      </c>
      <c r="G207" s="201"/>
      <c r="H207" s="204">
        <v>0.03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151</v>
      </c>
      <c r="AU207" s="210" t="s">
        <v>82</v>
      </c>
      <c r="AV207" s="14" t="s">
        <v>82</v>
      </c>
      <c r="AW207" s="14" t="s">
        <v>33</v>
      </c>
      <c r="AX207" s="14" t="s">
        <v>72</v>
      </c>
      <c r="AY207" s="210" t="s">
        <v>141</v>
      </c>
    </row>
    <row r="208" spans="2:51" s="16" customFormat="1" ht="10.2">
      <c r="B208" s="222"/>
      <c r="C208" s="223"/>
      <c r="D208" s="191" t="s">
        <v>151</v>
      </c>
      <c r="E208" s="224" t="s">
        <v>19</v>
      </c>
      <c r="F208" s="225" t="s">
        <v>160</v>
      </c>
      <c r="G208" s="223"/>
      <c r="H208" s="226">
        <v>62.986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151</v>
      </c>
      <c r="AU208" s="232" t="s">
        <v>82</v>
      </c>
      <c r="AV208" s="16" t="s">
        <v>149</v>
      </c>
      <c r="AW208" s="16" t="s">
        <v>33</v>
      </c>
      <c r="AX208" s="16" t="s">
        <v>80</v>
      </c>
      <c r="AY208" s="232" t="s">
        <v>141</v>
      </c>
    </row>
    <row r="209" spans="1:65" s="2" customFormat="1" ht="16.5" customHeight="1">
      <c r="A209" s="37"/>
      <c r="B209" s="38"/>
      <c r="C209" s="176" t="s">
        <v>243</v>
      </c>
      <c r="D209" s="176" t="s">
        <v>144</v>
      </c>
      <c r="E209" s="177" t="s">
        <v>232</v>
      </c>
      <c r="F209" s="178" t="s">
        <v>233</v>
      </c>
      <c r="G209" s="179" t="s">
        <v>169</v>
      </c>
      <c r="H209" s="180">
        <v>62.986</v>
      </c>
      <c r="I209" s="181"/>
      <c r="J209" s="182">
        <f>ROUND(I209*H209,2)</f>
        <v>0</v>
      </c>
      <c r="K209" s="178" t="s">
        <v>148</v>
      </c>
      <c r="L209" s="42"/>
      <c r="M209" s="183" t="s">
        <v>19</v>
      </c>
      <c r="N209" s="184" t="s">
        <v>43</v>
      </c>
      <c r="O209" s="67"/>
      <c r="P209" s="185">
        <f>O209*H209</f>
        <v>0</v>
      </c>
      <c r="Q209" s="185">
        <v>0.016</v>
      </c>
      <c r="R209" s="185">
        <f>Q209*H209</f>
        <v>1.007776</v>
      </c>
      <c r="S209" s="185">
        <v>0</v>
      </c>
      <c r="T209" s="18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7" t="s">
        <v>149</v>
      </c>
      <c r="AT209" s="187" t="s">
        <v>144</v>
      </c>
      <c r="AU209" s="187" t="s">
        <v>82</v>
      </c>
      <c r="AY209" s="20" t="s">
        <v>141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20" t="s">
        <v>80</v>
      </c>
      <c r="BK209" s="188">
        <f>ROUND(I209*H209,2)</f>
        <v>0</v>
      </c>
      <c r="BL209" s="20" t="s">
        <v>149</v>
      </c>
      <c r="BM209" s="187" t="s">
        <v>642</v>
      </c>
    </row>
    <row r="210" spans="1:65" s="2" customFormat="1" ht="16.5" customHeight="1">
      <c r="A210" s="37"/>
      <c r="B210" s="38"/>
      <c r="C210" s="176" t="s">
        <v>8</v>
      </c>
      <c r="D210" s="176" t="s">
        <v>144</v>
      </c>
      <c r="E210" s="177" t="s">
        <v>236</v>
      </c>
      <c r="F210" s="178" t="s">
        <v>237</v>
      </c>
      <c r="G210" s="179" t="s">
        <v>147</v>
      </c>
      <c r="H210" s="180">
        <v>90.06</v>
      </c>
      <c r="I210" s="181"/>
      <c r="J210" s="182">
        <f>ROUND(I210*H210,2)</f>
        <v>0</v>
      </c>
      <c r="K210" s="178" t="s">
        <v>148</v>
      </c>
      <c r="L210" s="42"/>
      <c r="M210" s="183" t="s">
        <v>19</v>
      </c>
      <c r="N210" s="184" t="s">
        <v>43</v>
      </c>
      <c r="O210" s="67"/>
      <c r="P210" s="185">
        <f>O210*H210</f>
        <v>0</v>
      </c>
      <c r="Q210" s="185">
        <v>0.02065</v>
      </c>
      <c r="R210" s="185">
        <f>Q210*H210</f>
        <v>1.8597390000000003</v>
      </c>
      <c r="S210" s="185">
        <v>0</v>
      </c>
      <c r="T210" s="18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7" t="s">
        <v>149</v>
      </c>
      <c r="AT210" s="187" t="s">
        <v>144</v>
      </c>
      <c r="AU210" s="187" t="s">
        <v>82</v>
      </c>
      <c r="AY210" s="20" t="s">
        <v>141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20" t="s">
        <v>80</v>
      </c>
      <c r="BK210" s="188">
        <f>ROUND(I210*H210,2)</f>
        <v>0</v>
      </c>
      <c r="BL210" s="20" t="s">
        <v>149</v>
      </c>
      <c r="BM210" s="187" t="s">
        <v>643</v>
      </c>
    </row>
    <row r="211" spans="2:51" s="13" customFormat="1" ht="10.2">
      <c r="B211" s="189"/>
      <c r="C211" s="190"/>
      <c r="D211" s="191" t="s">
        <v>151</v>
      </c>
      <c r="E211" s="192" t="s">
        <v>19</v>
      </c>
      <c r="F211" s="193" t="s">
        <v>239</v>
      </c>
      <c r="G211" s="190"/>
      <c r="H211" s="192" t="s">
        <v>19</v>
      </c>
      <c r="I211" s="194"/>
      <c r="J211" s="190"/>
      <c r="K211" s="190"/>
      <c r="L211" s="195"/>
      <c r="M211" s="196"/>
      <c r="N211" s="197"/>
      <c r="O211" s="197"/>
      <c r="P211" s="197"/>
      <c r="Q211" s="197"/>
      <c r="R211" s="197"/>
      <c r="S211" s="197"/>
      <c r="T211" s="198"/>
      <c r="AT211" s="199" t="s">
        <v>151</v>
      </c>
      <c r="AU211" s="199" t="s">
        <v>82</v>
      </c>
      <c r="AV211" s="13" t="s">
        <v>80</v>
      </c>
      <c r="AW211" s="13" t="s">
        <v>33</v>
      </c>
      <c r="AX211" s="13" t="s">
        <v>72</v>
      </c>
      <c r="AY211" s="199" t="s">
        <v>141</v>
      </c>
    </row>
    <row r="212" spans="2:51" s="14" customFormat="1" ht="10.2">
      <c r="B212" s="200"/>
      <c r="C212" s="201"/>
      <c r="D212" s="191" t="s">
        <v>151</v>
      </c>
      <c r="E212" s="202" t="s">
        <v>19</v>
      </c>
      <c r="F212" s="203" t="s">
        <v>644</v>
      </c>
      <c r="G212" s="201"/>
      <c r="H212" s="204">
        <v>35.45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151</v>
      </c>
      <c r="AU212" s="210" t="s">
        <v>82</v>
      </c>
      <c r="AV212" s="14" t="s">
        <v>82</v>
      </c>
      <c r="AW212" s="14" t="s">
        <v>33</v>
      </c>
      <c r="AX212" s="14" t="s">
        <v>72</v>
      </c>
      <c r="AY212" s="210" t="s">
        <v>141</v>
      </c>
    </row>
    <row r="213" spans="2:51" s="13" customFormat="1" ht="10.2">
      <c r="B213" s="189"/>
      <c r="C213" s="190"/>
      <c r="D213" s="191" t="s">
        <v>151</v>
      </c>
      <c r="E213" s="192" t="s">
        <v>19</v>
      </c>
      <c r="F213" s="193" t="s">
        <v>241</v>
      </c>
      <c r="G213" s="190"/>
      <c r="H213" s="192" t="s">
        <v>19</v>
      </c>
      <c r="I213" s="194"/>
      <c r="J213" s="190"/>
      <c r="K213" s="190"/>
      <c r="L213" s="195"/>
      <c r="M213" s="196"/>
      <c r="N213" s="197"/>
      <c r="O213" s="197"/>
      <c r="P213" s="197"/>
      <c r="Q213" s="197"/>
      <c r="R213" s="197"/>
      <c r="S213" s="197"/>
      <c r="T213" s="198"/>
      <c r="AT213" s="199" t="s">
        <v>151</v>
      </c>
      <c r="AU213" s="199" t="s">
        <v>82</v>
      </c>
      <c r="AV213" s="13" t="s">
        <v>80</v>
      </c>
      <c r="AW213" s="13" t="s">
        <v>33</v>
      </c>
      <c r="AX213" s="13" t="s">
        <v>72</v>
      </c>
      <c r="AY213" s="199" t="s">
        <v>141</v>
      </c>
    </row>
    <row r="214" spans="2:51" s="14" customFormat="1" ht="10.2">
      <c r="B214" s="200"/>
      <c r="C214" s="201"/>
      <c r="D214" s="191" t="s">
        <v>151</v>
      </c>
      <c r="E214" s="202" t="s">
        <v>19</v>
      </c>
      <c r="F214" s="203" t="s">
        <v>645</v>
      </c>
      <c r="G214" s="201"/>
      <c r="H214" s="204">
        <v>54.61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151</v>
      </c>
      <c r="AU214" s="210" t="s">
        <v>82</v>
      </c>
      <c r="AV214" s="14" t="s">
        <v>82</v>
      </c>
      <c r="AW214" s="14" t="s">
        <v>33</v>
      </c>
      <c r="AX214" s="14" t="s">
        <v>72</v>
      </c>
      <c r="AY214" s="210" t="s">
        <v>141</v>
      </c>
    </row>
    <row r="215" spans="2:51" s="16" customFormat="1" ht="10.2">
      <c r="B215" s="222"/>
      <c r="C215" s="223"/>
      <c r="D215" s="191" t="s">
        <v>151</v>
      </c>
      <c r="E215" s="224" t="s">
        <v>19</v>
      </c>
      <c r="F215" s="225" t="s">
        <v>160</v>
      </c>
      <c r="G215" s="223"/>
      <c r="H215" s="226">
        <v>90.06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151</v>
      </c>
      <c r="AU215" s="232" t="s">
        <v>82</v>
      </c>
      <c r="AV215" s="16" t="s">
        <v>149</v>
      </c>
      <c r="AW215" s="16" t="s">
        <v>33</v>
      </c>
      <c r="AX215" s="16" t="s">
        <v>80</v>
      </c>
      <c r="AY215" s="232" t="s">
        <v>141</v>
      </c>
    </row>
    <row r="216" spans="1:65" s="2" customFormat="1" ht="16.5" customHeight="1">
      <c r="A216" s="37"/>
      <c r="B216" s="38"/>
      <c r="C216" s="176" t="s">
        <v>254</v>
      </c>
      <c r="D216" s="176" t="s">
        <v>144</v>
      </c>
      <c r="E216" s="177" t="s">
        <v>244</v>
      </c>
      <c r="F216" s="178" t="s">
        <v>245</v>
      </c>
      <c r="G216" s="179" t="s">
        <v>147</v>
      </c>
      <c r="H216" s="180">
        <v>79.26</v>
      </c>
      <c r="I216" s="181"/>
      <c r="J216" s="182">
        <f>ROUND(I216*H216,2)</f>
        <v>0</v>
      </c>
      <c r="K216" s="178" t="s">
        <v>19</v>
      </c>
      <c r="L216" s="42"/>
      <c r="M216" s="183" t="s">
        <v>19</v>
      </c>
      <c r="N216" s="184" t="s">
        <v>43</v>
      </c>
      <c r="O216" s="67"/>
      <c r="P216" s="185">
        <f>O216*H216</f>
        <v>0</v>
      </c>
      <c r="Q216" s="185">
        <v>0.02065</v>
      </c>
      <c r="R216" s="185">
        <f>Q216*H216</f>
        <v>1.6367190000000003</v>
      </c>
      <c r="S216" s="185">
        <v>0</v>
      </c>
      <c r="T216" s="18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7" t="s">
        <v>149</v>
      </c>
      <c r="AT216" s="187" t="s">
        <v>144</v>
      </c>
      <c r="AU216" s="187" t="s">
        <v>82</v>
      </c>
      <c r="AY216" s="20" t="s">
        <v>141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20" t="s">
        <v>80</v>
      </c>
      <c r="BK216" s="188">
        <f>ROUND(I216*H216,2)</f>
        <v>0</v>
      </c>
      <c r="BL216" s="20" t="s">
        <v>149</v>
      </c>
      <c r="BM216" s="187" t="s">
        <v>646</v>
      </c>
    </row>
    <row r="217" spans="2:51" s="13" customFormat="1" ht="10.2">
      <c r="B217" s="189"/>
      <c r="C217" s="190"/>
      <c r="D217" s="191" t="s">
        <v>151</v>
      </c>
      <c r="E217" s="192" t="s">
        <v>19</v>
      </c>
      <c r="F217" s="193" t="s">
        <v>239</v>
      </c>
      <c r="G217" s="190"/>
      <c r="H217" s="192" t="s">
        <v>19</v>
      </c>
      <c r="I217" s="194"/>
      <c r="J217" s="190"/>
      <c r="K217" s="190"/>
      <c r="L217" s="195"/>
      <c r="M217" s="196"/>
      <c r="N217" s="197"/>
      <c r="O217" s="197"/>
      <c r="P217" s="197"/>
      <c r="Q217" s="197"/>
      <c r="R217" s="197"/>
      <c r="S217" s="197"/>
      <c r="T217" s="198"/>
      <c r="AT217" s="199" t="s">
        <v>151</v>
      </c>
      <c r="AU217" s="199" t="s">
        <v>82</v>
      </c>
      <c r="AV217" s="13" t="s">
        <v>80</v>
      </c>
      <c r="AW217" s="13" t="s">
        <v>33</v>
      </c>
      <c r="AX217" s="13" t="s">
        <v>72</v>
      </c>
      <c r="AY217" s="199" t="s">
        <v>141</v>
      </c>
    </row>
    <row r="218" spans="2:51" s="14" customFormat="1" ht="10.2">
      <c r="B218" s="200"/>
      <c r="C218" s="201"/>
      <c r="D218" s="191" t="s">
        <v>151</v>
      </c>
      <c r="E218" s="202" t="s">
        <v>19</v>
      </c>
      <c r="F218" s="203" t="s">
        <v>647</v>
      </c>
      <c r="G218" s="201"/>
      <c r="H218" s="204">
        <v>26.2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151</v>
      </c>
      <c r="AU218" s="210" t="s">
        <v>82</v>
      </c>
      <c r="AV218" s="14" t="s">
        <v>82</v>
      </c>
      <c r="AW218" s="14" t="s">
        <v>33</v>
      </c>
      <c r="AX218" s="14" t="s">
        <v>72</v>
      </c>
      <c r="AY218" s="210" t="s">
        <v>141</v>
      </c>
    </row>
    <row r="219" spans="2:51" s="13" customFormat="1" ht="10.2">
      <c r="B219" s="189"/>
      <c r="C219" s="190"/>
      <c r="D219" s="191" t="s">
        <v>151</v>
      </c>
      <c r="E219" s="192" t="s">
        <v>19</v>
      </c>
      <c r="F219" s="193" t="s">
        <v>241</v>
      </c>
      <c r="G219" s="190"/>
      <c r="H219" s="192" t="s">
        <v>19</v>
      </c>
      <c r="I219" s="194"/>
      <c r="J219" s="190"/>
      <c r="K219" s="190"/>
      <c r="L219" s="195"/>
      <c r="M219" s="196"/>
      <c r="N219" s="197"/>
      <c r="O219" s="197"/>
      <c r="P219" s="197"/>
      <c r="Q219" s="197"/>
      <c r="R219" s="197"/>
      <c r="S219" s="197"/>
      <c r="T219" s="198"/>
      <c r="AT219" s="199" t="s">
        <v>151</v>
      </c>
      <c r="AU219" s="199" t="s">
        <v>82</v>
      </c>
      <c r="AV219" s="13" t="s">
        <v>80</v>
      </c>
      <c r="AW219" s="13" t="s">
        <v>33</v>
      </c>
      <c r="AX219" s="13" t="s">
        <v>72</v>
      </c>
      <c r="AY219" s="199" t="s">
        <v>141</v>
      </c>
    </row>
    <row r="220" spans="2:51" s="14" customFormat="1" ht="10.2">
      <c r="B220" s="200"/>
      <c r="C220" s="201"/>
      <c r="D220" s="191" t="s">
        <v>151</v>
      </c>
      <c r="E220" s="202" t="s">
        <v>19</v>
      </c>
      <c r="F220" s="203" t="s">
        <v>648</v>
      </c>
      <c r="G220" s="201"/>
      <c r="H220" s="204">
        <v>23.86</v>
      </c>
      <c r="I220" s="205"/>
      <c r="J220" s="201"/>
      <c r="K220" s="201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151</v>
      </c>
      <c r="AU220" s="210" t="s">
        <v>82</v>
      </c>
      <c r="AV220" s="14" t="s">
        <v>82</v>
      </c>
      <c r="AW220" s="14" t="s">
        <v>33</v>
      </c>
      <c r="AX220" s="14" t="s">
        <v>72</v>
      </c>
      <c r="AY220" s="210" t="s">
        <v>141</v>
      </c>
    </row>
    <row r="221" spans="2:51" s="14" customFormat="1" ht="10.2">
      <c r="B221" s="200"/>
      <c r="C221" s="201"/>
      <c r="D221" s="191" t="s">
        <v>151</v>
      </c>
      <c r="E221" s="202" t="s">
        <v>19</v>
      </c>
      <c r="F221" s="203" t="s">
        <v>649</v>
      </c>
      <c r="G221" s="201"/>
      <c r="H221" s="204">
        <v>29.2</v>
      </c>
      <c r="I221" s="205"/>
      <c r="J221" s="201"/>
      <c r="K221" s="201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151</v>
      </c>
      <c r="AU221" s="210" t="s">
        <v>82</v>
      </c>
      <c r="AV221" s="14" t="s">
        <v>82</v>
      </c>
      <c r="AW221" s="14" t="s">
        <v>33</v>
      </c>
      <c r="AX221" s="14" t="s">
        <v>72</v>
      </c>
      <c r="AY221" s="210" t="s">
        <v>141</v>
      </c>
    </row>
    <row r="222" spans="2:51" s="16" customFormat="1" ht="10.2">
      <c r="B222" s="222"/>
      <c r="C222" s="223"/>
      <c r="D222" s="191" t="s">
        <v>151</v>
      </c>
      <c r="E222" s="224" t="s">
        <v>19</v>
      </c>
      <c r="F222" s="225" t="s">
        <v>160</v>
      </c>
      <c r="G222" s="223"/>
      <c r="H222" s="226">
        <v>79.26</v>
      </c>
      <c r="I222" s="227"/>
      <c r="J222" s="223"/>
      <c r="K222" s="223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151</v>
      </c>
      <c r="AU222" s="232" t="s">
        <v>82</v>
      </c>
      <c r="AV222" s="16" t="s">
        <v>149</v>
      </c>
      <c r="AW222" s="16" t="s">
        <v>33</v>
      </c>
      <c r="AX222" s="16" t="s">
        <v>80</v>
      </c>
      <c r="AY222" s="232" t="s">
        <v>141</v>
      </c>
    </row>
    <row r="223" spans="1:65" s="2" customFormat="1" ht="24.15" customHeight="1">
      <c r="A223" s="37"/>
      <c r="B223" s="38"/>
      <c r="C223" s="176" t="s">
        <v>265</v>
      </c>
      <c r="D223" s="176" t="s">
        <v>144</v>
      </c>
      <c r="E223" s="177" t="s">
        <v>250</v>
      </c>
      <c r="F223" s="178" t="s">
        <v>251</v>
      </c>
      <c r="G223" s="179" t="s">
        <v>169</v>
      </c>
      <c r="H223" s="180">
        <v>135.275</v>
      </c>
      <c r="I223" s="181"/>
      <c r="J223" s="182">
        <f>ROUND(I223*H223,2)</f>
        <v>0</v>
      </c>
      <c r="K223" s="178" t="s">
        <v>148</v>
      </c>
      <c r="L223" s="42"/>
      <c r="M223" s="183" t="s">
        <v>19</v>
      </c>
      <c r="N223" s="184" t="s">
        <v>43</v>
      </c>
      <c r="O223" s="67"/>
      <c r="P223" s="185">
        <f>O223*H223</f>
        <v>0</v>
      </c>
      <c r="Q223" s="185">
        <v>0</v>
      </c>
      <c r="R223" s="185">
        <f>Q223*H223</f>
        <v>0</v>
      </c>
      <c r="S223" s="185">
        <v>0</v>
      </c>
      <c r="T223" s="18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7" t="s">
        <v>149</v>
      </c>
      <c r="AT223" s="187" t="s">
        <v>144</v>
      </c>
      <c r="AU223" s="187" t="s">
        <v>82</v>
      </c>
      <c r="AY223" s="20" t="s">
        <v>141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20" t="s">
        <v>80</v>
      </c>
      <c r="BK223" s="188">
        <f>ROUND(I223*H223,2)</f>
        <v>0</v>
      </c>
      <c r="BL223" s="20" t="s">
        <v>149</v>
      </c>
      <c r="BM223" s="187" t="s">
        <v>650</v>
      </c>
    </row>
    <row r="224" spans="2:51" s="14" customFormat="1" ht="10.2">
      <c r="B224" s="200"/>
      <c r="C224" s="201"/>
      <c r="D224" s="191" t="s">
        <v>151</v>
      </c>
      <c r="E224" s="202" t="s">
        <v>19</v>
      </c>
      <c r="F224" s="203" t="s">
        <v>651</v>
      </c>
      <c r="G224" s="201"/>
      <c r="H224" s="204">
        <v>135.275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151</v>
      </c>
      <c r="AU224" s="210" t="s">
        <v>82</v>
      </c>
      <c r="AV224" s="14" t="s">
        <v>82</v>
      </c>
      <c r="AW224" s="14" t="s">
        <v>33</v>
      </c>
      <c r="AX224" s="14" t="s">
        <v>72</v>
      </c>
      <c r="AY224" s="210" t="s">
        <v>141</v>
      </c>
    </row>
    <row r="225" spans="2:51" s="16" customFormat="1" ht="10.2">
      <c r="B225" s="222"/>
      <c r="C225" s="223"/>
      <c r="D225" s="191" t="s">
        <v>151</v>
      </c>
      <c r="E225" s="224" t="s">
        <v>19</v>
      </c>
      <c r="F225" s="225" t="s">
        <v>160</v>
      </c>
      <c r="G225" s="223"/>
      <c r="H225" s="226">
        <v>135.275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151</v>
      </c>
      <c r="AU225" s="232" t="s">
        <v>82</v>
      </c>
      <c r="AV225" s="16" t="s">
        <v>149</v>
      </c>
      <c r="AW225" s="16" t="s">
        <v>33</v>
      </c>
      <c r="AX225" s="16" t="s">
        <v>80</v>
      </c>
      <c r="AY225" s="232" t="s">
        <v>141</v>
      </c>
    </row>
    <row r="226" spans="1:65" s="2" customFormat="1" ht="24.15" customHeight="1">
      <c r="A226" s="37"/>
      <c r="B226" s="38"/>
      <c r="C226" s="176" t="s">
        <v>270</v>
      </c>
      <c r="D226" s="176" t="s">
        <v>144</v>
      </c>
      <c r="E226" s="177" t="s">
        <v>255</v>
      </c>
      <c r="F226" s="178" t="s">
        <v>256</v>
      </c>
      <c r="G226" s="179" t="s">
        <v>169</v>
      </c>
      <c r="H226" s="180">
        <v>159.886</v>
      </c>
      <c r="I226" s="181"/>
      <c r="J226" s="182">
        <f>ROUND(I226*H226,2)</f>
        <v>0</v>
      </c>
      <c r="K226" s="178" t="s">
        <v>148</v>
      </c>
      <c r="L226" s="42"/>
      <c r="M226" s="183" t="s">
        <v>19</v>
      </c>
      <c r="N226" s="184" t="s">
        <v>43</v>
      </c>
      <c r="O226" s="67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7" t="s">
        <v>149</v>
      </c>
      <c r="AT226" s="187" t="s">
        <v>144</v>
      </c>
      <c r="AU226" s="187" t="s">
        <v>82</v>
      </c>
      <c r="AY226" s="20" t="s">
        <v>141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20" t="s">
        <v>80</v>
      </c>
      <c r="BK226" s="188">
        <f>ROUND(I226*H226,2)</f>
        <v>0</v>
      </c>
      <c r="BL226" s="20" t="s">
        <v>149</v>
      </c>
      <c r="BM226" s="187" t="s">
        <v>652</v>
      </c>
    </row>
    <row r="227" spans="2:51" s="13" customFormat="1" ht="10.2">
      <c r="B227" s="189"/>
      <c r="C227" s="190"/>
      <c r="D227" s="191" t="s">
        <v>151</v>
      </c>
      <c r="E227" s="192" t="s">
        <v>19</v>
      </c>
      <c r="F227" s="193" t="s">
        <v>258</v>
      </c>
      <c r="G227" s="190"/>
      <c r="H227" s="192" t="s">
        <v>19</v>
      </c>
      <c r="I227" s="194"/>
      <c r="J227" s="190"/>
      <c r="K227" s="190"/>
      <c r="L227" s="195"/>
      <c r="M227" s="196"/>
      <c r="N227" s="197"/>
      <c r="O227" s="197"/>
      <c r="P227" s="197"/>
      <c r="Q227" s="197"/>
      <c r="R227" s="197"/>
      <c r="S227" s="197"/>
      <c r="T227" s="198"/>
      <c r="AT227" s="199" t="s">
        <v>151</v>
      </c>
      <c r="AU227" s="199" t="s">
        <v>82</v>
      </c>
      <c r="AV227" s="13" t="s">
        <v>80</v>
      </c>
      <c r="AW227" s="13" t="s">
        <v>33</v>
      </c>
      <c r="AX227" s="13" t="s">
        <v>72</v>
      </c>
      <c r="AY227" s="199" t="s">
        <v>141</v>
      </c>
    </row>
    <row r="228" spans="2:51" s="13" customFormat="1" ht="10.2">
      <c r="B228" s="189"/>
      <c r="C228" s="190"/>
      <c r="D228" s="191" t="s">
        <v>151</v>
      </c>
      <c r="E228" s="192" t="s">
        <v>19</v>
      </c>
      <c r="F228" s="193" t="s">
        <v>152</v>
      </c>
      <c r="G228" s="190"/>
      <c r="H228" s="192" t="s">
        <v>19</v>
      </c>
      <c r="I228" s="194"/>
      <c r="J228" s="190"/>
      <c r="K228" s="190"/>
      <c r="L228" s="195"/>
      <c r="M228" s="196"/>
      <c r="N228" s="197"/>
      <c r="O228" s="197"/>
      <c r="P228" s="197"/>
      <c r="Q228" s="197"/>
      <c r="R228" s="197"/>
      <c r="S228" s="197"/>
      <c r="T228" s="198"/>
      <c r="AT228" s="199" t="s">
        <v>151</v>
      </c>
      <c r="AU228" s="199" t="s">
        <v>82</v>
      </c>
      <c r="AV228" s="13" t="s">
        <v>80</v>
      </c>
      <c r="AW228" s="13" t="s">
        <v>33</v>
      </c>
      <c r="AX228" s="13" t="s">
        <v>72</v>
      </c>
      <c r="AY228" s="199" t="s">
        <v>141</v>
      </c>
    </row>
    <row r="229" spans="2:51" s="14" customFormat="1" ht="10.2">
      <c r="B229" s="200"/>
      <c r="C229" s="201"/>
      <c r="D229" s="191" t="s">
        <v>151</v>
      </c>
      <c r="E229" s="202" t="s">
        <v>19</v>
      </c>
      <c r="F229" s="203" t="s">
        <v>653</v>
      </c>
      <c r="G229" s="201"/>
      <c r="H229" s="204">
        <v>2.833</v>
      </c>
      <c r="I229" s="205"/>
      <c r="J229" s="201"/>
      <c r="K229" s="201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151</v>
      </c>
      <c r="AU229" s="210" t="s">
        <v>82</v>
      </c>
      <c r="AV229" s="14" t="s">
        <v>82</v>
      </c>
      <c r="AW229" s="14" t="s">
        <v>33</v>
      </c>
      <c r="AX229" s="14" t="s">
        <v>72</v>
      </c>
      <c r="AY229" s="210" t="s">
        <v>141</v>
      </c>
    </row>
    <row r="230" spans="2:51" s="13" customFormat="1" ht="10.2">
      <c r="B230" s="189"/>
      <c r="C230" s="190"/>
      <c r="D230" s="191" t="s">
        <v>151</v>
      </c>
      <c r="E230" s="192" t="s">
        <v>19</v>
      </c>
      <c r="F230" s="193" t="s">
        <v>156</v>
      </c>
      <c r="G230" s="190"/>
      <c r="H230" s="192" t="s">
        <v>19</v>
      </c>
      <c r="I230" s="194"/>
      <c r="J230" s="190"/>
      <c r="K230" s="190"/>
      <c r="L230" s="195"/>
      <c r="M230" s="196"/>
      <c r="N230" s="197"/>
      <c r="O230" s="197"/>
      <c r="P230" s="197"/>
      <c r="Q230" s="197"/>
      <c r="R230" s="197"/>
      <c r="S230" s="197"/>
      <c r="T230" s="198"/>
      <c r="AT230" s="199" t="s">
        <v>151</v>
      </c>
      <c r="AU230" s="199" t="s">
        <v>82</v>
      </c>
      <c r="AV230" s="13" t="s">
        <v>80</v>
      </c>
      <c r="AW230" s="13" t="s">
        <v>33</v>
      </c>
      <c r="AX230" s="13" t="s">
        <v>72</v>
      </c>
      <c r="AY230" s="199" t="s">
        <v>141</v>
      </c>
    </row>
    <row r="231" spans="2:51" s="14" customFormat="1" ht="10.2">
      <c r="B231" s="200"/>
      <c r="C231" s="201"/>
      <c r="D231" s="191" t="s">
        <v>151</v>
      </c>
      <c r="E231" s="202" t="s">
        <v>19</v>
      </c>
      <c r="F231" s="203" t="s">
        <v>654</v>
      </c>
      <c r="G231" s="201"/>
      <c r="H231" s="204">
        <v>24.161</v>
      </c>
      <c r="I231" s="205"/>
      <c r="J231" s="201"/>
      <c r="K231" s="201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151</v>
      </c>
      <c r="AU231" s="210" t="s">
        <v>82</v>
      </c>
      <c r="AV231" s="14" t="s">
        <v>82</v>
      </c>
      <c r="AW231" s="14" t="s">
        <v>33</v>
      </c>
      <c r="AX231" s="14" t="s">
        <v>72</v>
      </c>
      <c r="AY231" s="210" t="s">
        <v>141</v>
      </c>
    </row>
    <row r="232" spans="2:51" s="14" customFormat="1" ht="10.2">
      <c r="B232" s="200"/>
      <c r="C232" s="201"/>
      <c r="D232" s="191" t="s">
        <v>151</v>
      </c>
      <c r="E232" s="202" t="s">
        <v>19</v>
      </c>
      <c r="F232" s="203" t="s">
        <v>655</v>
      </c>
      <c r="G232" s="201"/>
      <c r="H232" s="204">
        <v>27.254</v>
      </c>
      <c r="I232" s="205"/>
      <c r="J232" s="201"/>
      <c r="K232" s="201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151</v>
      </c>
      <c r="AU232" s="210" t="s">
        <v>82</v>
      </c>
      <c r="AV232" s="14" t="s">
        <v>82</v>
      </c>
      <c r="AW232" s="14" t="s">
        <v>33</v>
      </c>
      <c r="AX232" s="14" t="s">
        <v>72</v>
      </c>
      <c r="AY232" s="210" t="s">
        <v>141</v>
      </c>
    </row>
    <row r="233" spans="2:51" s="14" customFormat="1" ht="10.2">
      <c r="B233" s="200"/>
      <c r="C233" s="201"/>
      <c r="D233" s="191" t="s">
        <v>151</v>
      </c>
      <c r="E233" s="202" t="s">
        <v>19</v>
      </c>
      <c r="F233" s="203" t="s">
        <v>656</v>
      </c>
      <c r="G233" s="201"/>
      <c r="H233" s="204">
        <v>19.167</v>
      </c>
      <c r="I233" s="205"/>
      <c r="J233" s="201"/>
      <c r="K233" s="201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151</v>
      </c>
      <c r="AU233" s="210" t="s">
        <v>82</v>
      </c>
      <c r="AV233" s="14" t="s">
        <v>82</v>
      </c>
      <c r="AW233" s="14" t="s">
        <v>33</v>
      </c>
      <c r="AX233" s="14" t="s">
        <v>72</v>
      </c>
      <c r="AY233" s="210" t="s">
        <v>141</v>
      </c>
    </row>
    <row r="234" spans="2:51" s="15" customFormat="1" ht="10.2">
      <c r="B234" s="211"/>
      <c r="C234" s="212"/>
      <c r="D234" s="191" t="s">
        <v>151</v>
      </c>
      <c r="E234" s="213" t="s">
        <v>19</v>
      </c>
      <c r="F234" s="214" t="s">
        <v>154</v>
      </c>
      <c r="G234" s="212"/>
      <c r="H234" s="215">
        <v>73.415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151</v>
      </c>
      <c r="AU234" s="221" t="s">
        <v>82</v>
      </c>
      <c r="AV234" s="15" t="s">
        <v>155</v>
      </c>
      <c r="AW234" s="15" t="s">
        <v>33</v>
      </c>
      <c r="AX234" s="15" t="s">
        <v>72</v>
      </c>
      <c r="AY234" s="221" t="s">
        <v>141</v>
      </c>
    </row>
    <row r="235" spans="2:51" s="13" customFormat="1" ht="10.2">
      <c r="B235" s="189"/>
      <c r="C235" s="190"/>
      <c r="D235" s="191" t="s">
        <v>151</v>
      </c>
      <c r="E235" s="192" t="s">
        <v>19</v>
      </c>
      <c r="F235" s="193" t="s">
        <v>263</v>
      </c>
      <c r="G235" s="190"/>
      <c r="H235" s="192" t="s">
        <v>19</v>
      </c>
      <c r="I235" s="194"/>
      <c r="J235" s="190"/>
      <c r="K235" s="190"/>
      <c r="L235" s="195"/>
      <c r="M235" s="196"/>
      <c r="N235" s="197"/>
      <c r="O235" s="197"/>
      <c r="P235" s="197"/>
      <c r="Q235" s="197"/>
      <c r="R235" s="197"/>
      <c r="S235" s="197"/>
      <c r="T235" s="198"/>
      <c r="AT235" s="199" t="s">
        <v>151</v>
      </c>
      <c r="AU235" s="199" t="s">
        <v>82</v>
      </c>
      <c r="AV235" s="13" t="s">
        <v>80</v>
      </c>
      <c r="AW235" s="13" t="s">
        <v>33</v>
      </c>
      <c r="AX235" s="13" t="s">
        <v>72</v>
      </c>
      <c r="AY235" s="199" t="s">
        <v>141</v>
      </c>
    </row>
    <row r="236" spans="2:51" s="14" customFormat="1" ht="10.2">
      <c r="B236" s="200"/>
      <c r="C236" s="201"/>
      <c r="D236" s="191" t="s">
        <v>151</v>
      </c>
      <c r="E236" s="202" t="s">
        <v>19</v>
      </c>
      <c r="F236" s="203" t="s">
        <v>657</v>
      </c>
      <c r="G236" s="201"/>
      <c r="H236" s="204">
        <v>86.471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151</v>
      </c>
      <c r="AU236" s="210" t="s">
        <v>82</v>
      </c>
      <c r="AV236" s="14" t="s">
        <v>82</v>
      </c>
      <c r="AW236" s="14" t="s">
        <v>33</v>
      </c>
      <c r="AX236" s="14" t="s">
        <v>72</v>
      </c>
      <c r="AY236" s="210" t="s">
        <v>141</v>
      </c>
    </row>
    <row r="237" spans="2:51" s="15" customFormat="1" ht="10.2">
      <c r="B237" s="211"/>
      <c r="C237" s="212"/>
      <c r="D237" s="191" t="s">
        <v>151</v>
      </c>
      <c r="E237" s="213" t="s">
        <v>19</v>
      </c>
      <c r="F237" s="214" t="s">
        <v>154</v>
      </c>
      <c r="G237" s="212"/>
      <c r="H237" s="215">
        <v>86.471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151</v>
      </c>
      <c r="AU237" s="221" t="s">
        <v>82</v>
      </c>
      <c r="AV237" s="15" t="s">
        <v>155</v>
      </c>
      <c r="AW237" s="15" t="s">
        <v>33</v>
      </c>
      <c r="AX237" s="15" t="s">
        <v>72</v>
      </c>
      <c r="AY237" s="221" t="s">
        <v>141</v>
      </c>
    </row>
    <row r="238" spans="2:51" s="16" customFormat="1" ht="10.2">
      <c r="B238" s="222"/>
      <c r="C238" s="223"/>
      <c r="D238" s="191" t="s">
        <v>151</v>
      </c>
      <c r="E238" s="224" t="s">
        <v>19</v>
      </c>
      <c r="F238" s="225" t="s">
        <v>160</v>
      </c>
      <c r="G238" s="223"/>
      <c r="H238" s="226">
        <v>159.886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151</v>
      </c>
      <c r="AU238" s="232" t="s">
        <v>82</v>
      </c>
      <c r="AV238" s="16" t="s">
        <v>149</v>
      </c>
      <c r="AW238" s="16" t="s">
        <v>33</v>
      </c>
      <c r="AX238" s="16" t="s">
        <v>80</v>
      </c>
      <c r="AY238" s="232" t="s">
        <v>141</v>
      </c>
    </row>
    <row r="239" spans="1:65" s="2" customFormat="1" ht="16.5" customHeight="1">
      <c r="A239" s="37"/>
      <c r="B239" s="38"/>
      <c r="C239" s="176" t="s">
        <v>277</v>
      </c>
      <c r="D239" s="176" t="s">
        <v>144</v>
      </c>
      <c r="E239" s="177" t="s">
        <v>266</v>
      </c>
      <c r="F239" s="178" t="s">
        <v>267</v>
      </c>
      <c r="G239" s="179" t="s">
        <v>169</v>
      </c>
      <c r="H239" s="180">
        <v>754.554</v>
      </c>
      <c r="I239" s="181"/>
      <c r="J239" s="182">
        <f>ROUND(I239*H239,2)</f>
        <v>0</v>
      </c>
      <c r="K239" s="178" t="s">
        <v>148</v>
      </c>
      <c r="L239" s="42"/>
      <c r="M239" s="183" t="s">
        <v>19</v>
      </c>
      <c r="N239" s="184" t="s">
        <v>43</v>
      </c>
      <c r="O239" s="67"/>
      <c r="P239" s="185">
        <f>O239*H239</f>
        <v>0</v>
      </c>
      <c r="Q239" s="185">
        <v>0</v>
      </c>
      <c r="R239" s="185">
        <f>Q239*H239</f>
        <v>0</v>
      </c>
      <c r="S239" s="185">
        <v>0</v>
      </c>
      <c r="T239" s="18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7" t="s">
        <v>149</v>
      </c>
      <c r="AT239" s="187" t="s">
        <v>144</v>
      </c>
      <c r="AU239" s="187" t="s">
        <v>82</v>
      </c>
      <c r="AY239" s="20" t="s">
        <v>141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20" t="s">
        <v>80</v>
      </c>
      <c r="BK239" s="188">
        <f>ROUND(I239*H239,2)</f>
        <v>0</v>
      </c>
      <c r="BL239" s="20" t="s">
        <v>149</v>
      </c>
      <c r="BM239" s="187" t="s">
        <v>658</v>
      </c>
    </row>
    <row r="240" spans="2:51" s="14" customFormat="1" ht="10.2">
      <c r="B240" s="200"/>
      <c r="C240" s="201"/>
      <c r="D240" s="191" t="s">
        <v>151</v>
      </c>
      <c r="E240" s="202" t="s">
        <v>19</v>
      </c>
      <c r="F240" s="203" t="s">
        <v>659</v>
      </c>
      <c r="G240" s="201"/>
      <c r="H240" s="204">
        <v>754.554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151</v>
      </c>
      <c r="AU240" s="210" t="s">
        <v>82</v>
      </c>
      <c r="AV240" s="14" t="s">
        <v>82</v>
      </c>
      <c r="AW240" s="14" t="s">
        <v>33</v>
      </c>
      <c r="AX240" s="14" t="s">
        <v>72</v>
      </c>
      <c r="AY240" s="210" t="s">
        <v>141</v>
      </c>
    </row>
    <row r="241" spans="2:51" s="16" customFormat="1" ht="10.2">
      <c r="B241" s="222"/>
      <c r="C241" s="223"/>
      <c r="D241" s="191" t="s">
        <v>151</v>
      </c>
      <c r="E241" s="224" t="s">
        <v>19</v>
      </c>
      <c r="F241" s="225" t="s">
        <v>160</v>
      </c>
      <c r="G241" s="223"/>
      <c r="H241" s="226">
        <v>754.554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151</v>
      </c>
      <c r="AU241" s="232" t="s">
        <v>82</v>
      </c>
      <c r="AV241" s="16" t="s">
        <v>149</v>
      </c>
      <c r="AW241" s="16" t="s">
        <v>33</v>
      </c>
      <c r="AX241" s="16" t="s">
        <v>80</v>
      </c>
      <c r="AY241" s="232" t="s">
        <v>141</v>
      </c>
    </row>
    <row r="242" spans="2:63" s="12" customFormat="1" ht="22.8" customHeight="1">
      <c r="B242" s="160"/>
      <c r="C242" s="161"/>
      <c r="D242" s="162" t="s">
        <v>71</v>
      </c>
      <c r="E242" s="174" t="s">
        <v>523</v>
      </c>
      <c r="F242" s="174" t="s">
        <v>660</v>
      </c>
      <c r="G242" s="161"/>
      <c r="H242" s="161"/>
      <c r="I242" s="164"/>
      <c r="J242" s="175">
        <f>BK242</f>
        <v>0</v>
      </c>
      <c r="K242" s="161"/>
      <c r="L242" s="166"/>
      <c r="M242" s="167"/>
      <c r="N242" s="168"/>
      <c r="O242" s="168"/>
      <c r="P242" s="169">
        <f>P243</f>
        <v>0</v>
      </c>
      <c r="Q242" s="168"/>
      <c r="R242" s="169">
        <f>R243</f>
        <v>0</v>
      </c>
      <c r="S242" s="168"/>
      <c r="T242" s="170">
        <f>T243</f>
        <v>0</v>
      </c>
      <c r="AR242" s="171" t="s">
        <v>80</v>
      </c>
      <c r="AT242" s="172" t="s">
        <v>71</v>
      </c>
      <c r="AU242" s="172" t="s">
        <v>80</v>
      </c>
      <c r="AY242" s="171" t="s">
        <v>141</v>
      </c>
      <c r="BK242" s="173">
        <f>BK243</f>
        <v>0</v>
      </c>
    </row>
    <row r="243" spans="1:65" s="2" customFormat="1" ht="16.5" customHeight="1">
      <c r="A243" s="37"/>
      <c r="B243" s="38"/>
      <c r="C243" s="176" t="s">
        <v>282</v>
      </c>
      <c r="D243" s="176" t="s">
        <v>144</v>
      </c>
      <c r="E243" s="177" t="s">
        <v>661</v>
      </c>
      <c r="F243" s="178" t="s">
        <v>662</v>
      </c>
      <c r="G243" s="179" t="s">
        <v>280</v>
      </c>
      <c r="H243" s="180">
        <v>2</v>
      </c>
      <c r="I243" s="181"/>
      <c r="J243" s="182">
        <f>ROUND(I243*H243,2)</f>
        <v>0</v>
      </c>
      <c r="K243" s="178" t="s">
        <v>19</v>
      </c>
      <c r="L243" s="42"/>
      <c r="M243" s="183" t="s">
        <v>19</v>
      </c>
      <c r="N243" s="184" t="s">
        <v>43</v>
      </c>
      <c r="O243" s="67"/>
      <c r="P243" s="185">
        <f>O243*H243</f>
        <v>0</v>
      </c>
      <c r="Q243" s="185">
        <v>0</v>
      </c>
      <c r="R243" s="185">
        <f>Q243*H243</f>
        <v>0</v>
      </c>
      <c r="S243" s="185">
        <v>0</v>
      </c>
      <c r="T243" s="18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7" t="s">
        <v>149</v>
      </c>
      <c r="AT243" s="187" t="s">
        <v>144</v>
      </c>
      <c r="AU243" s="187" t="s">
        <v>82</v>
      </c>
      <c r="AY243" s="20" t="s">
        <v>141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20" t="s">
        <v>80</v>
      </c>
      <c r="BK243" s="188">
        <f>ROUND(I243*H243,2)</f>
        <v>0</v>
      </c>
      <c r="BL243" s="20" t="s">
        <v>149</v>
      </c>
      <c r="BM243" s="187" t="s">
        <v>663</v>
      </c>
    </row>
    <row r="244" spans="2:63" s="12" customFormat="1" ht="22.8" customHeight="1">
      <c r="B244" s="160"/>
      <c r="C244" s="161"/>
      <c r="D244" s="162" t="s">
        <v>71</v>
      </c>
      <c r="E244" s="174" t="s">
        <v>290</v>
      </c>
      <c r="F244" s="174" t="s">
        <v>291</v>
      </c>
      <c r="G244" s="161"/>
      <c r="H244" s="161"/>
      <c r="I244" s="164"/>
      <c r="J244" s="175">
        <f>BK244</f>
        <v>0</v>
      </c>
      <c r="K244" s="161"/>
      <c r="L244" s="166"/>
      <c r="M244" s="167"/>
      <c r="N244" s="168"/>
      <c r="O244" s="168"/>
      <c r="P244" s="169">
        <f>SUM(P245:P262)</f>
        <v>0</v>
      </c>
      <c r="Q244" s="168"/>
      <c r="R244" s="169">
        <f>SUM(R245:R262)</f>
        <v>0.0008521499999999999</v>
      </c>
      <c r="S244" s="168"/>
      <c r="T244" s="170">
        <f>SUM(T245:T262)</f>
        <v>0</v>
      </c>
      <c r="AR244" s="171" t="s">
        <v>80</v>
      </c>
      <c r="AT244" s="172" t="s">
        <v>71</v>
      </c>
      <c r="AU244" s="172" t="s">
        <v>80</v>
      </c>
      <c r="AY244" s="171" t="s">
        <v>141</v>
      </c>
      <c r="BK244" s="173">
        <f>SUM(BK245:BK262)</f>
        <v>0</v>
      </c>
    </row>
    <row r="245" spans="1:65" s="2" customFormat="1" ht="24.15" customHeight="1">
      <c r="A245" s="37"/>
      <c r="B245" s="38"/>
      <c r="C245" s="176" t="s">
        <v>286</v>
      </c>
      <c r="D245" s="176" t="s">
        <v>144</v>
      </c>
      <c r="E245" s="177" t="s">
        <v>293</v>
      </c>
      <c r="F245" s="178" t="s">
        <v>294</v>
      </c>
      <c r="G245" s="179" t="s">
        <v>169</v>
      </c>
      <c r="H245" s="180">
        <v>716.745</v>
      </c>
      <c r="I245" s="181"/>
      <c r="J245" s="182">
        <f>ROUND(I245*H245,2)</f>
        <v>0</v>
      </c>
      <c r="K245" s="178" t="s">
        <v>148</v>
      </c>
      <c r="L245" s="42"/>
      <c r="M245" s="183" t="s">
        <v>19</v>
      </c>
      <c r="N245" s="184" t="s">
        <v>43</v>
      </c>
      <c r="O245" s="67"/>
      <c r="P245" s="185">
        <f>O245*H245</f>
        <v>0</v>
      </c>
      <c r="Q245" s="185">
        <v>0</v>
      </c>
      <c r="R245" s="185">
        <f>Q245*H245</f>
        <v>0</v>
      </c>
      <c r="S245" s="185">
        <v>0</v>
      </c>
      <c r="T245" s="18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7" t="s">
        <v>149</v>
      </c>
      <c r="AT245" s="187" t="s">
        <v>144</v>
      </c>
      <c r="AU245" s="187" t="s">
        <v>82</v>
      </c>
      <c r="AY245" s="20" t="s">
        <v>141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20" t="s">
        <v>80</v>
      </c>
      <c r="BK245" s="188">
        <f>ROUND(I245*H245,2)</f>
        <v>0</v>
      </c>
      <c r="BL245" s="20" t="s">
        <v>149</v>
      </c>
      <c r="BM245" s="187" t="s">
        <v>664</v>
      </c>
    </row>
    <row r="246" spans="2:51" s="14" customFormat="1" ht="10.2">
      <c r="B246" s="200"/>
      <c r="C246" s="201"/>
      <c r="D246" s="191" t="s">
        <v>151</v>
      </c>
      <c r="E246" s="202" t="s">
        <v>19</v>
      </c>
      <c r="F246" s="203" t="s">
        <v>665</v>
      </c>
      <c r="G246" s="201"/>
      <c r="H246" s="204">
        <v>204.906</v>
      </c>
      <c r="I246" s="205"/>
      <c r="J246" s="201"/>
      <c r="K246" s="201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151</v>
      </c>
      <c r="AU246" s="210" t="s">
        <v>82</v>
      </c>
      <c r="AV246" s="14" t="s">
        <v>82</v>
      </c>
      <c r="AW246" s="14" t="s">
        <v>33</v>
      </c>
      <c r="AX246" s="14" t="s">
        <v>72</v>
      </c>
      <c r="AY246" s="210" t="s">
        <v>141</v>
      </c>
    </row>
    <row r="247" spans="2:51" s="14" customFormat="1" ht="10.2">
      <c r="B247" s="200"/>
      <c r="C247" s="201"/>
      <c r="D247" s="191" t="s">
        <v>151</v>
      </c>
      <c r="E247" s="202" t="s">
        <v>19</v>
      </c>
      <c r="F247" s="203" t="s">
        <v>666</v>
      </c>
      <c r="G247" s="201"/>
      <c r="H247" s="204">
        <v>316.135</v>
      </c>
      <c r="I247" s="205"/>
      <c r="J247" s="201"/>
      <c r="K247" s="201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151</v>
      </c>
      <c r="AU247" s="210" t="s">
        <v>82</v>
      </c>
      <c r="AV247" s="14" t="s">
        <v>82</v>
      </c>
      <c r="AW247" s="14" t="s">
        <v>33</v>
      </c>
      <c r="AX247" s="14" t="s">
        <v>72</v>
      </c>
      <c r="AY247" s="210" t="s">
        <v>141</v>
      </c>
    </row>
    <row r="248" spans="2:51" s="14" customFormat="1" ht="10.2">
      <c r="B248" s="200"/>
      <c r="C248" s="201"/>
      <c r="D248" s="191" t="s">
        <v>151</v>
      </c>
      <c r="E248" s="202" t="s">
        <v>19</v>
      </c>
      <c r="F248" s="203" t="s">
        <v>667</v>
      </c>
      <c r="G248" s="201"/>
      <c r="H248" s="204">
        <v>195.704</v>
      </c>
      <c r="I248" s="205"/>
      <c r="J248" s="201"/>
      <c r="K248" s="201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151</v>
      </c>
      <c r="AU248" s="210" t="s">
        <v>82</v>
      </c>
      <c r="AV248" s="14" t="s">
        <v>82</v>
      </c>
      <c r="AW248" s="14" t="s">
        <v>33</v>
      </c>
      <c r="AX248" s="14" t="s">
        <v>72</v>
      </c>
      <c r="AY248" s="210" t="s">
        <v>141</v>
      </c>
    </row>
    <row r="249" spans="2:51" s="16" customFormat="1" ht="10.2">
      <c r="B249" s="222"/>
      <c r="C249" s="223"/>
      <c r="D249" s="191" t="s">
        <v>151</v>
      </c>
      <c r="E249" s="224" t="s">
        <v>19</v>
      </c>
      <c r="F249" s="225" t="s">
        <v>160</v>
      </c>
      <c r="G249" s="223"/>
      <c r="H249" s="226">
        <v>716.745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151</v>
      </c>
      <c r="AU249" s="232" t="s">
        <v>82</v>
      </c>
      <c r="AV249" s="16" t="s">
        <v>149</v>
      </c>
      <c r="AW249" s="16" t="s">
        <v>33</v>
      </c>
      <c r="AX249" s="16" t="s">
        <v>80</v>
      </c>
      <c r="AY249" s="232" t="s">
        <v>141</v>
      </c>
    </row>
    <row r="250" spans="1:65" s="2" customFormat="1" ht="24.15" customHeight="1">
      <c r="A250" s="37"/>
      <c r="B250" s="38"/>
      <c r="C250" s="176" t="s">
        <v>292</v>
      </c>
      <c r="D250" s="176" t="s">
        <v>144</v>
      </c>
      <c r="E250" s="177" t="s">
        <v>300</v>
      </c>
      <c r="F250" s="178" t="s">
        <v>301</v>
      </c>
      <c r="G250" s="179" t="s">
        <v>169</v>
      </c>
      <c r="H250" s="180">
        <v>86009.4</v>
      </c>
      <c r="I250" s="181"/>
      <c r="J250" s="182">
        <f>ROUND(I250*H250,2)</f>
        <v>0</v>
      </c>
      <c r="K250" s="178" t="s">
        <v>148</v>
      </c>
      <c r="L250" s="42"/>
      <c r="M250" s="183" t="s">
        <v>19</v>
      </c>
      <c r="N250" s="184" t="s">
        <v>43</v>
      </c>
      <c r="O250" s="67"/>
      <c r="P250" s="185">
        <f>O250*H250</f>
        <v>0</v>
      </c>
      <c r="Q250" s="185">
        <v>0</v>
      </c>
      <c r="R250" s="185">
        <f>Q250*H250</f>
        <v>0</v>
      </c>
      <c r="S250" s="185">
        <v>0</v>
      </c>
      <c r="T250" s="18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7" t="s">
        <v>149</v>
      </c>
      <c r="AT250" s="187" t="s">
        <v>144</v>
      </c>
      <c r="AU250" s="187" t="s">
        <v>82</v>
      </c>
      <c r="AY250" s="20" t="s">
        <v>141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20" t="s">
        <v>80</v>
      </c>
      <c r="BK250" s="188">
        <f>ROUND(I250*H250,2)</f>
        <v>0</v>
      </c>
      <c r="BL250" s="20" t="s">
        <v>149</v>
      </c>
      <c r="BM250" s="187" t="s">
        <v>668</v>
      </c>
    </row>
    <row r="251" spans="2:51" s="14" customFormat="1" ht="10.2">
      <c r="B251" s="200"/>
      <c r="C251" s="201"/>
      <c r="D251" s="191" t="s">
        <v>151</v>
      </c>
      <c r="E251" s="202" t="s">
        <v>19</v>
      </c>
      <c r="F251" s="203" t="s">
        <v>669</v>
      </c>
      <c r="G251" s="201"/>
      <c r="H251" s="204">
        <v>86009.4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151</v>
      </c>
      <c r="AU251" s="210" t="s">
        <v>82</v>
      </c>
      <c r="AV251" s="14" t="s">
        <v>82</v>
      </c>
      <c r="AW251" s="14" t="s">
        <v>33</v>
      </c>
      <c r="AX251" s="14" t="s">
        <v>72</v>
      </c>
      <c r="AY251" s="210" t="s">
        <v>141</v>
      </c>
    </row>
    <row r="252" spans="2:51" s="16" customFormat="1" ht="10.2">
      <c r="B252" s="222"/>
      <c r="C252" s="223"/>
      <c r="D252" s="191" t="s">
        <v>151</v>
      </c>
      <c r="E252" s="224" t="s">
        <v>19</v>
      </c>
      <c r="F252" s="225" t="s">
        <v>160</v>
      </c>
      <c r="G252" s="223"/>
      <c r="H252" s="226">
        <v>86009.4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151</v>
      </c>
      <c r="AU252" s="232" t="s">
        <v>82</v>
      </c>
      <c r="AV252" s="16" t="s">
        <v>149</v>
      </c>
      <c r="AW252" s="16" t="s">
        <v>33</v>
      </c>
      <c r="AX252" s="16" t="s">
        <v>80</v>
      </c>
      <c r="AY252" s="232" t="s">
        <v>141</v>
      </c>
    </row>
    <row r="253" spans="1:65" s="2" customFormat="1" ht="24.15" customHeight="1">
      <c r="A253" s="37"/>
      <c r="B253" s="38"/>
      <c r="C253" s="176" t="s">
        <v>299</v>
      </c>
      <c r="D253" s="176" t="s">
        <v>144</v>
      </c>
      <c r="E253" s="177" t="s">
        <v>304</v>
      </c>
      <c r="F253" s="178" t="s">
        <v>305</v>
      </c>
      <c r="G253" s="179" t="s">
        <v>169</v>
      </c>
      <c r="H253" s="180">
        <v>716.745</v>
      </c>
      <c r="I253" s="181"/>
      <c r="J253" s="182">
        <f aca="true" t="shared" si="0" ref="J253:J258">ROUND(I253*H253,2)</f>
        <v>0</v>
      </c>
      <c r="K253" s="178" t="s">
        <v>148</v>
      </c>
      <c r="L253" s="42"/>
      <c r="M253" s="183" t="s">
        <v>19</v>
      </c>
      <c r="N253" s="184" t="s">
        <v>43</v>
      </c>
      <c r="O253" s="67"/>
      <c r="P253" s="185">
        <f aca="true" t="shared" si="1" ref="P253:P258">O253*H253</f>
        <v>0</v>
      </c>
      <c r="Q253" s="185">
        <v>0</v>
      </c>
      <c r="R253" s="185">
        <f aca="true" t="shared" si="2" ref="R253:R258">Q253*H253</f>
        <v>0</v>
      </c>
      <c r="S253" s="185">
        <v>0</v>
      </c>
      <c r="T253" s="186">
        <f aca="true" t="shared" si="3" ref="T253:T258"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7" t="s">
        <v>149</v>
      </c>
      <c r="AT253" s="187" t="s">
        <v>144</v>
      </c>
      <c r="AU253" s="187" t="s">
        <v>82</v>
      </c>
      <c r="AY253" s="20" t="s">
        <v>141</v>
      </c>
      <c r="BE253" s="188">
        <f aca="true" t="shared" si="4" ref="BE253:BE258">IF(N253="základní",J253,0)</f>
        <v>0</v>
      </c>
      <c r="BF253" s="188">
        <f aca="true" t="shared" si="5" ref="BF253:BF258">IF(N253="snížená",J253,0)</f>
        <v>0</v>
      </c>
      <c r="BG253" s="188">
        <f aca="true" t="shared" si="6" ref="BG253:BG258">IF(N253="zákl. přenesená",J253,0)</f>
        <v>0</v>
      </c>
      <c r="BH253" s="188">
        <f aca="true" t="shared" si="7" ref="BH253:BH258">IF(N253="sníž. přenesená",J253,0)</f>
        <v>0</v>
      </c>
      <c r="BI253" s="188">
        <f aca="true" t="shared" si="8" ref="BI253:BI258">IF(N253="nulová",J253,0)</f>
        <v>0</v>
      </c>
      <c r="BJ253" s="20" t="s">
        <v>80</v>
      </c>
      <c r="BK253" s="188">
        <f aca="true" t="shared" si="9" ref="BK253:BK258">ROUND(I253*H253,2)</f>
        <v>0</v>
      </c>
      <c r="BL253" s="20" t="s">
        <v>149</v>
      </c>
      <c r="BM253" s="187" t="s">
        <v>670</v>
      </c>
    </row>
    <row r="254" spans="1:65" s="2" customFormat="1" ht="24.15" customHeight="1">
      <c r="A254" s="37"/>
      <c r="B254" s="38"/>
      <c r="C254" s="176" t="s">
        <v>7</v>
      </c>
      <c r="D254" s="176" t="s">
        <v>144</v>
      </c>
      <c r="E254" s="177" t="s">
        <v>308</v>
      </c>
      <c r="F254" s="178" t="s">
        <v>309</v>
      </c>
      <c r="G254" s="179" t="s">
        <v>169</v>
      </c>
      <c r="H254" s="180">
        <v>716.745</v>
      </c>
      <c r="I254" s="181"/>
      <c r="J254" s="182">
        <f t="shared" si="0"/>
        <v>0</v>
      </c>
      <c r="K254" s="178" t="s">
        <v>19</v>
      </c>
      <c r="L254" s="42"/>
      <c r="M254" s="183" t="s">
        <v>19</v>
      </c>
      <c r="N254" s="184" t="s">
        <v>43</v>
      </c>
      <c r="O254" s="67"/>
      <c r="P254" s="185">
        <f t="shared" si="1"/>
        <v>0</v>
      </c>
      <c r="Q254" s="185">
        <v>0</v>
      </c>
      <c r="R254" s="185">
        <f t="shared" si="2"/>
        <v>0</v>
      </c>
      <c r="S254" s="185">
        <v>0</v>
      </c>
      <c r="T254" s="186">
        <f t="shared" si="3"/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7" t="s">
        <v>149</v>
      </c>
      <c r="AT254" s="187" t="s">
        <v>144</v>
      </c>
      <c r="AU254" s="187" t="s">
        <v>82</v>
      </c>
      <c r="AY254" s="20" t="s">
        <v>141</v>
      </c>
      <c r="BE254" s="188">
        <f t="shared" si="4"/>
        <v>0</v>
      </c>
      <c r="BF254" s="188">
        <f t="shared" si="5"/>
        <v>0</v>
      </c>
      <c r="BG254" s="188">
        <f t="shared" si="6"/>
        <v>0</v>
      </c>
      <c r="BH254" s="188">
        <f t="shared" si="7"/>
        <v>0</v>
      </c>
      <c r="BI254" s="188">
        <f t="shared" si="8"/>
        <v>0</v>
      </c>
      <c r="BJ254" s="20" t="s">
        <v>80</v>
      </c>
      <c r="BK254" s="188">
        <f t="shared" si="9"/>
        <v>0</v>
      </c>
      <c r="BL254" s="20" t="s">
        <v>149</v>
      </c>
      <c r="BM254" s="187" t="s">
        <v>671</v>
      </c>
    </row>
    <row r="255" spans="1:65" s="2" customFormat="1" ht="16.5" customHeight="1">
      <c r="A255" s="37"/>
      <c r="B255" s="38"/>
      <c r="C255" s="176" t="s">
        <v>307</v>
      </c>
      <c r="D255" s="176" t="s">
        <v>144</v>
      </c>
      <c r="E255" s="177" t="s">
        <v>312</v>
      </c>
      <c r="F255" s="178" t="s">
        <v>313</v>
      </c>
      <c r="G255" s="179" t="s">
        <v>169</v>
      </c>
      <c r="H255" s="180">
        <v>716.745</v>
      </c>
      <c r="I255" s="181"/>
      <c r="J255" s="182">
        <f t="shared" si="0"/>
        <v>0</v>
      </c>
      <c r="K255" s="178" t="s">
        <v>148</v>
      </c>
      <c r="L255" s="42"/>
      <c r="M255" s="183" t="s">
        <v>19</v>
      </c>
      <c r="N255" s="184" t="s">
        <v>43</v>
      </c>
      <c r="O255" s="67"/>
      <c r="P255" s="185">
        <f t="shared" si="1"/>
        <v>0</v>
      </c>
      <c r="Q255" s="185">
        <v>0</v>
      </c>
      <c r="R255" s="185">
        <f t="shared" si="2"/>
        <v>0</v>
      </c>
      <c r="S255" s="185">
        <v>0</v>
      </c>
      <c r="T255" s="186">
        <f t="shared" si="3"/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7" t="s">
        <v>149</v>
      </c>
      <c r="AT255" s="187" t="s">
        <v>144</v>
      </c>
      <c r="AU255" s="187" t="s">
        <v>82</v>
      </c>
      <c r="AY255" s="20" t="s">
        <v>141</v>
      </c>
      <c r="BE255" s="188">
        <f t="shared" si="4"/>
        <v>0</v>
      </c>
      <c r="BF255" s="188">
        <f t="shared" si="5"/>
        <v>0</v>
      </c>
      <c r="BG255" s="188">
        <f t="shared" si="6"/>
        <v>0</v>
      </c>
      <c r="BH255" s="188">
        <f t="shared" si="7"/>
        <v>0</v>
      </c>
      <c r="BI255" s="188">
        <f t="shared" si="8"/>
        <v>0</v>
      </c>
      <c r="BJ255" s="20" t="s">
        <v>80</v>
      </c>
      <c r="BK255" s="188">
        <f t="shared" si="9"/>
        <v>0</v>
      </c>
      <c r="BL255" s="20" t="s">
        <v>149</v>
      </c>
      <c r="BM255" s="187" t="s">
        <v>672</v>
      </c>
    </row>
    <row r="256" spans="1:65" s="2" customFormat="1" ht="16.5" customHeight="1">
      <c r="A256" s="37"/>
      <c r="B256" s="38"/>
      <c r="C256" s="176" t="s">
        <v>311</v>
      </c>
      <c r="D256" s="176" t="s">
        <v>144</v>
      </c>
      <c r="E256" s="177" t="s">
        <v>316</v>
      </c>
      <c r="F256" s="178" t="s">
        <v>317</v>
      </c>
      <c r="G256" s="179" t="s">
        <v>169</v>
      </c>
      <c r="H256" s="180">
        <v>86009.4</v>
      </c>
      <c r="I256" s="181"/>
      <c r="J256" s="182">
        <f t="shared" si="0"/>
        <v>0</v>
      </c>
      <c r="K256" s="178" t="s">
        <v>148</v>
      </c>
      <c r="L256" s="42"/>
      <c r="M256" s="183" t="s">
        <v>19</v>
      </c>
      <c r="N256" s="184" t="s">
        <v>43</v>
      </c>
      <c r="O256" s="67"/>
      <c r="P256" s="185">
        <f t="shared" si="1"/>
        <v>0</v>
      </c>
      <c r="Q256" s="185">
        <v>0</v>
      </c>
      <c r="R256" s="185">
        <f t="shared" si="2"/>
        <v>0</v>
      </c>
      <c r="S256" s="185">
        <v>0</v>
      </c>
      <c r="T256" s="186">
        <f t="shared" si="3"/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149</v>
      </c>
      <c r="AT256" s="187" t="s">
        <v>144</v>
      </c>
      <c r="AU256" s="187" t="s">
        <v>82</v>
      </c>
      <c r="AY256" s="20" t="s">
        <v>141</v>
      </c>
      <c r="BE256" s="188">
        <f t="shared" si="4"/>
        <v>0</v>
      </c>
      <c r="BF256" s="188">
        <f t="shared" si="5"/>
        <v>0</v>
      </c>
      <c r="BG256" s="188">
        <f t="shared" si="6"/>
        <v>0</v>
      </c>
      <c r="BH256" s="188">
        <f t="shared" si="7"/>
        <v>0</v>
      </c>
      <c r="BI256" s="188">
        <f t="shared" si="8"/>
        <v>0</v>
      </c>
      <c r="BJ256" s="20" t="s">
        <v>80</v>
      </c>
      <c r="BK256" s="188">
        <f t="shared" si="9"/>
        <v>0</v>
      </c>
      <c r="BL256" s="20" t="s">
        <v>149</v>
      </c>
      <c r="BM256" s="187" t="s">
        <v>673</v>
      </c>
    </row>
    <row r="257" spans="1:65" s="2" customFormat="1" ht="16.5" customHeight="1">
      <c r="A257" s="37"/>
      <c r="B257" s="38"/>
      <c r="C257" s="176" t="s">
        <v>315</v>
      </c>
      <c r="D257" s="176" t="s">
        <v>144</v>
      </c>
      <c r="E257" s="177" t="s">
        <v>320</v>
      </c>
      <c r="F257" s="178" t="s">
        <v>321</v>
      </c>
      <c r="G257" s="179" t="s">
        <v>169</v>
      </c>
      <c r="H257" s="180">
        <v>716.745</v>
      </c>
      <c r="I257" s="181"/>
      <c r="J257" s="182">
        <f t="shared" si="0"/>
        <v>0</v>
      </c>
      <c r="K257" s="178" t="s">
        <v>148</v>
      </c>
      <c r="L257" s="42"/>
      <c r="M257" s="183" t="s">
        <v>19</v>
      </c>
      <c r="N257" s="184" t="s">
        <v>43</v>
      </c>
      <c r="O257" s="67"/>
      <c r="P257" s="185">
        <f t="shared" si="1"/>
        <v>0</v>
      </c>
      <c r="Q257" s="185">
        <v>0</v>
      </c>
      <c r="R257" s="185">
        <f t="shared" si="2"/>
        <v>0</v>
      </c>
      <c r="S257" s="185">
        <v>0</v>
      </c>
      <c r="T257" s="186">
        <f t="shared" si="3"/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7" t="s">
        <v>149</v>
      </c>
      <c r="AT257" s="187" t="s">
        <v>144</v>
      </c>
      <c r="AU257" s="187" t="s">
        <v>82</v>
      </c>
      <c r="AY257" s="20" t="s">
        <v>141</v>
      </c>
      <c r="BE257" s="188">
        <f t="shared" si="4"/>
        <v>0</v>
      </c>
      <c r="BF257" s="188">
        <f t="shared" si="5"/>
        <v>0</v>
      </c>
      <c r="BG257" s="188">
        <f t="shared" si="6"/>
        <v>0</v>
      </c>
      <c r="BH257" s="188">
        <f t="shared" si="7"/>
        <v>0</v>
      </c>
      <c r="BI257" s="188">
        <f t="shared" si="8"/>
        <v>0</v>
      </c>
      <c r="BJ257" s="20" t="s">
        <v>80</v>
      </c>
      <c r="BK257" s="188">
        <f t="shared" si="9"/>
        <v>0</v>
      </c>
      <c r="BL257" s="20" t="s">
        <v>149</v>
      </c>
      <c r="BM257" s="187" t="s">
        <v>674</v>
      </c>
    </row>
    <row r="258" spans="1:65" s="2" customFormat="1" ht="24.15" customHeight="1">
      <c r="A258" s="37"/>
      <c r="B258" s="38"/>
      <c r="C258" s="176" t="s">
        <v>319</v>
      </c>
      <c r="D258" s="176" t="s">
        <v>144</v>
      </c>
      <c r="E258" s="177" t="s">
        <v>675</v>
      </c>
      <c r="F258" s="178" t="s">
        <v>676</v>
      </c>
      <c r="G258" s="179" t="s">
        <v>169</v>
      </c>
      <c r="H258" s="180">
        <v>6.555</v>
      </c>
      <c r="I258" s="181"/>
      <c r="J258" s="182">
        <f t="shared" si="0"/>
        <v>0</v>
      </c>
      <c r="K258" s="178" t="s">
        <v>148</v>
      </c>
      <c r="L258" s="42"/>
      <c r="M258" s="183" t="s">
        <v>19</v>
      </c>
      <c r="N258" s="184" t="s">
        <v>43</v>
      </c>
      <c r="O258" s="67"/>
      <c r="P258" s="185">
        <f t="shared" si="1"/>
        <v>0</v>
      </c>
      <c r="Q258" s="185">
        <v>0.00013</v>
      </c>
      <c r="R258" s="185">
        <f t="shared" si="2"/>
        <v>0.0008521499999999999</v>
      </c>
      <c r="S258" s="185">
        <v>0</v>
      </c>
      <c r="T258" s="186">
        <f t="shared" si="3"/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7" t="s">
        <v>149</v>
      </c>
      <c r="AT258" s="187" t="s">
        <v>144</v>
      </c>
      <c r="AU258" s="187" t="s">
        <v>82</v>
      </c>
      <c r="AY258" s="20" t="s">
        <v>141</v>
      </c>
      <c r="BE258" s="188">
        <f t="shared" si="4"/>
        <v>0</v>
      </c>
      <c r="BF258" s="188">
        <f t="shared" si="5"/>
        <v>0</v>
      </c>
      <c r="BG258" s="188">
        <f t="shared" si="6"/>
        <v>0</v>
      </c>
      <c r="BH258" s="188">
        <f t="shared" si="7"/>
        <v>0</v>
      </c>
      <c r="BI258" s="188">
        <f t="shared" si="8"/>
        <v>0</v>
      </c>
      <c r="BJ258" s="20" t="s">
        <v>80</v>
      </c>
      <c r="BK258" s="188">
        <f t="shared" si="9"/>
        <v>0</v>
      </c>
      <c r="BL258" s="20" t="s">
        <v>149</v>
      </c>
      <c r="BM258" s="187" t="s">
        <v>677</v>
      </c>
    </row>
    <row r="259" spans="2:51" s="13" customFormat="1" ht="10.2">
      <c r="B259" s="189"/>
      <c r="C259" s="190"/>
      <c r="D259" s="191" t="s">
        <v>151</v>
      </c>
      <c r="E259" s="192" t="s">
        <v>19</v>
      </c>
      <c r="F259" s="193" t="s">
        <v>678</v>
      </c>
      <c r="G259" s="190"/>
      <c r="H259" s="192" t="s">
        <v>19</v>
      </c>
      <c r="I259" s="194"/>
      <c r="J259" s="190"/>
      <c r="K259" s="190"/>
      <c r="L259" s="195"/>
      <c r="M259" s="196"/>
      <c r="N259" s="197"/>
      <c r="O259" s="197"/>
      <c r="P259" s="197"/>
      <c r="Q259" s="197"/>
      <c r="R259" s="197"/>
      <c r="S259" s="197"/>
      <c r="T259" s="198"/>
      <c r="AT259" s="199" t="s">
        <v>151</v>
      </c>
      <c r="AU259" s="199" t="s">
        <v>82</v>
      </c>
      <c r="AV259" s="13" t="s">
        <v>80</v>
      </c>
      <c r="AW259" s="13" t="s">
        <v>33</v>
      </c>
      <c r="AX259" s="13" t="s">
        <v>72</v>
      </c>
      <c r="AY259" s="199" t="s">
        <v>141</v>
      </c>
    </row>
    <row r="260" spans="2:51" s="14" customFormat="1" ht="10.2">
      <c r="B260" s="200"/>
      <c r="C260" s="201"/>
      <c r="D260" s="191" t="s">
        <v>151</v>
      </c>
      <c r="E260" s="202" t="s">
        <v>19</v>
      </c>
      <c r="F260" s="203" t="s">
        <v>679</v>
      </c>
      <c r="G260" s="201"/>
      <c r="H260" s="204">
        <v>6.555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151</v>
      </c>
      <c r="AU260" s="210" t="s">
        <v>82</v>
      </c>
      <c r="AV260" s="14" t="s">
        <v>82</v>
      </c>
      <c r="AW260" s="14" t="s">
        <v>33</v>
      </c>
      <c r="AX260" s="14" t="s">
        <v>72</v>
      </c>
      <c r="AY260" s="210" t="s">
        <v>141</v>
      </c>
    </row>
    <row r="261" spans="2:51" s="16" customFormat="1" ht="10.2">
      <c r="B261" s="222"/>
      <c r="C261" s="223"/>
      <c r="D261" s="191" t="s">
        <v>151</v>
      </c>
      <c r="E261" s="224" t="s">
        <v>19</v>
      </c>
      <c r="F261" s="225" t="s">
        <v>160</v>
      </c>
      <c r="G261" s="223"/>
      <c r="H261" s="226">
        <v>6.555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151</v>
      </c>
      <c r="AU261" s="232" t="s">
        <v>82</v>
      </c>
      <c r="AV261" s="16" t="s">
        <v>149</v>
      </c>
      <c r="AW261" s="16" t="s">
        <v>33</v>
      </c>
      <c r="AX261" s="16" t="s">
        <v>80</v>
      </c>
      <c r="AY261" s="232" t="s">
        <v>141</v>
      </c>
    </row>
    <row r="262" spans="1:65" s="2" customFormat="1" ht="16.5" customHeight="1">
      <c r="A262" s="37"/>
      <c r="B262" s="38"/>
      <c r="C262" s="176" t="s">
        <v>323</v>
      </c>
      <c r="D262" s="176" t="s">
        <v>144</v>
      </c>
      <c r="E262" s="177" t="s">
        <v>324</v>
      </c>
      <c r="F262" s="178" t="s">
        <v>325</v>
      </c>
      <c r="G262" s="179" t="s">
        <v>273</v>
      </c>
      <c r="H262" s="180">
        <v>1</v>
      </c>
      <c r="I262" s="181"/>
      <c r="J262" s="182">
        <f>ROUND(I262*H262,2)</f>
        <v>0</v>
      </c>
      <c r="K262" s="178" t="s">
        <v>19</v>
      </c>
      <c r="L262" s="42"/>
      <c r="M262" s="183" t="s">
        <v>19</v>
      </c>
      <c r="N262" s="184" t="s">
        <v>43</v>
      </c>
      <c r="O262" s="67"/>
      <c r="P262" s="185">
        <f>O262*H262</f>
        <v>0</v>
      </c>
      <c r="Q262" s="185">
        <v>0</v>
      </c>
      <c r="R262" s="185">
        <f>Q262*H262</f>
        <v>0</v>
      </c>
      <c r="S262" s="185">
        <v>0</v>
      </c>
      <c r="T262" s="18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7" t="s">
        <v>149</v>
      </c>
      <c r="AT262" s="187" t="s">
        <v>144</v>
      </c>
      <c r="AU262" s="187" t="s">
        <v>82</v>
      </c>
      <c r="AY262" s="20" t="s">
        <v>141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20" t="s">
        <v>80</v>
      </c>
      <c r="BK262" s="188">
        <f>ROUND(I262*H262,2)</f>
        <v>0</v>
      </c>
      <c r="BL262" s="20" t="s">
        <v>149</v>
      </c>
      <c r="BM262" s="187" t="s">
        <v>680</v>
      </c>
    </row>
    <row r="263" spans="2:63" s="12" customFormat="1" ht="22.8" customHeight="1">
      <c r="B263" s="160"/>
      <c r="C263" s="161"/>
      <c r="D263" s="162" t="s">
        <v>71</v>
      </c>
      <c r="E263" s="174" t="s">
        <v>327</v>
      </c>
      <c r="F263" s="174" t="s">
        <v>328</v>
      </c>
      <c r="G263" s="161"/>
      <c r="H263" s="161"/>
      <c r="I263" s="164"/>
      <c r="J263" s="175">
        <f>BK263</f>
        <v>0</v>
      </c>
      <c r="K263" s="161"/>
      <c r="L263" s="166"/>
      <c r="M263" s="167"/>
      <c r="N263" s="168"/>
      <c r="O263" s="168"/>
      <c r="P263" s="169">
        <f>SUM(P264:P267)</f>
        <v>0</v>
      </c>
      <c r="Q263" s="168"/>
      <c r="R263" s="169">
        <f>SUM(R264:R267)</f>
        <v>0</v>
      </c>
      <c r="S263" s="168"/>
      <c r="T263" s="170">
        <f>SUM(T264:T267)</f>
        <v>0</v>
      </c>
      <c r="AR263" s="171" t="s">
        <v>80</v>
      </c>
      <c r="AT263" s="172" t="s">
        <v>71</v>
      </c>
      <c r="AU263" s="172" t="s">
        <v>80</v>
      </c>
      <c r="AY263" s="171" t="s">
        <v>141</v>
      </c>
      <c r="BK263" s="173">
        <f>SUM(BK264:BK267)</f>
        <v>0</v>
      </c>
    </row>
    <row r="264" spans="1:65" s="2" customFormat="1" ht="16.5" customHeight="1">
      <c r="A264" s="37"/>
      <c r="B264" s="38"/>
      <c r="C264" s="176" t="s">
        <v>329</v>
      </c>
      <c r="D264" s="176" t="s">
        <v>144</v>
      </c>
      <c r="E264" s="177" t="s">
        <v>330</v>
      </c>
      <c r="F264" s="178" t="s">
        <v>681</v>
      </c>
      <c r="G264" s="179" t="s">
        <v>280</v>
      </c>
      <c r="H264" s="180">
        <v>7</v>
      </c>
      <c r="I264" s="181"/>
      <c r="J264" s="182">
        <f>ROUND(I264*H264,2)</f>
        <v>0</v>
      </c>
      <c r="K264" s="178" t="s">
        <v>19</v>
      </c>
      <c r="L264" s="42"/>
      <c r="M264" s="183" t="s">
        <v>19</v>
      </c>
      <c r="N264" s="184" t="s">
        <v>43</v>
      </c>
      <c r="O264" s="67"/>
      <c r="P264" s="185">
        <f>O264*H264</f>
        <v>0</v>
      </c>
      <c r="Q264" s="185">
        <v>0</v>
      </c>
      <c r="R264" s="185">
        <f>Q264*H264</f>
        <v>0</v>
      </c>
      <c r="S264" s="185">
        <v>0</v>
      </c>
      <c r="T264" s="186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7" t="s">
        <v>149</v>
      </c>
      <c r="AT264" s="187" t="s">
        <v>144</v>
      </c>
      <c r="AU264" s="187" t="s">
        <v>82</v>
      </c>
      <c r="AY264" s="20" t="s">
        <v>141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20" t="s">
        <v>80</v>
      </c>
      <c r="BK264" s="188">
        <f>ROUND(I264*H264,2)</f>
        <v>0</v>
      </c>
      <c r="BL264" s="20" t="s">
        <v>149</v>
      </c>
      <c r="BM264" s="187" t="s">
        <v>682</v>
      </c>
    </row>
    <row r="265" spans="1:65" s="2" customFormat="1" ht="16.5" customHeight="1">
      <c r="A265" s="37"/>
      <c r="B265" s="38"/>
      <c r="C265" s="176" t="s">
        <v>333</v>
      </c>
      <c r="D265" s="176" t="s">
        <v>144</v>
      </c>
      <c r="E265" s="177" t="s">
        <v>334</v>
      </c>
      <c r="F265" s="178" t="s">
        <v>683</v>
      </c>
      <c r="G265" s="179" t="s">
        <v>280</v>
      </c>
      <c r="H265" s="180">
        <v>7</v>
      </c>
      <c r="I265" s="181"/>
      <c r="J265" s="182">
        <f>ROUND(I265*H265,2)</f>
        <v>0</v>
      </c>
      <c r="K265" s="178" t="s">
        <v>19</v>
      </c>
      <c r="L265" s="42"/>
      <c r="M265" s="183" t="s">
        <v>19</v>
      </c>
      <c r="N265" s="184" t="s">
        <v>43</v>
      </c>
      <c r="O265" s="67"/>
      <c r="P265" s="185">
        <f>O265*H265</f>
        <v>0</v>
      </c>
      <c r="Q265" s="185">
        <v>0</v>
      </c>
      <c r="R265" s="185">
        <f>Q265*H265</f>
        <v>0</v>
      </c>
      <c r="S265" s="185">
        <v>0</v>
      </c>
      <c r="T265" s="18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7" t="s">
        <v>149</v>
      </c>
      <c r="AT265" s="187" t="s">
        <v>144</v>
      </c>
      <c r="AU265" s="187" t="s">
        <v>82</v>
      </c>
      <c r="AY265" s="20" t="s">
        <v>141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20" t="s">
        <v>80</v>
      </c>
      <c r="BK265" s="188">
        <f>ROUND(I265*H265,2)</f>
        <v>0</v>
      </c>
      <c r="BL265" s="20" t="s">
        <v>149</v>
      </c>
      <c r="BM265" s="187" t="s">
        <v>684</v>
      </c>
    </row>
    <row r="266" spans="1:65" s="2" customFormat="1" ht="24.15" customHeight="1">
      <c r="A266" s="37"/>
      <c r="B266" s="38"/>
      <c r="C266" s="176" t="s">
        <v>339</v>
      </c>
      <c r="D266" s="176" t="s">
        <v>144</v>
      </c>
      <c r="E266" s="177" t="s">
        <v>685</v>
      </c>
      <c r="F266" s="178" t="s">
        <v>686</v>
      </c>
      <c r="G266" s="179" t="s">
        <v>273</v>
      </c>
      <c r="H266" s="180">
        <v>1</v>
      </c>
      <c r="I266" s="181"/>
      <c r="J266" s="182">
        <f>ROUND(I266*H266,2)</f>
        <v>0</v>
      </c>
      <c r="K266" s="178" t="s">
        <v>19</v>
      </c>
      <c r="L266" s="42"/>
      <c r="M266" s="183" t="s">
        <v>19</v>
      </c>
      <c r="N266" s="184" t="s">
        <v>43</v>
      </c>
      <c r="O266" s="67"/>
      <c r="P266" s="185">
        <f>O266*H266</f>
        <v>0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7" t="s">
        <v>149</v>
      </c>
      <c r="AT266" s="187" t="s">
        <v>144</v>
      </c>
      <c r="AU266" s="187" t="s">
        <v>82</v>
      </c>
      <c r="AY266" s="20" t="s">
        <v>141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20" t="s">
        <v>80</v>
      </c>
      <c r="BK266" s="188">
        <f>ROUND(I266*H266,2)</f>
        <v>0</v>
      </c>
      <c r="BL266" s="20" t="s">
        <v>149</v>
      </c>
      <c r="BM266" s="187" t="s">
        <v>687</v>
      </c>
    </row>
    <row r="267" spans="1:65" s="2" customFormat="1" ht="37.8" customHeight="1">
      <c r="A267" s="37"/>
      <c r="B267" s="38"/>
      <c r="C267" s="176" t="s">
        <v>346</v>
      </c>
      <c r="D267" s="176" t="s">
        <v>144</v>
      </c>
      <c r="E267" s="177" t="s">
        <v>688</v>
      </c>
      <c r="F267" s="178" t="s">
        <v>689</v>
      </c>
      <c r="G267" s="179" t="s">
        <v>273</v>
      </c>
      <c r="H267" s="180">
        <v>1</v>
      </c>
      <c r="I267" s="181"/>
      <c r="J267" s="182">
        <f>ROUND(I267*H267,2)</f>
        <v>0</v>
      </c>
      <c r="K267" s="178" t="s">
        <v>19</v>
      </c>
      <c r="L267" s="42"/>
      <c r="M267" s="183" t="s">
        <v>19</v>
      </c>
      <c r="N267" s="184" t="s">
        <v>43</v>
      </c>
      <c r="O267" s="67"/>
      <c r="P267" s="185">
        <f>O267*H267</f>
        <v>0</v>
      </c>
      <c r="Q267" s="185">
        <v>0</v>
      </c>
      <c r="R267" s="185">
        <f>Q267*H267</f>
        <v>0</v>
      </c>
      <c r="S267" s="185">
        <v>0</v>
      </c>
      <c r="T267" s="18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7" t="s">
        <v>149</v>
      </c>
      <c r="AT267" s="187" t="s">
        <v>144</v>
      </c>
      <c r="AU267" s="187" t="s">
        <v>82</v>
      </c>
      <c r="AY267" s="20" t="s">
        <v>141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20" t="s">
        <v>80</v>
      </c>
      <c r="BK267" s="188">
        <f>ROUND(I267*H267,2)</f>
        <v>0</v>
      </c>
      <c r="BL267" s="20" t="s">
        <v>149</v>
      </c>
      <c r="BM267" s="187" t="s">
        <v>690</v>
      </c>
    </row>
    <row r="268" spans="2:63" s="12" customFormat="1" ht="22.8" customHeight="1">
      <c r="B268" s="160"/>
      <c r="C268" s="161"/>
      <c r="D268" s="162" t="s">
        <v>71</v>
      </c>
      <c r="E268" s="174" t="s">
        <v>691</v>
      </c>
      <c r="F268" s="174" t="s">
        <v>692</v>
      </c>
      <c r="G268" s="161"/>
      <c r="H268" s="161"/>
      <c r="I268" s="164"/>
      <c r="J268" s="175">
        <f>BK268</f>
        <v>0</v>
      </c>
      <c r="K268" s="161"/>
      <c r="L268" s="166"/>
      <c r="M268" s="167"/>
      <c r="N268" s="168"/>
      <c r="O268" s="168"/>
      <c r="P268" s="169">
        <f>SUM(P269:P272)</f>
        <v>0</v>
      </c>
      <c r="Q268" s="168"/>
      <c r="R268" s="169">
        <f>SUM(R269:R272)</f>
        <v>0</v>
      </c>
      <c r="S268" s="168"/>
      <c r="T268" s="170">
        <f>SUM(T269:T272)</f>
        <v>0.35588000000000003</v>
      </c>
      <c r="AR268" s="171" t="s">
        <v>80</v>
      </c>
      <c r="AT268" s="172" t="s">
        <v>71</v>
      </c>
      <c r="AU268" s="172" t="s">
        <v>80</v>
      </c>
      <c r="AY268" s="171" t="s">
        <v>141</v>
      </c>
      <c r="BK268" s="173">
        <f>SUM(BK269:BK272)</f>
        <v>0</v>
      </c>
    </row>
    <row r="269" spans="1:65" s="2" customFormat="1" ht="21.75" customHeight="1">
      <c r="A269" s="37"/>
      <c r="B269" s="38"/>
      <c r="C269" s="176" t="s">
        <v>350</v>
      </c>
      <c r="D269" s="176" t="s">
        <v>144</v>
      </c>
      <c r="E269" s="177" t="s">
        <v>693</v>
      </c>
      <c r="F269" s="178" t="s">
        <v>694</v>
      </c>
      <c r="G269" s="179" t="s">
        <v>169</v>
      </c>
      <c r="H269" s="180">
        <v>5.74</v>
      </c>
      <c r="I269" s="181"/>
      <c r="J269" s="182">
        <f>ROUND(I269*H269,2)</f>
        <v>0</v>
      </c>
      <c r="K269" s="178" t="s">
        <v>148</v>
      </c>
      <c r="L269" s="42"/>
      <c r="M269" s="183" t="s">
        <v>19</v>
      </c>
      <c r="N269" s="184" t="s">
        <v>43</v>
      </c>
      <c r="O269" s="67"/>
      <c r="P269" s="185">
        <f>O269*H269</f>
        <v>0</v>
      </c>
      <c r="Q269" s="185">
        <v>0</v>
      </c>
      <c r="R269" s="185">
        <f>Q269*H269</f>
        <v>0</v>
      </c>
      <c r="S269" s="185">
        <v>0.062</v>
      </c>
      <c r="T269" s="186">
        <f>S269*H269</f>
        <v>0.35588000000000003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7" t="s">
        <v>149</v>
      </c>
      <c r="AT269" s="187" t="s">
        <v>144</v>
      </c>
      <c r="AU269" s="187" t="s">
        <v>82</v>
      </c>
      <c r="AY269" s="20" t="s">
        <v>141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20" t="s">
        <v>80</v>
      </c>
      <c r="BK269" s="188">
        <f>ROUND(I269*H269,2)</f>
        <v>0</v>
      </c>
      <c r="BL269" s="20" t="s">
        <v>149</v>
      </c>
      <c r="BM269" s="187" t="s">
        <v>695</v>
      </c>
    </row>
    <row r="270" spans="2:51" s="13" customFormat="1" ht="10.2">
      <c r="B270" s="189"/>
      <c r="C270" s="190"/>
      <c r="D270" s="191" t="s">
        <v>151</v>
      </c>
      <c r="E270" s="192" t="s">
        <v>19</v>
      </c>
      <c r="F270" s="193" t="s">
        <v>696</v>
      </c>
      <c r="G270" s="190"/>
      <c r="H270" s="192" t="s">
        <v>19</v>
      </c>
      <c r="I270" s="194"/>
      <c r="J270" s="190"/>
      <c r="K270" s="190"/>
      <c r="L270" s="195"/>
      <c r="M270" s="196"/>
      <c r="N270" s="197"/>
      <c r="O270" s="197"/>
      <c r="P270" s="197"/>
      <c r="Q270" s="197"/>
      <c r="R270" s="197"/>
      <c r="S270" s="197"/>
      <c r="T270" s="198"/>
      <c r="AT270" s="199" t="s">
        <v>151</v>
      </c>
      <c r="AU270" s="199" t="s">
        <v>82</v>
      </c>
      <c r="AV270" s="13" t="s">
        <v>80</v>
      </c>
      <c r="AW270" s="13" t="s">
        <v>33</v>
      </c>
      <c r="AX270" s="13" t="s">
        <v>72</v>
      </c>
      <c r="AY270" s="199" t="s">
        <v>141</v>
      </c>
    </row>
    <row r="271" spans="2:51" s="14" customFormat="1" ht="10.2">
      <c r="B271" s="200"/>
      <c r="C271" s="201"/>
      <c r="D271" s="191" t="s">
        <v>151</v>
      </c>
      <c r="E271" s="202" t="s">
        <v>19</v>
      </c>
      <c r="F271" s="203" t="s">
        <v>697</v>
      </c>
      <c r="G271" s="201"/>
      <c r="H271" s="204">
        <v>5.74</v>
      </c>
      <c r="I271" s="205"/>
      <c r="J271" s="201"/>
      <c r="K271" s="201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151</v>
      </c>
      <c r="AU271" s="210" t="s">
        <v>82</v>
      </c>
      <c r="AV271" s="14" t="s">
        <v>82</v>
      </c>
      <c r="AW271" s="14" t="s">
        <v>33</v>
      </c>
      <c r="AX271" s="14" t="s">
        <v>72</v>
      </c>
      <c r="AY271" s="210" t="s">
        <v>141</v>
      </c>
    </row>
    <row r="272" spans="2:51" s="16" customFormat="1" ht="10.2">
      <c r="B272" s="222"/>
      <c r="C272" s="223"/>
      <c r="D272" s="191" t="s">
        <v>151</v>
      </c>
      <c r="E272" s="224" t="s">
        <v>19</v>
      </c>
      <c r="F272" s="225" t="s">
        <v>160</v>
      </c>
      <c r="G272" s="223"/>
      <c r="H272" s="226">
        <v>5.74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151</v>
      </c>
      <c r="AU272" s="232" t="s">
        <v>82</v>
      </c>
      <c r="AV272" s="16" t="s">
        <v>149</v>
      </c>
      <c r="AW272" s="16" t="s">
        <v>33</v>
      </c>
      <c r="AX272" s="16" t="s">
        <v>80</v>
      </c>
      <c r="AY272" s="232" t="s">
        <v>141</v>
      </c>
    </row>
    <row r="273" spans="2:63" s="12" customFormat="1" ht="22.8" customHeight="1">
      <c r="B273" s="160"/>
      <c r="C273" s="161"/>
      <c r="D273" s="162" t="s">
        <v>71</v>
      </c>
      <c r="E273" s="174" t="s">
        <v>337</v>
      </c>
      <c r="F273" s="174" t="s">
        <v>338</v>
      </c>
      <c r="G273" s="161"/>
      <c r="H273" s="161"/>
      <c r="I273" s="164"/>
      <c r="J273" s="175">
        <f>BK273</f>
        <v>0</v>
      </c>
      <c r="K273" s="161"/>
      <c r="L273" s="166"/>
      <c r="M273" s="167"/>
      <c r="N273" s="168"/>
      <c r="O273" s="168"/>
      <c r="P273" s="169">
        <f>SUM(P274:P294)</f>
        <v>0</v>
      </c>
      <c r="Q273" s="168"/>
      <c r="R273" s="169">
        <f>SUM(R274:R294)</f>
        <v>0</v>
      </c>
      <c r="S273" s="168"/>
      <c r="T273" s="170">
        <f>SUM(T274:T294)</f>
        <v>45.28451999999999</v>
      </c>
      <c r="AR273" s="171" t="s">
        <v>80</v>
      </c>
      <c r="AT273" s="172" t="s">
        <v>71</v>
      </c>
      <c r="AU273" s="172" t="s">
        <v>80</v>
      </c>
      <c r="AY273" s="171" t="s">
        <v>141</v>
      </c>
      <c r="BK273" s="173">
        <f>SUM(BK274:BK294)</f>
        <v>0</v>
      </c>
    </row>
    <row r="274" spans="1:65" s="2" customFormat="1" ht="24.15" customHeight="1">
      <c r="A274" s="37"/>
      <c r="B274" s="38"/>
      <c r="C274" s="176" t="s">
        <v>355</v>
      </c>
      <c r="D274" s="176" t="s">
        <v>144</v>
      </c>
      <c r="E274" s="177" t="s">
        <v>347</v>
      </c>
      <c r="F274" s="178" t="s">
        <v>348</v>
      </c>
      <c r="G274" s="179" t="s">
        <v>169</v>
      </c>
      <c r="H274" s="180">
        <v>691.568</v>
      </c>
      <c r="I274" s="181"/>
      <c r="J274" s="182">
        <f>ROUND(I274*H274,2)</f>
        <v>0</v>
      </c>
      <c r="K274" s="178" t="s">
        <v>148</v>
      </c>
      <c r="L274" s="42"/>
      <c r="M274" s="183" t="s">
        <v>19</v>
      </c>
      <c r="N274" s="184" t="s">
        <v>43</v>
      </c>
      <c r="O274" s="67"/>
      <c r="P274" s="185">
        <f>O274*H274</f>
        <v>0</v>
      </c>
      <c r="Q274" s="185">
        <v>0</v>
      </c>
      <c r="R274" s="185">
        <f>Q274*H274</f>
        <v>0</v>
      </c>
      <c r="S274" s="185">
        <v>0.047</v>
      </c>
      <c r="T274" s="186">
        <f>S274*H274</f>
        <v>32.503696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7" t="s">
        <v>149</v>
      </c>
      <c r="AT274" s="187" t="s">
        <v>144</v>
      </c>
      <c r="AU274" s="187" t="s">
        <v>82</v>
      </c>
      <c r="AY274" s="20" t="s">
        <v>141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20" t="s">
        <v>80</v>
      </c>
      <c r="BK274" s="188">
        <f>ROUND(I274*H274,2)</f>
        <v>0</v>
      </c>
      <c r="BL274" s="20" t="s">
        <v>149</v>
      </c>
      <c r="BM274" s="187" t="s">
        <v>698</v>
      </c>
    </row>
    <row r="275" spans="1:65" s="2" customFormat="1" ht="16.5" customHeight="1">
      <c r="A275" s="37"/>
      <c r="B275" s="38"/>
      <c r="C275" s="176" t="s">
        <v>361</v>
      </c>
      <c r="D275" s="176" t="s">
        <v>144</v>
      </c>
      <c r="E275" s="177" t="s">
        <v>351</v>
      </c>
      <c r="F275" s="178" t="s">
        <v>352</v>
      </c>
      <c r="G275" s="179" t="s">
        <v>169</v>
      </c>
      <c r="H275" s="180">
        <v>512.505</v>
      </c>
      <c r="I275" s="181"/>
      <c r="J275" s="182">
        <f>ROUND(I275*H275,2)</f>
        <v>0</v>
      </c>
      <c r="K275" s="178" t="s">
        <v>148</v>
      </c>
      <c r="L275" s="42"/>
      <c r="M275" s="183" t="s">
        <v>19</v>
      </c>
      <c r="N275" s="184" t="s">
        <v>43</v>
      </c>
      <c r="O275" s="67"/>
      <c r="P275" s="185">
        <f>O275*H275</f>
        <v>0</v>
      </c>
      <c r="Q275" s="185">
        <v>0</v>
      </c>
      <c r="R275" s="185">
        <f>Q275*H275</f>
        <v>0</v>
      </c>
      <c r="S275" s="185">
        <v>0.014</v>
      </c>
      <c r="T275" s="186">
        <f>S275*H275</f>
        <v>7.17507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7" t="s">
        <v>149</v>
      </c>
      <c r="AT275" s="187" t="s">
        <v>144</v>
      </c>
      <c r="AU275" s="187" t="s">
        <v>82</v>
      </c>
      <c r="AY275" s="20" t="s">
        <v>141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20" t="s">
        <v>80</v>
      </c>
      <c r="BK275" s="188">
        <f>ROUND(I275*H275,2)</f>
        <v>0</v>
      </c>
      <c r="BL275" s="20" t="s">
        <v>149</v>
      </c>
      <c r="BM275" s="187" t="s">
        <v>699</v>
      </c>
    </row>
    <row r="276" spans="2:51" s="14" customFormat="1" ht="10.2">
      <c r="B276" s="200"/>
      <c r="C276" s="201"/>
      <c r="D276" s="191" t="s">
        <v>151</v>
      </c>
      <c r="E276" s="202" t="s">
        <v>19</v>
      </c>
      <c r="F276" s="203" t="s">
        <v>700</v>
      </c>
      <c r="G276" s="201"/>
      <c r="H276" s="204">
        <v>512.505</v>
      </c>
      <c r="I276" s="205"/>
      <c r="J276" s="201"/>
      <c r="K276" s="201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151</v>
      </c>
      <c r="AU276" s="210" t="s">
        <v>82</v>
      </c>
      <c r="AV276" s="14" t="s">
        <v>82</v>
      </c>
      <c r="AW276" s="14" t="s">
        <v>33</v>
      </c>
      <c r="AX276" s="14" t="s">
        <v>72</v>
      </c>
      <c r="AY276" s="210" t="s">
        <v>141</v>
      </c>
    </row>
    <row r="277" spans="2:51" s="16" customFormat="1" ht="10.2">
      <c r="B277" s="222"/>
      <c r="C277" s="223"/>
      <c r="D277" s="191" t="s">
        <v>151</v>
      </c>
      <c r="E277" s="224" t="s">
        <v>19</v>
      </c>
      <c r="F277" s="225" t="s">
        <v>160</v>
      </c>
      <c r="G277" s="223"/>
      <c r="H277" s="226">
        <v>512.505</v>
      </c>
      <c r="I277" s="227"/>
      <c r="J277" s="223"/>
      <c r="K277" s="223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151</v>
      </c>
      <c r="AU277" s="232" t="s">
        <v>82</v>
      </c>
      <c r="AV277" s="16" t="s">
        <v>149</v>
      </c>
      <c r="AW277" s="16" t="s">
        <v>33</v>
      </c>
      <c r="AX277" s="16" t="s">
        <v>80</v>
      </c>
      <c r="AY277" s="232" t="s">
        <v>141</v>
      </c>
    </row>
    <row r="278" spans="1:65" s="2" customFormat="1" ht="24.15" customHeight="1">
      <c r="A278" s="37"/>
      <c r="B278" s="38"/>
      <c r="C278" s="176" t="s">
        <v>366</v>
      </c>
      <c r="D278" s="176" t="s">
        <v>144</v>
      </c>
      <c r="E278" s="177" t="s">
        <v>356</v>
      </c>
      <c r="F278" s="178" t="s">
        <v>357</v>
      </c>
      <c r="G278" s="179" t="s">
        <v>169</v>
      </c>
      <c r="H278" s="180">
        <v>62.986</v>
      </c>
      <c r="I278" s="181"/>
      <c r="J278" s="182">
        <f>ROUND(I278*H278,2)</f>
        <v>0</v>
      </c>
      <c r="K278" s="178" t="s">
        <v>148</v>
      </c>
      <c r="L278" s="42"/>
      <c r="M278" s="183" t="s">
        <v>19</v>
      </c>
      <c r="N278" s="184" t="s">
        <v>43</v>
      </c>
      <c r="O278" s="67"/>
      <c r="P278" s="185">
        <f>O278*H278</f>
        <v>0</v>
      </c>
      <c r="Q278" s="185">
        <v>0</v>
      </c>
      <c r="R278" s="185">
        <f>Q278*H278</f>
        <v>0</v>
      </c>
      <c r="S278" s="185">
        <v>0.089</v>
      </c>
      <c r="T278" s="186">
        <f>S278*H278</f>
        <v>5.605753999999999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7" t="s">
        <v>149</v>
      </c>
      <c r="AT278" s="187" t="s">
        <v>144</v>
      </c>
      <c r="AU278" s="187" t="s">
        <v>82</v>
      </c>
      <c r="AY278" s="20" t="s">
        <v>141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20" t="s">
        <v>80</v>
      </c>
      <c r="BK278" s="188">
        <f>ROUND(I278*H278,2)</f>
        <v>0</v>
      </c>
      <c r="BL278" s="20" t="s">
        <v>149</v>
      </c>
      <c r="BM278" s="187" t="s">
        <v>701</v>
      </c>
    </row>
    <row r="279" spans="2:51" s="13" customFormat="1" ht="10.2">
      <c r="B279" s="189"/>
      <c r="C279" s="190"/>
      <c r="D279" s="191" t="s">
        <v>151</v>
      </c>
      <c r="E279" s="192" t="s">
        <v>19</v>
      </c>
      <c r="F279" s="193" t="s">
        <v>152</v>
      </c>
      <c r="G279" s="190"/>
      <c r="H279" s="192" t="s">
        <v>19</v>
      </c>
      <c r="I279" s="194"/>
      <c r="J279" s="190"/>
      <c r="K279" s="190"/>
      <c r="L279" s="195"/>
      <c r="M279" s="196"/>
      <c r="N279" s="197"/>
      <c r="O279" s="197"/>
      <c r="P279" s="197"/>
      <c r="Q279" s="197"/>
      <c r="R279" s="197"/>
      <c r="S279" s="197"/>
      <c r="T279" s="198"/>
      <c r="AT279" s="199" t="s">
        <v>151</v>
      </c>
      <c r="AU279" s="199" t="s">
        <v>82</v>
      </c>
      <c r="AV279" s="13" t="s">
        <v>80</v>
      </c>
      <c r="AW279" s="13" t="s">
        <v>33</v>
      </c>
      <c r="AX279" s="13" t="s">
        <v>72</v>
      </c>
      <c r="AY279" s="199" t="s">
        <v>141</v>
      </c>
    </row>
    <row r="280" spans="2:51" s="14" customFormat="1" ht="10.2">
      <c r="B280" s="200"/>
      <c r="C280" s="201"/>
      <c r="D280" s="191" t="s">
        <v>151</v>
      </c>
      <c r="E280" s="202" t="s">
        <v>19</v>
      </c>
      <c r="F280" s="203" t="s">
        <v>630</v>
      </c>
      <c r="G280" s="201"/>
      <c r="H280" s="204">
        <v>20.451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151</v>
      </c>
      <c r="AU280" s="210" t="s">
        <v>82</v>
      </c>
      <c r="AV280" s="14" t="s">
        <v>82</v>
      </c>
      <c r="AW280" s="14" t="s">
        <v>33</v>
      </c>
      <c r="AX280" s="14" t="s">
        <v>72</v>
      </c>
      <c r="AY280" s="210" t="s">
        <v>141</v>
      </c>
    </row>
    <row r="281" spans="2:51" s="14" customFormat="1" ht="10.2">
      <c r="B281" s="200"/>
      <c r="C281" s="201"/>
      <c r="D281" s="191" t="s">
        <v>151</v>
      </c>
      <c r="E281" s="202" t="s">
        <v>19</v>
      </c>
      <c r="F281" s="203" t="s">
        <v>631</v>
      </c>
      <c r="G281" s="201"/>
      <c r="H281" s="204">
        <v>3.038</v>
      </c>
      <c r="I281" s="205"/>
      <c r="J281" s="201"/>
      <c r="K281" s="201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151</v>
      </c>
      <c r="AU281" s="210" t="s">
        <v>82</v>
      </c>
      <c r="AV281" s="14" t="s">
        <v>82</v>
      </c>
      <c r="AW281" s="14" t="s">
        <v>33</v>
      </c>
      <c r="AX281" s="14" t="s">
        <v>72</v>
      </c>
      <c r="AY281" s="210" t="s">
        <v>141</v>
      </c>
    </row>
    <row r="282" spans="2:51" s="14" customFormat="1" ht="10.2">
      <c r="B282" s="200"/>
      <c r="C282" s="201"/>
      <c r="D282" s="191" t="s">
        <v>151</v>
      </c>
      <c r="E282" s="202" t="s">
        <v>19</v>
      </c>
      <c r="F282" s="203" t="s">
        <v>632</v>
      </c>
      <c r="G282" s="201"/>
      <c r="H282" s="204">
        <v>9.281</v>
      </c>
      <c r="I282" s="205"/>
      <c r="J282" s="201"/>
      <c r="K282" s="201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151</v>
      </c>
      <c r="AU282" s="210" t="s">
        <v>82</v>
      </c>
      <c r="AV282" s="14" t="s">
        <v>82</v>
      </c>
      <c r="AW282" s="14" t="s">
        <v>33</v>
      </c>
      <c r="AX282" s="14" t="s">
        <v>72</v>
      </c>
      <c r="AY282" s="210" t="s">
        <v>141</v>
      </c>
    </row>
    <row r="283" spans="2:51" s="14" customFormat="1" ht="10.2">
      <c r="B283" s="200"/>
      <c r="C283" s="201"/>
      <c r="D283" s="191" t="s">
        <v>151</v>
      </c>
      <c r="E283" s="202" t="s">
        <v>19</v>
      </c>
      <c r="F283" s="203" t="s">
        <v>633</v>
      </c>
      <c r="G283" s="201"/>
      <c r="H283" s="204">
        <v>1.02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151</v>
      </c>
      <c r="AU283" s="210" t="s">
        <v>82</v>
      </c>
      <c r="AV283" s="14" t="s">
        <v>82</v>
      </c>
      <c r="AW283" s="14" t="s">
        <v>33</v>
      </c>
      <c r="AX283" s="14" t="s">
        <v>72</v>
      </c>
      <c r="AY283" s="210" t="s">
        <v>141</v>
      </c>
    </row>
    <row r="284" spans="2:51" s="14" customFormat="1" ht="10.2">
      <c r="B284" s="200"/>
      <c r="C284" s="201"/>
      <c r="D284" s="191" t="s">
        <v>151</v>
      </c>
      <c r="E284" s="202" t="s">
        <v>19</v>
      </c>
      <c r="F284" s="203" t="s">
        <v>634</v>
      </c>
      <c r="G284" s="201"/>
      <c r="H284" s="204">
        <v>3.66</v>
      </c>
      <c r="I284" s="205"/>
      <c r="J284" s="201"/>
      <c r="K284" s="201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151</v>
      </c>
      <c r="AU284" s="210" t="s">
        <v>82</v>
      </c>
      <c r="AV284" s="14" t="s">
        <v>82</v>
      </c>
      <c r="AW284" s="14" t="s">
        <v>33</v>
      </c>
      <c r="AX284" s="14" t="s">
        <v>72</v>
      </c>
      <c r="AY284" s="210" t="s">
        <v>141</v>
      </c>
    </row>
    <row r="285" spans="2:51" s="14" customFormat="1" ht="10.2">
      <c r="B285" s="200"/>
      <c r="C285" s="201"/>
      <c r="D285" s="191" t="s">
        <v>151</v>
      </c>
      <c r="E285" s="202" t="s">
        <v>19</v>
      </c>
      <c r="F285" s="203" t="s">
        <v>635</v>
      </c>
      <c r="G285" s="201"/>
      <c r="H285" s="204">
        <v>1.308</v>
      </c>
      <c r="I285" s="205"/>
      <c r="J285" s="201"/>
      <c r="K285" s="201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151</v>
      </c>
      <c r="AU285" s="210" t="s">
        <v>82</v>
      </c>
      <c r="AV285" s="14" t="s">
        <v>82</v>
      </c>
      <c r="AW285" s="14" t="s">
        <v>33</v>
      </c>
      <c r="AX285" s="14" t="s">
        <v>72</v>
      </c>
      <c r="AY285" s="210" t="s">
        <v>141</v>
      </c>
    </row>
    <row r="286" spans="2:51" s="14" customFormat="1" ht="10.2">
      <c r="B286" s="200"/>
      <c r="C286" s="201"/>
      <c r="D286" s="191" t="s">
        <v>151</v>
      </c>
      <c r="E286" s="202" t="s">
        <v>19</v>
      </c>
      <c r="F286" s="203" t="s">
        <v>636</v>
      </c>
      <c r="G286" s="201"/>
      <c r="H286" s="204">
        <v>7.812</v>
      </c>
      <c r="I286" s="205"/>
      <c r="J286" s="201"/>
      <c r="K286" s="201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151</v>
      </c>
      <c r="AU286" s="210" t="s">
        <v>82</v>
      </c>
      <c r="AV286" s="14" t="s">
        <v>82</v>
      </c>
      <c r="AW286" s="14" t="s">
        <v>33</v>
      </c>
      <c r="AX286" s="14" t="s">
        <v>72</v>
      </c>
      <c r="AY286" s="210" t="s">
        <v>141</v>
      </c>
    </row>
    <row r="287" spans="2:51" s="14" customFormat="1" ht="10.2">
      <c r="B287" s="200"/>
      <c r="C287" s="201"/>
      <c r="D287" s="191" t="s">
        <v>151</v>
      </c>
      <c r="E287" s="202" t="s">
        <v>19</v>
      </c>
      <c r="F287" s="203" t="s">
        <v>637</v>
      </c>
      <c r="G287" s="201"/>
      <c r="H287" s="204">
        <v>2.64</v>
      </c>
      <c r="I287" s="205"/>
      <c r="J287" s="201"/>
      <c r="K287" s="201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151</v>
      </c>
      <c r="AU287" s="210" t="s">
        <v>82</v>
      </c>
      <c r="AV287" s="14" t="s">
        <v>82</v>
      </c>
      <c r="AW287" s="14" t="s">
        <v>33</v>
      </c>
      <c r="AX287" s="14" t="s">
        <v>72</v>
      </c>
      <c r="AY287" s="210" t="s">
        <v>141</v>
      </c>
    </row>
    <row r="288" spans="2:51" s="14" customFormat="1" ht="10.2">
      <c r="B288" s="200"/>
      <c r="C288" s="201"/>
      <c r="D288" s="191" t="s">
        <v>151</v>
      </c>
      <c r="E288" s="202" t="s">
        <v>19</v>
      </c>
      <c r="F288" s="203" t="s">
        <v>638</v>
      </c>
      <c r="G288" s="201"/>
      <c r="H288" s="204">
        <v>13.489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151</v>
      </c>
      <c r="AU288" s="210" t="s">
        <v>82</v>
      </c>
      <c r="AV288" s="14" t="s">
        <v>82</v>
      </c>
      <c r="AW288" s="14" t="s">
        <v>33</v>
      </c>
      <c r="AX288" s="14" t="s">
        <v>72</v>
      </c>
      <c r="AY288" s="210" t="s">
        <v>141</v>
      </c>
    </row>
    <row r="289" spans="2:51" s="14" customFormat="1" ht="10.2">
      <c r="B289" s="200"/>
      <c r="C289" s="201"/>
      <c r="D289" s="191" t="s">
        <v>151</v>
      </c>
      <c r="E289" s="202" t="s">
        <v>19</v>
      </c>
      <c r="F289" s="203" t="s">
        <v>639</v>
      </c>
      <c r="G289" s="201"/>
      <c r="H289" s="204">
        <v>0.07</v>
      </c>
      <c r="I289" s="205"/>
      <c r="J289" s="201"/>
      <c r="K289" s="201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151</v>
      </c>
      <c r="AU289" s="210" t="s">
        <v>82</v>
      </c>
      <c r="AV289" s="14" t="s">
        <v>82</v>
      </c>
      <c r="AW289" s="14" t="s">
        <v>33</v>
      </c>
      <c r="AX289" s="14" t="s">
        <v>72</v>
      </c>
      <c r="AY289" s="210" t="s">
        <v>141</v>
      </c>
    </row>
    <row r="290" spans="2:51" s="14" customFormat="1" ht="10.2">
      <c r="B290" s="200"/>
      <c r="C290" s="201"/>
      <c r="D290" s="191" t="s">
        <v>151</v>
      </c>
      <c r="E290" s="202" t="s">
        <v>19</v>
      </c>
      <c r="F290" s="203" t="s">
        <v>639</v>
      </c>
      <c r="G290" s="201"/>
      <c r="H290" s="204">
        <v>0.07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151</v>
      </c>
      <c r="AU290" s="210" t="s">
        <v>82</v>
      </c>
      <c r="AV290" s="14" t="s">
        <v>82</v>
      </c>
      <c r="AW290" s="14" t="s">
        <v>33</v>
      </c>
      <c r="AX290" s="14" t="s">
        <v>72</v>
      </c>
      <c r="AY290" s="210" t="s">
        <v>141</v>
      </c>
    </row>
    <row r="291" spans="2:51" s="14" customFormat="1" ht="10.2">
      <c r="B291" s="200"/>
      <c r="C291" s="201"/>
      <c r="D291" s="191" t="s">
        <v>151</v>
      </c>
      <c r="E291" s="202" t="s">
        <v>19</v>
      </c>
      <c r="F291" s="203" t="s">
        <v>640</v>
      </c>
      <c r="G291" s="201"/>
      <c r="H291" s="204">
        <v>0.087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151</v>
      </c>
      <c r="AU291" s="210" t="s">
        <v>82</v>
      </c>
      <c r="AV291" s="14" t="s">
        <v>82</v>
      </c>
      <c r="AW291" s="14" t="s">
        <v>33</v>
      </c>
      <c r="AX291" s="14" t="s">
        <v>72</v>
      </c>
      <c r="AY291" s="210" t="s">
        <v>141</v>
      </c>
    </row>
    <row r="292" spans="2:51" s="14" customFormat="1" ht="10.2">
      <c r="B292" s="200"/>
      <c r="C292" s="201"/>
      <c r="D292" s="191" t="s">
        <v>151</v>
      </c>
      <c r="E292" s="202" t="s">
        <v>19</v>
      </c>
      <c r="F292" s="203" t="s">
        <v>641</v>
      </c>
      <c r="G292" s="201"/>
      <c r="H292" s="204">
        <v>0.03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151</v>
      </c>
      <c r="AU292" s="210" t="s">
        <v>82</v>
      </c>
      <c r="AV292" s="14" t="s">
        <v>82</v>
      </c>
      <c r="AW292" s="14" t="s">
        <v>33</v>
      </c>
      <c r="AX292" s="14" t="s">
        <v>72</v>
      </c>
      <c r="AY292" s="210" t="s">
        <v>141</v>
      </c>
    </row>
    <row r="293" spans="2:51" s="14" customFormat="1" ht="10.2">
      <c r="B293" s="200"/>
      <c r="C293" s="201"/>
      <c r="D293" s="191" t="s">
        <v>151</v>
      </c>
      <c r="E293" s="202" t="s">
        <v>19</v>
      </c>
      <c r="F293" s="203" t="s">
        <v>641</v>
      </c>
      <c r="G293" s="201"/>
      <c r="H293" s="204">
        <v>0.03</v>
      </c>
      <c r="I293" s="205"/>
      <c r="J293" s="201"/>
      <c r="K293" s="201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151</v>
      </c>
      <c r="AU293" s="210" t="s">
        <v>82</v>
      </c>
      <c r="AV293" s="14" t="s">
        <v>82</v>
      </c>
      <c r="AW293" s="14" t="s">
        <v>33</v>
      </c>
      <c r="AX293" s="14" t="s">
        <v>72</v>
      </c>
      <c r="AY293" s="210" t="s">
        <v>141</v>
      </c>
    </row>
    <row r="294" spans="2:51" s="16" customFormat="1" ht="10.2">
      <c r="B294" s="222"/>
      <c r="C294" s="223"/>
      <c r="D294" s="191" t="s">
        <v>151</v>
      </c>
      <c r="E294" s="224" t="s">
        <v>19</v>
      </c>
      <c r="F294" s="225" t="s">
        <v>160</v>
      </c>
      <c r="G294" s="223"/>
      <c r="H294" s="226">
        <v>62.986</v>
      </c>
      <c r="I294" s="227"/>
      <c r="J294" s="223"/>
      <c r="K294" s="223"/>
      <c r="L294" s="228"/>
      <c r="M294" s="229"/>
      <c r="N294" s="230"/>
      <c r="O294" s="230"/>
      <c r="P294" s="230"/>
      <c r="Q294" s="230"/>
      <c r="R294" s="230"/>
      <c r="S294" s="230"/>
      <c r="T294" s="231"/>
      <c r="AT294" s="232" t="s">
        <v>151</v>
      </c>
      <c r="AU294" s="232" t="s">
        <v>82</v>
      </c>
      <c r="AV294" s="16" t="s">
        <v>149</v>
      </c>
      <c r="AW294" s="16" t="s">
        <v>33</v>
      </c>
      <c r="AX294" s="16" t="s">
        <v>80</v>
      </c>
      <c r="AY294" s="232" t="s">
        <v>141</v>
      </c>
    </row>
    <row r="295" spans="2:63" s="12" customFormat="1" ht="22.8" customHeight="1">
      <c r="B295" s="160"/>
      <c r="C295" s="161"/>
      <c r="D295" s="162" t="s">
        <v>71</v>
      </c>
      <c r="E295" s="174" t="s">
        <v>359</v>
      </c>
      <c r="F295" s="174" t="s">
        <v>360</v>
      </c>
      <c r="G295" s="161"/>
      <c r="H295" s="161"/>
      <c r="I295" s="164"/>
      <c r="J295" s="175">
        <f>BK295</f>
        <v>0</v>
      </c>
      <c r="K295" s="161"/>
      <c r="L295" s="166"/>
      <c r="M295" s="167"/>
      <c r="N295" s="168"/>
      <c r="O295" s="168"/>
      <c r="P295" s="169">
        <f>SUM(P296:P308)</f>
        <v>0</v>
      </c>
      <c r="Q295" s="168"/>
      <c r="R295" s="169">
        <f>SUM(R296:R308)</f>
        <v>0.15374880000000002</v>
      </c>
      <c r="S295" s="168"/>
      <c r="T295" s="170">
        <f>SUM(T296:T308)</f>
        <v>0.02</v>
      </c>
      <c r="AR295" s="171" t="s">
        <v>80</v>
      </c>
      <c r="AT295" s="172" t="s">
        <v>71</v>
      </c>
      <c r="AU295" s="172" t="s">
        <v>80</v>
      </c>
      <c r="AY295" s="171" t="s">
        <v>141</v>
      </c>
      <c r="BK295" s="173">
        <f>SUM(BK296:BK308)</f>
        <v>0</v>
      </c>
    </row>
    <row r="296" spans="1:65" s="2" customFormat="1" ht="16.5" customHeight="1">
      <c r="A296" s="37"/>
      <c r="B296" s="38"/>
      <c r="C296" s="176" t="s">
        <v>371</v>
      </c>
      <c r="D296" s="176" t="s">
        <v>144</v>
      </c>
      <c r="E296" s="177" t="s">
        <v>362</v>
      </c>
      <c r="F296" s="178" t="s">
        <v>363</v>
      </c>
      <c r="G296" s="179" t="s">
        <v>169</v>
      </c>
      <c r="H296" s="180">
        <v>242.049</v>
      </c>
      <c r="I296" s="181"/>
      <c r="J296" s="182">
        <f>ROUND(I296*H296,2)</f>
        <v>0</v>
      </c>
      <c r="K296" s="178" t="s">
        <v>19</v>
      </c>
      <c r="L296" s="42"/>
      <c r="M296" s="183" t="s">
        <v>19</v>
      </c>
      <c r="N296" s="184" t="s">
        <v>43</v>
      </c>
      <c r="O296" s="67"/>
      <c r="P296" s="185">
        <f>O296*H296</f>
        <v>0</v>
      </c>
      <c r="Q296" s="185">
        <v>0</v>
      </c>
      <c r="R296" s="185">
        <f>Q296*H296</f>
        <v>0</v>
      </c>
      <c r="S296" s="185">
        <v>0</v>
      </c>
      <c r="T296" s="18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87" t="s">
        <v>149</v>
      </c>
      <c r="AT296" s="187" t="s">
        <v>144</v>
      </c>
      <c r="AU296" s="187" t="s">
        <v>82</v>
      </c>
      <c r="AY296" s="20" t="s">
        <v>141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20" t="s">
        <v>80</v>
      </c>
      <c r="BK296" s="188">
        <f>ROUND(I296*H296,2)</f>
        <v>0</v>
      </c>
      <c r="BL296" s="20" t="s">
        <v>149</v>
      </c>
      <c r="BM296" s="187" t="s">
        <v>702</v>
      </c>
    </row>
    <row r="297" spans="2:51" s="14" customFormat="1" ht="10.2">
      <c r="B297" s="200"/>
      <c r="C297" s="201"/>
      <c r="D297" s="191" t="s">
        <v>151</v>
      </c>
      <c r="E297" s="202" t="s">
        <v>19</v>
      </c>
      <c r="F297" s="203" t="s">
        <v>703</v>
      </c>
      <c r="G297" s="201"/>
      <c r="H297" s="204">
        <v>242.049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151</v>
      </c>
      <c r="AU297" s="210" t="s">
        <v>82</v>
      </c>
      <c r="AV297" s="14" t="s">
        <v>82</v>
      </c>
      <c r="AW297" s="14" t="s">
        <v>33</v>
      </c>
      <c r="AX297" s="14" t="s">
        <v>72</v>
      </c>
      <c r="AY297" s="210" t="s">
        <v>141</v>
      </c>
    </row>
    <row r="298" spans="2:51" s="16" customFormat="1" ht="10.2">
      <c r="B298" s="222"/>
      <c r="C298" s="223"/>
      <c r="D298" s="191" t="s">
        <v>151</v>
      </c>
      <c r="E298" s="224" t="s">
        <v>19</v>
      </c>
      <c r="F298" s="225" t="s">
        <v>160</v>
      </c>
      <c r="G298" s="223"/>
      <c r="H298" s="226">
        <v>242.049</v>
      </c>
      <c r="I298" s="227"/>
      <c r="J298" s="223"/>
      <c r="K298" s="223"/>
      <c r="L298" s="228"/>
      <c r="M298" s="229"/>
      <c r="N298" s="230"/>
      <c r="O298" s="230"/>
      <c r="P298" s="230"/>
      <c r="Q298" s="230"/>
      <c r="R298" s="230"/>
      <c r="S298" s="230"/>
      <c r="T298" s="231"/>
      <c r="AT298" s="232" t="s">
        <v>151</v>
      </c>
      <c r="AU298" s="232" t="s">
        <v>82</v>
      </c>
      <c r="AV298" s="16" t="s">
        <v>149</v>
      </c>
      <c r="AW298" s="16" t="s">
        <v>33</v>
      </c>
      <c r="AX298" s="16" t="s">
        <v>80</v>
      </c>
      <c r="AY298" s="232" t="s">
        <v>141</v>
      </c>
    </row>
    <row r="299" spans="1:65" s="2" customFormat="1" ht="24.15" customHeight="1">
      <c r="A299" s="37"/>
      <c r="B299" s="38"/>
      <c r="C299" s="176" t="s">
        <v>378</v>
      </c>
      <c r="D299" s="176" t="s">
        <v>144</v>
      </c>
      <c r="E299" s="177" t="s">
        <v>367</v>
      </c>
      <c r="F299" s="178" t="s">
        <v>368</v>
      </c>
      <c r="G299" s="179" t="s">
        <v>147</v>
      </c>
      <c r="H299" s="180">
        <v>20</v>
      </c>
      <c r="I299" s="181"/>
      <c r="J299" s="182">
        <f>ROUND(I299*H299,2)</f>
        <v>0</v>
      </c>
      <c r="K299" s="178" t="s">
        <v>148</v>
      </c>
      <c r="L299" s="42"/>
      <c r="M299" s="183" t="s">
        <v>19</v>
      </c>
      <c r="N299" s="184" t="s">
        <v>43</v>
      </c>
      <c r="O299" s="67"/>
      <c r="P299" s="185">
        <f>O299*H299</f>
        <v>0</v>
      </c>
      <c r="Q299" s="185">
        <v>0.00129</v>
      </c>
      <c r="R299" s="185">
        <f>Q299*H299</f>
        <v>0.025799999999999997</v>
      </c>
      <c r="S299" s="185">
        <v>0.001</v>
      </c>
      <c r="T299" s="186">
        <f>S299*H299</f>
        <v>0.02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7" t="s">
        <v>149</v>
      </c>
      <c r="AT299" s="187" t="s">
        <v>144</v>
      </c>
      <c r="AU299" s="187" t="s">
        <v>82</v>
      </c>
      <c r="AY299" s="20" t="s">
        <v>141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20" t="s">
        <v>80</v>
      </c>
      <c r="BK299" s="188">
        <f>ROUND(I299*H299,2)</f>
        <v>0</v>
      </c>
      <c r="BL299" s="20" t="s">
        <v>149</v>
      </c>
      <c r="BM299" s="187" t="s">
        <v>704</v>
      </c>
    </row>
    <row r="300" spans="1:65" s="2" customFormat="1" ht="16.5" customHeight="1">
      <c r="A300" s="37"/>
      <c r="B300" s="38"/>
      <c r="C300" s="176" t="s">
        <v>382</v>
      </c>
      <c r="D300" s="176" t="s">
        <v>144</v>
      </c>
      <c r="E300" s="177" t="s">
        <v>372</v>
      </c>
      <c r="F300" s="178" t="s">
        <v>373</v>
      </c>
      <c r="G300" s="179" t="s">
        <v>169</v>
      </c>
      <c r="H300" s="180">
        <v>11.76</v>
      </c>
      <c r="I300" s="181"/>
      <c r="J300" s="182">
        <f>ROUND(I300*H300,2)</f>
        <v>0</v>
      </c>
      <c r="K300" s="178" t="s">
        <v>148</v>
      </c>
      <c r="L300" s="42"/>
      <c r="M300" s="183" t="s">
        <v>19</v>
      </c>
      <c r="N300" s="184" t="s">
        <v>43</v>
      </c>
      <c r="O300" s="67"/>
      <c r="P300" s="185">
        <f>O300*H300</f>
        <v>0</v>
      </c>
      <c r="Q300" s="185">
        <v>0</v>
      </c>
      <c r="R300" s="185">
        <f>Q300*H300</f>
        <v>0</v>
      </c>
      <c r="S300" s="185">
        <v>0</v>
      </c>
      <c r="T300" s="18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7" t="s">
        <v>149</v>
      </c>
      <c r="AT300" s="187" t="s">
        <v>144</v>
      </c>
      <c r="AU300" s="187" t="s">
        <v>82</v>
      </c>
      <c r="AY300" s="20" t="s">
        <v>141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20" t="s">
        <v>80</v>
      </c>
      <c r="BK300" s="188">
        <f>ROUND(I300*H300,2)</f>
        <v>0</v>
      </c>
      <c r="BL300" s="20" t="s">
        <v>149</v>
      </c>
      <c r="BM300" s="187" t="s">
        <v>705</v>
      </c>
    </row>
    <row r="301" spans="2:51" s="13" customFormat="1" ht="10.2">
      <c r="B301" s="189"/>
      <c r="C301" s="190"/>
      <c r="D301" s="191" t="s">
        <v>151</v>
      </c>
      <c r="E301" s="192" t="s">
        <v>19</v>
      </c>
      <c r="F301" s="193" t="s">
        <v>375</v>
      </c>
      <c r="G301" s="190"/>
      <c r="H301" s="192" t="s">
        <v>19</v>
      </c>
      <c r="I301" s="194"/>
      <c r="J301" s="190"/>
      <c r="K301" s="190"/>
      <c r="L301" s="195"/>
      <c r="M301" s="196"/>
      <c r="N301" s="197"/>
      <c r="O301" s="197"/>
      <c r="P301" s="197"/>
      <c r="Q301" s="197"/>
      <c r="R301" s="197"/>
      <c r="S301" s="197"/>
      <c r="T301" s="198"/>
      <c r="AT301" s="199" t="s">
        <v>151</v>
      </c>
      <c r="AU301" s="199" t="s">
        <v>82</v>
      </c>
      <c r="AV301" s="13" t="s">
        <v>80</v>
      </c>
      <c r="AW301" s="13" t="s">
        <v>33</v>
      </c>
      <c r="AX301" s="13" t="s">
        <v>72</v>
      </c>
      <c r="AY301" s="199" t="s">
        <v>141</v>
      </c>
    </row>
    <row r="302" spans="2:51" s="14" customFormat="1" ht="10.2">
      <c r="B302" s="200"/>
      <c r="C302" s="201"/>
      <c r="D302" s="191" t="s">
        <v>151</v>
      </c>
      <c r="E302" s="202" t="s">
        <v>19</v>
      </c>
      <c r="F302" s="203" t="s">
        <v>706</v>
      </c>
      <c r="G302" s="201"/>
      <c r="H302" s="204">
        <v>3.84</v>
      </c>
      <c r="I302" s="205"/>
      <c r="J302" s="201"/>
      <c r="K302" s="201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151</v>
      </c>
      <c r="AU302" s="210" t="s">
        <v>82</v>
      </c>
      <c r="AV302" s="14" t="s">
        <v>82</v>
      </c>
      <c r="AW302" s="14" t="s">
        <v>33</v>
      </c>
      <c r="AX302" s="14" t="s">
        <v>72</v>
      </c>
      <c r="AY302" s="210" t="s">
        <v>141</v>
      </c>
    </row>
    <row r="303" spans="2:51" s="14" customFormat="1" ht="10.2">
      <c r="B303" s="200"/>
      <c r="C303" s="201"/>
      <c r="D303" s="191" t="s">
        <v>151</v>
      </c>
      <c r="E303" s="202" t="s">
        <v>19</v>
      </c>
      <c r="F303" s="203" t="s">
        <v>707</v>
      </c>
      <c r="G303" s="201"/>
      <c r="H303" s="204">
        <v>7.92</v>
      </c>
      <c r="I303" s="205"/>
      <c r="J303" s="201"/>
      <c r="K303" s="201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151</v>
      </c>
      <c r="AU303" s="210" t="s">
        <v>82</v>
      </c>
      <c r="AV303" s="14" t="s">
        <v>82</v>
      </c>
      <c r="AW303" s="14" t="s">
        <v>33</v>
      </c>
      <c r="AX303" s="14" t="s">
        <v>72</v>
      </c>
      <c r="AY303" s="210" t="s">
        <v>141</v>
      </c>
    </row>
    <row r="304" spans="2:51" s="16" customFormat="1" ht="10.2">
      <c r="B304" s="222"/>
      <c r="C304" s="223"/>
      <c r="D304" s="191" t="s">
        <v>151</v>
      </c>
      <c r="E304" s="224" t="s">
        <v>19</v>
      </c>
      <c r="F304" s="225" t="s">
        <v>160</v>
      </c>
      <c r="G304" s="223"/>
      <c r="H304" s="226">
        <v>11.76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151</v>
      </c>
      <c r="AU304" s="232" t="s">
        <v>82</v>
      </c>
      <c r="AV304" s="16" t="s">
        <v>149</v>
      </c>
      <c r="AW304" s="16" t="s">
        <v>33</v>
      </c>
      <c r="AX304" s="16" t="s">
        <v>80</v>
      </c>
      <c r="AY304" s="232" t="s">
        <v>141</v>
      </c>
    </row>
    <row r="305" spans="1:65" s="2" customFormat="1" ht="16.5" customHeight="1">
      <c r="A305" s="37"/>
      <c r="B305" s="38"/>
      <c r="C305" s="176" t="s">
        <v>386</v>
      </c>
      <c r="D305" s="176" t="s">
        <v>144</v>
      </c>
      <c r="E305" s="177" t="s">
        <v>379</v>
      </c>
      <c r="F305" s="178" t="s">
        <v>380</v>
      </c>
      <c r="G305" s="179" t="s">
        <v>169</v>
      </c>
      <c r="H305" s="180">
        <v>11.76</v>
      </c>
      <c r="I305" s="181"/>
      <c r="J305" s="182">
        <f>ROUND(I305*H305,2)</f>
        <v>0</v>
      </c>
      <c r="K305" s="178" t="s">
        <v>148</v>
      </c>
      <c r="L305" s="42"/>
      <c r="M305" s="183" t="s">
        <v>19</v>
      </c>
      <c r="N305" s="184" t="s">
        <v>43</v>
      </c>
      <c r="O305" s="67"/>
      <c r="P305" s="185">
        <f>O305*H305</f>
        <v>0</v>
      </c>
      <c r="Q305" s="185">
        <v>0</v>
      </c>
      <c r="R305" s="185">
        <f>Q305*H305</f>
        <v>0</v>
      </c>
      <c r="S305" s="185">
        <v>0</v>
      </c>
      <c r="T305" s="18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87" t="s">
        <v>149</v>
      </c>
      <c r="AT305" s="187" t="s">
        <v>144</v>
      </c>
      <c r="AU305" s="187" t="s">
        <v>82</v>
      </c>
      <c r="AY305" s="20" t="s">
        <v>141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20" t="s">
        <v>80</v>
      </c>
      <c r="BK305" s="188">
        <f>ROUND(I305*H305,2)</f>
        <v>0</v>
      </c>
      <c r="BL305" s="20" t="s">
        <v>149</v>
      </c>
      <c r="BM305" s="187" t="s">
        <v>708</v>
      </c>
    </row>
    <row r="306" spans="1:65" s="2" customFormat="1" ht="16.5" customHeight="1">
      <c r="A306" s="37"/>
      <c r="B306" s="38"/>
      <c r="C306" s="176" t="s">
        <v>390</v>
      </c>
      <c r="D306" s="176" t="s">
        <v>144</v>
      </c>
      <c r="E306" s="177" t="s">
        <v>383</v>
      </c>
      <c r="F306" s="178" t="s">
        <v>384</v>
      </c>
      <c r="G306" s="179" t="s">
        <v>169</v>
      </c>
      <c r="H306" s="180">
        <v>11.76</v>
      </c>
      <c r="I306" s="181"/>
      <c r="J306" s="182">
        <f>ROUND(I306*H306,2)</f>
        <v>0</v>
      </c>
      <c r="K306" s="178" t="s">
        <v>148</v>
      </c>
      <c r="L306" s="42"/>
      <c r="M306" s="183" t="s">
        <v>19</v>
      </c>
      <c r="N306" s="184" t="s">
        <v>43</v>
      </c>
      <c r="O306" s="67"/>
      <c r="P306" s="185">
        <f>O306*H306</f>
        <v>0</v>
      </c>
      <c r="Q306" s="185">
        <v>0.0089</v>
      </c>
      <c r="R306" s="185">
        <f>Q306*H306</f>
        <v>0.104664</v>
      </c>
      <c r="S306" s="185">
        <v>0</v>
      </c>
      <c r="T306" s="18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87" t="s">
        <v>149</v>
      </c>
      <c r="AT306" s="187" t="s">
        <v>144</v>
      </c>
      <c r="AU306" s="187" t="s">
        <v>82</v>
      </c>
      <c r="AY306" s="20" t="s">
        <v>141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20" t="s">
        <v>80</v>
      </c>
      <c r="BK306" s="188">
        <f>ROUND(I306*H306,2)</f>
        <v>0</v>
      </c>
      <c r="BL306" s="20" t="s">
        <v>149</v>
      </c>
      <c r="BM306" s="187" t="s">
        <v>709</v>
      </c>
    </row>
    <row r="307" spans="1:65" s="2" customFormat="1" ht="16.5" customHeight="1">
      <c r="A307" s="37"/>
      <c r="B307" s="38"/>
      <c r="C307" s="176" t="s">
        <v>396</v>
      </c>
      <c r="D307" s="176" t="s">
        <v>144</v>
      </c>
      <c r="E307" s="177" t="s">
        <v>387</v>
      </c>
      <c r="F307" s="178" t="s">
        <v>388</v>
      </c>
      <c r="G307" s="179" t="s">
        <v>169</v>
      </c>
      <c r="H307" s="180">
        <v>11.76</v>
      </c>
      <c r="I307" s="181"/>
      <c r="J307" s="182">
        <f>ROUND(I307*H307,2)</f>
        <v>0</v>
      </c>
      <c r="K307" s="178" t="s">
        <v>148</v>
      </c>
      <c r="L307" s="42"/>
      <c r="M307" s="183" t="s">
        <v>19</v>
      </c>
      <c r="N307" s="184" t="s">
        <v>43</v>
      </c>
      <c r="O307" s="67"/>
      <c r="P307" s="185">
        <f>O307*H307</f>
        <v>0</v>
      </c>
      <c r="Q307" s="185">
        <v>0.00158</v>
      </c>
      <c r="R307" s="185">
        <f>Q307*H307</f>
        <v>0.0185808</v>
      </c>
      <c r="S307" s="185">
        <v>0</v>
      </c>
      <c r="T307" s="18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7" t="s">
        <v>149</v>
      </c>
      <c r="AT307" s="187" t="s">
        <v>144</v>
      </c>
      <c r="AU307" s="187" t="s">
        <v>82</v>
      </c>
      <c r="AY307" s="20" t="s">
        <v>141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20" t="s">
        <v>80</v>
      </c>
      <c r="BK307" s="188">
        <f>ROUND(I307*H307,2)</f>
        <v>0</v>
      </c>
      <c r="BL307" s="20" t="s">
        <v>149</v>
      </c>
      <c r="BM307" s="187" t="s">
        <v>710</v>
      </c>
    </row>
    <row r="308" spans="1:65" s="2" customFormat="1" ht="16.5" customHeight="1">
      <c r="A308" s="37"/>
      <c r="B308" s="38"/>
      <c r="C308" s="176" t="s">
        <v>401</v>
      </c>
      <c r="D308" s="176" t="s">
        <v>144</v>
      </c>
      <c r="E308" s="177" t="s">
        <v>391</v>
      </c>
      <c r="F308" s="178" t="s">
        <v>392</v>
      </c>
      <c r="G308" s="179" t="s">
        <v>169</v>
      </c>
      <c r="H308" s="180">
        <v>11.76</v>
      </c>
      <c r="I308" s="181"/>
      <c r="J308" s="182">
        <f>ROUND(I308*H308,2)</f>
        <v>0</v>
      </c>
      <c r="K308" s="178" t="s">
        <v>148</v>
      </c>
      <c r="L308" s="42"/>
      <c r="M308" s="183" t="s">
        <v>19</v>
      </c>
      <c r="N308" s="184" t="s">
        <v>43</v>
      </c>
      <c r="O308" s="67"/>
      <c r="P308" s="185">
        <f>O308*H308</f>
        <v>0</v>
      </c>
      <c r="Q308" s="185">
        <v>0.0004</v>
      </c>
      <c r="R308" s="185">
        <f>Q308*H308</f>
        <v>0.004704</v>
      </c>
      <c r="S308" s="185">
        <v>0</v>
      </c>
      <c r="T308" s="186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7" t="s">
        <v>149</v>
      </c>
      <c r="AT308" s="187" t="s">
        <v>144</v>
      </c>
      <c r="AU308" s="187" t="s">
        <v>82</v>
      </c>
      <c r="AY308" s="20" t="s">
        <v>141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20" t="s">
        <v>80</v>
      </c>
      <c r="BK308" s="188">
        <f>ROUND(I308*H308,2)</f>
        <v>0</v>
      </c>
      <c r="BL308" s="20" t="s">
        <v>149</v>
      </c>
      <c r="BM308" s="187" t="s">
        <v>711</v>
      </c>
    </row>
    <row r="309" spans="2:63" s="12" customFormat="1" ht="22.8" customHeight="1">
      <c r="B309" s="160"/>
      <c r="C309" s="161"/>
      <c r="D309" s="162" t="s">
        <v>71</v>
      </c>
      <c r="E309" s="174" t="s">
        <v>394</v>
      </c>
      <c r="F309" s="174" t="s">
        <v>395</v>
      </c>
      <c r="G309" s="161"/>
      <c r="H309" s="161"/>
      <c r="I309" s="164"/>
      <c r="J309" s="175">
        <f>BK309</f>
        <v>0</v>
      </c>
      <c r="K309" s="161"/>
      <c r="L309" s="166"/>
      <c r="M309" s="167"/>
      <c r="N309" s="168"/>
      <c r="O309" s="168"/>
      <c r="P309" s="169">
        <f>SUM(P310:P314)</f>
        <v>0</v>
      </c>
      <c r="Q309" s="168"/>
      <c r="R309" s="169">
        <f>SUM(R310:R314)</f>
        <v>0</v>
      </c>
      <c r="S309" s="168"/>
      <c r="T309" s="170">
        <f>SUM(T310:T314)</f>
        <v>0</v>
      </c>
      <c r="AR309" s="171" t="s">
        <v>80</v>
      </c>
      <c r="AT309" s="172" t="s">
        <v>71</v>
      </c>
      <c r="AU309" s="172" t="s">
        <v>80</v>
      </c>
      <c r="AY309" s="171" t="s">
        <v>141</v>
      </c>
      <c r="BK309" s="173">
        <f>SUM(BK310:BK314)</f>
        <v>0</v>
      </c>
    </row>
    <row r="310" spans="1:65" s="2" customFormat="1" ht="24.15" customHeight="1">
      <c r="A310" s="37"/>
      <c r="B310" s="38"/>
      <c r="C310" s="176" t="s">
        <v>406</v>
      </c>
      <c r="D310" s="176" t="s">
        <v>144</v>
      </c>
      <c r="E310" s="177" t="s">
        <v>397</v>
      </c>
      <c r="F310" s="178" t="s">
        <v>398</v>
      </c>
      <c r="G310" s="179" t="s">
        <v>399</v>
      </c>
      <c r="H310" s="180">
        <v>45.995</v>
      </c>
      <c r="I310" s="181"/>
      <c r="J310" s="182">
        <f>ROUND(I310*H310,2)</f>
        <v>0</v>
      </c>
      <c r="K310" s="178" t="s">
        <v>148</v>
      </c>
      <c r="L310" s="42"/>
      <c r="M310" s="183" t="s">
        <v>19</v>
      </c>
      <c r="N310" s="184" t="s">
        <v>43</v>
      </c>
      <c r="O310" s="67"/>
      <c r="P310" s="185">
        <f>O310*H310</f>
        <v>0</v>
      </c>
      <c r="Q310" s="185">
        <v>0</v>
      </c>
      <c r="R310" s="185">
        <f>Q310*H310</f>
        <v>0</v>
      </c>
      <c r="S310" s="185">
        <v>0</v>
      </c>
      <c r="T310" s="18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87" t="s">
        <v>149</v>
      </c>
      <c r="AT310" s="187" t="s">
        <v>144</v>
      </c>
      <c r="AU310" s="187" t="s">
        <v>82</v>
      </c>
      <c r="AY310" s="20" t="s">
        <v>141</v>
      </c>
      <c r="BE310" s="188">
        <f>IF(N310="základní",J310,0)</f>
        <v>0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20" t="s">
        <v>80</v>
      </c>
      <c r="BK310" s="188">
        <f>ROUND(I310*H310,2)</f>
        <v>0</v>
      </c>
      <c r="BL310" s="20" t="s">
        <v>149</v>
      </c>
      <c r="BM310" s="187" t="s">
        <v>712</v>
      </c>
    </row>
    <row r="311" spans="1:65" s="2" customFormat="1" ht="21.75" customHeight="1">
      <c r="A311" s="37"/>
      <c r="B311" s="38"/>
      <c r="C311" s="176" t="s">
        <v>410</v>
      </c>
      <c r="D311" s="176" t="s">
        <v>144</v>
      </c>
      <c r="E311" s="177" t="s">
        <v>407</v>
      </c>
      <c r="F311" s="178" t="s">
        <v>408</v>
      </c>
      <c r="G311" s="179" t="s">
        <v>399</v>
      </c>
      <c r="H311" s="180">
        <v>45.995</v>
      </c>
      <c r="I311" s="181"/>
      <c r="J311" s="182">
        <f>ROUND(I311*H311,2)</f>
        <v>0</v>
      </c>
      <c r="K311" s="178" t="s">
        <v>148</v>
      </c>
      <c r="L311" s="42"/>
      <c r="M311" s="183" t="s">
        <v>19</v>
      </c>
      <c r="N311" s="184" t="s">
        <v>43</v>
      </c>
      <c r="O311" s="67"/>
      <c r="P311" s="185">
        <f>O311*H311</f>
        <v>0</v>
      </c>
      <c r="Q311" s="185">
        <v>0</v>
      </c>
      <c r="R311" s="185">
        <f>Q311*H311</f>
        <v>0</v>
      </c>
      <c r="S311" s="185">
        <v>0</v>
      </c>
      <c r="T311" s="186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7" t="s">
        <v>149</v>
      </c>
      <c r="AT311" s="187" t="s">
        <v>144</v>
      </c>
      <c r="AU311" s="187" t="s">
        <v>82</v>
      </c>
      <c r="AY311" s="20" t="s">
        <v>141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20" t="s">
        <v>80</v>
      </c>
      <c r="BK311" s="188">
        <f>ROUND(I311*H311,2)</f>
        <v>0</v>
      </c>
      <c r="BL311" s="20" t="s">
        <v>149</v>
      </c>
      <c r="BM311" s="187" t="s">
        <v>713</v>
      </c>
    </row>
    <row r="312" spans="1:65" s="2" customFormat="1" ht="24.15" customHeight="1">
      <c r="A312" s="37"/>
      <c r="B312" s="38"/>
      <c r="C312" s="176" t="s">
        <v>415</v>
      </c>
      <c r="D312" s="176" t="s">
        <v>144</v>
      </c>
      <c r="E312" s="177" t="s">
        <v>411</v>
      </c>
      <c r="F312" s="178" t="s">
        <v>412</v>
      </c>
      <c r="G312" s="179" t="s">
        <v>399</v>
      </c>
      <c r="H312" s="180">
        <v>873.905</v>
      </c>
      <c r="I312" s="181"/>
      <c r="J312" s="182">
        <f>ROUND(I312*H312,2)</f>
        <v>0</v>
      </c>
      <c r="K312" s="178" t="s">
        <v>148</v>
      </c>
      <c r="L312" s="42"/>
      <c r="M312" s="183" t="s">
        <v>19</v>
      </c>
      <c r="N312" s="184" t="s">
        <v>43</v>
      </c>
      <c r="O312" s="67"/>
      <c r="P312" s="185">
        <f>O312*H312</f>
        <v>0</v>
      </c>
      <c r="Q312" s="185">
        <v>0</v>
      </c>
      <c r="R312" s="185">
        <f>Q312*H312</f>
        <v>0</v>
      </c>
      <c r="S312" s="185">
        <v>0</v>
      </c>
      <c r="T312" s="18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7" t="s">
        <v>149</v>
      </c>
      <c r="AT312" s="187" t="s">
        <v>144</v>
      </c>
      <c r="AU312" s="187" t="s">
        <v>82</v>
      </c>
      <c r="AY312" s="20" t="s">
        <v>141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20" t="s">
        <v>80</v>
      </c>
      <c r="BK312" s="188">
        <f>ROUND(I312*H312,2)</f>
        <v>0</v>
      </c>
      <c r="BL312" s="20" t="s">
        <v>149</v>
      </c>
      <c r="BM312" s="187" t="s">
        <v>714</v>
      </c>
    </row>
    <row r="313" spans="2:51" s="14" customFormat="1" ht="10.2">
      <c r="B313" s="200"/>
      <c r="C313" s="201"/>
      <c r="D313" s="191" t="s">
        <v>151</v>
      </c>
      <c r="E313" s="201"/>
      <c r="F313" s="203" t="s">
        <v>715</v>
      </c>
      <c r="G313" s="201"/>
      <c r="H313" s="204">
        <v>873.905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151</v>
      </c>
      <c r="AU313" s="210" t="s">
        <v>82</v>
      </c>
      <c r="AV313" s="14" t="s">
        <v>82</v>
      </c>
      <c r="AW313" s="14" t="s">
        <v>4</v>
      </c>
      <c r="AX313" s="14" t="s">
        <v>80</v>
      </c>
      <c r="AY313" s="210" t="s">
        <v>141</v>
      </c>
    </row>
    <row r="314" spans="1:65" s="2" customFormat="1" ht="24.15" customHeight="1">
      <c r="A314" s="37"/>
      <c r="B314" s="38"/>
      <c r="C314" s="176" t="s">
        <v>421</v>
      </c>
      <c r="D314" s="176" t="s">
        <v>144</v>
      </c>
      <c r="E314" s="177" t="s">
        <v>416</v>
      </c>
      <c r="F314" s="178" t="s">
        <v>417</v>
      </c>
      <c r="G314" s="179" t="s">
        <v>399</v>
      </c>
      <c r="H314" s="180">
        <v>45.995</v>
      </c>
      <c r="I314" s="181"/>
      <c r="J314" s="182">
        <f>ROUND(I314*H314,2)</f>
        <v>0</v>
      </c>
      <c r="K314" s="178" t="s">
        <v>148</v>
      </c>
      <c r="L314" s="42"/>
      <c r="M314" s="183" t="s">
        <v>19</v>
      </c>
      <c r="N314" s="184" t="s">
        <v>43</v>
      </c>
      <c r="O314" s="67"/>
      <c r="P314" s="185">
        <f>O314*H314</f>
        <v>0</v>
      </c>
      <c r="Q314" s="185">
        <v>0</v>
      </c>
      <c r="R314" s="185">
        <f>Q314*H314</f>
        <v>0</v>
      </c>
      <c r="S314" s="185">
        <v>0</v>
      </c>
      <c r="T314" s="186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7" t="s">
        <v>149</v>
      </c>
      <c r="AT314" s="187" t="s">
        <v>144</v>
      </c>
      <c r="AU314" s="187" t="s">
        <v>82</v>
      </c>
      <c r="AY314" s="20" t="s">
        <v>141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20" t="s">
        <v>80</v>
      </c>
      <c r="BK314" s="188">
        <f>ROUND(I314*H314,2)</f>
        <v>0</v>
      </c>
      <c r="BL314" s="20" t="s">
        <v>149</v>
      </c>
      <c r="BM314" s="187" t="s">
        <v>716</v>
      </c>
    </row>
    <row r="315" spans="2:63" s="12" customFormat="1" ht="22.8" customHeight="1">
      <c r="B315" s="160"/>
      <c r="C315" s="161"/>
      <c r="D315" s="162" t="s">
        <v>71</v>
      </c>
      <c r="E315" s="174" t="s">
        <v>419</v>
      </c>
      <c r="F315" s="174" t="s">
        <v>420</v>
      </c>
      <c r="G315" s="161"/>
      <c r="H315" s="161"/>
      <c r="I315" s="164"/>
      <c r="J315" s="175">
        <f>BK315</f>
        <v>0</v>
      </c>
      <c r="K315" s="161"/>
      <c r="L315" s="166"/>
      <c r="M315" s="167"/>
      <c r="N315" s="168"/>
      <c r="O315" s="168"/>
      <c r="P315" s="169">
        <f>P316</f>
        <v>0</v>
      </c>
      <c r="Q315" s="168"/>
      <c r="R315" s="169">
        <f>R316</f>
        <v>0</v>
      </c>
      <c r="S315" s="168"/>
      <c r="T315" s="170">
        <f>T316</f>
        <v>0</v>
      </c>
      <c r="AR315" s="171" t="s">
        <v>80</v>
      </c>
      <c r="AT315" s="172" t="s">
        <v>71</v>
      </c>
      <c r="AU315" s="172" t="s">
        <v>80</v>
      </c>
      <c r="AY315" s="171" t="s">
        <v>141</v>
      </c>
      <c r="BK315" s="173">
        <f>BK316</f>
        <v>0</v>
      </c>
    </row>
    <row r="316" spans="1:65" s="2" customFormat="1" ht="33" customHeight="1">
      <c r="A316" s="37"/>
      <c r="B316" s="38"/>
      <c r="C316" s="176" t="s">
        <v>429</v>
      </c>
      <c r="D316" s="176" t="s">
        <v>144</v>
      </c>
      <c r="E316" s="177" t="s">
        <v>422</v>
      </c>
      <c r="F316" s="178" t="s">
        <v>423</v>
      </c>
      <c r="G316" s="179" t="s">
        <v>399</v>
      </c>
      <c r="H316" s="180">
        <v>49.563</v>
      </c>
      <c r="I316" s="181"/>
      <c r="J316" s="182">
        <f>ROUND(I316*H316,2)</f>
        <v>0</v>
      </c>
      <c r="K316" s="178" t="s">
        <v>148</v>
      </c>
      <c r="L316" s="42"/>
      <c r="M316" s="183" t="s">
        <v>19</v>
      </c>
      <c r="N316" s="184" t="s">
        <v>43</v>
      </c>
      <c r="O316" s="67"/>
      <c r="P316" s="185">
        <f>O316*H316</f>
        <v>0</v>
      </c>
      <c r="Q316" s="185">
        <v>0</v>
      </c>
      <c r="R316" s="185">
        <f>Q316*H316</f>
        <v>0</v>
      </c>
      <c r="S316" s="185">
        <v>0</v>
      </c>
      <c r="T316" s="18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87" t="s">
        <v>149</v>
      </c>
      <c r="AT316" s="187" t="s">
        <v>144</v>
      </c>
      <c r="AU316" s="187" t="s">
        <v>82</v>
      </c>
      <c r="AY316" s="20" t="s">
        <v>141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20" t="s">
        <v>80</v>
      </c>
      <c r="BK316" s="188">
        <f>ROUND(I316*H316,2)</f>
        <v>0</v>
      </c>
      <c r="BL316" s="20" t="s">
        <v>149</v>
      </c>
      <c r="BM316" s="187" t="s">
        <v>717</v>
      </c>
    </row>
    <row r="317" spans="2:63" s="12" customFormat="1" ht="25.95" customHeight="1">
      <c r="B317" s="160"/>
      <c r="C317" s="161"/>
      <c r="D317" s="162" t="s">
        <v>71</v>
      </c>
      <c r="E317" s="163" t="s">
        <v>425</v>
      </c>
      <c r="F317" s="163" t="s">
        <v>426</v>
      </c>
      <c r="G317" s="161"/>
      <c r="H317" s="161"/>
      <c r="I317" s="164"/>
      <c r="J317" s="165">
        <f>BK317</f>
        <v>0</v>
      </c>
      <c r="K317" s="161"/>
      <c r="L317" s="166"/>
      <c r="M317" s="167"/>
      <c r="N317" s="168"/>
      <c r="O317" s="168"/>
      <c r="P317" s="169">
        <f>P318+P321+P383+P388+P418</f>
        <v>0</v>
      </c>
      <c r="Q317" s="168"/>
      <c r="R317" s="169">
        <f>R318+R321+R383+R388+R418</f>
        <v>1.4213966199999999</v>
      </c>
      <c r="S317" s="168"/>
      <c r="T317" s="170">
        <f>T318+T321+T383+T388+T418</f>
        <v>0.33439230000000003</v>
      </c>
      <c r="AR317" s="171" t="s">
        <v>82</v>
      </c>
      <c r="AT317" s="172" t="s">
        <v>71</v>
      </c>
      <c r="AU317" s="172" t="s">
        <v>72</v>
      </c>
      <c r="AY317" s="171" t="s">
        <v>141</v>
      </c>
      <c r="BK317" s="173">
        <f>BK318+BK321+BK383+BK388+BK418</f>
        <v>0</v>
      </c>
    </row>
    <row r="318" spans="2:63" s="12" customFormat="1" ht="22.8" customHeight="1">
      <c r="B318" s="160"/>
      <c r="C318" s="161"/>
      <c r="D318" s="162" t="s">
        <v>71</v>
      </c>
      <c r="E318" s="174" t="s">
        <v>433</v>
      </c>
      <c r="F318" s="174" t="s">
        <v>434</v>
      </c>
      <c r="G318" s="161"/>
      <c r="H318" s="161"/>
      <c r="I318" s="164"/>
      <c r="J318" s="175">
        <f>BK318</f>
        <v>0</v>
      </c>
      <c r="K318" s="161"/>
      <c r="L318" s="166"/>
      <c r="M318" s="167"/>
      <c r="N318" s="168"/>
      <c r="O318" s="168"/>
      <c r="P318" s="169">
        <f>SUM(P319:P320)</f>
        <v>0</v>
      </c>
      <c r="Q318" s="168"/>
      <c r="R318" s="169">
        <f>SUM(R319:R320)</f>
        <v>0</v>
      </c>
      <c r="S318" s="168"/>
      <c r="T318" s="170">
        <f>SUM(T319:T320)</f>
        <v>0</v>
      </c>
      <c r="AR318" s="171" t="s">
        <v>82</v>
      </c>
      <c r="AT318" s="172" t="s">
        <v>71</v>
      </c>
      <c r="AU318" s="172" t="s">
        <v>80</v>
      </c>
      <c r="AY318" s="171" t="s">
        <v>141</v>
      </c>
      <c r="BK318" s="173">
        <f>SUM(BK319:BK320)</f>
        <v>0</v>
      </c>
    </row>
    <row r="319" spans="1:65" s="2" customFormat="1" ht="16.5" customHeight="1">
      <c r="A319" s="37"/>
      <c r="B319" s="38"/>
      <c r="C319" s="176" t="s">
        <v>435</v>
      </c>
      <c r="D319" s="176" t="s">
        <v>144</v>
      </c>
      <c r="E319" s="177" t="s">
        <v>436</v>
      </c>
      <c r="F319" s="178" t="s">
        <v>718</v>
      </c>
      <c r="G319" s="179" t="s">
        <v>280</v>
      </c>
      <c r="H319" s="180">
        <v>1</v>
      </c>
      <c r="I319" s="181"/>
      <c r="J319" s="182">
        <f>ROUND(I319*H319,2)</f>
        <v>0</v>
      </c>
      <c r="K319" s="178" t="s">
        <v>19</v>
      </c>
      <c r="L319" s="42"/>
      <c r="M319" s="183" t="s">
        <v>19</v>
      </c>
      <c r="N319" s="184" t="s">
        <v>43</v>
      </c>
      <c r="O319" s="67"/>
      <c r="P319" s="185">
        <f>O319*H319</f>
        <v>0</v>
      </c>
      <c r="Q319" s="185">
        <v>0</v>
      </c>
      <c r="R319" s="185">
        <f>Q319*H319</f>
        <v>0</v>
      </c>
      <c r="S319" s="185">
        <v>0</v>
      </c>
      <c r="T319" s="18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87" t="s">
        <v>277</v>
      </c>
      <c r="AT319" s="187" t="s">
        <v>144</v>
      </c>
      <c r="AU319" s="187" t="s">
        <v>82</v>
      </c>
      <c r="AY319" s="20" t="s">
        <v>141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20" t="s">
        <v>80</v>
      </c>
      <c r="BK319" s="188">
        <f>ROUND(I319*H319,2)</f>
        <v>0</v>
      </c>
      <c r="BL319" s="20" t="s">
        <v>277</v>
      </c>
      <c r="BM319" s="187" t="s">
        <v>719</v>
      </c>
    </row>
    <row r="320" spans="1:65" s="2" customFormat="1" ht="16.5" customHeight="1">
      <c r="A320" s="37"/>
      <c r="B320" s="38"/>
      <c r="C320" s="176" t="s">
        <v>441</v>
      </c>
      <c r="D320" s="176" t="s">
        <v>144</v>
      </c>
      <c r="E320" s="177" t="s">
        <v>720</v>
      </c>
      <c r="F320" s="178" t="s">
        <v>721</v>
      </c>
      <c r="G320" s="179" t="s">
        <v>280</v>
      </c>
      <c r="H320" s="180">
        <v>1</v>
      </c>
      <c r="I320" s="181"/>
      <c r="J320" s="182">
        <f>ROUND(I320*H320,2)</f>
        <v>0</v>
      </c>
      <c r="K320" s="178" t="s">
        <v>19</v>
      </c>
      <c r="L320" s="42"/>
      <c r="M320" s="183" t="s">
        <v>19</v>
      </c>
      <c r="N320" s="184" t="s">
        <v>43</v>
      </c>
      <c r="O320" s="67"/>
      <c r="P320" s="185">
        <f>O320*H320</f>
        <v>0</v>
      </c>
      <c r="Q320" s="185">
        <v>0</v>
      </c>
      <c r="R320" s="185">
        <f>Q320*H320</f>
        <v>0</v>
      </c>
      <c r="S320" s="185">
        <v>0</v>
      </c>
      <c r="T320" s="186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7" t="s">
        <v>277</v>
      </c>
      <c r="AT320" s="187" t="s">
        <v>144</v>
      </c>
      <c r="AU320" s="187" t="s">
        <v>82</v>
      </c>
      <c r="AY320" s="20" t="s">
        <v>141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20" t="s">
        <v>80</v>
      </c>
      <c r="BK320" s="188">
        <f>ROUND(I320*H320,2)</f>
        <v>0</v>
      </c>
      <c r="BL320" s="20" t="s">
        <v>277</v>
      </c>
      <c r="BM320" s="187" t="s">
        <v>722</v>
      </c>
    </row>
    <row r="321" spans="2:63" s="12" customFormat="1" ht="22.8" customHeight="1">
      <c r="B321" s="160"/>
      <c r="C321" s="161"/>
      <c r="D321" s="162" t="s">
        <v>71</v>
      </c>
      <c r="E321" s="174" t="s">
        <v>439</v>
      </c>
      <c r="F321" s="174" t="s">
        <v>440</v>
      </c>
      <c r="G321" s="161"/>
      <c r="H321" s="161"/>
      <c r="I321" s="164"/>
      <c r="J321" s="175">
        <f>BK321</f>
        <v>0</v>
      </c>
      <c r="K321" s="161"/>
      <c r="L321" s="166"/>
      <c r="M321" s="167"/>
      <c r="N321" s="168"/>
      <c r="O321" s="168"/>
      <c r="P321" s="169">
        <f>SUM(P322:P382)</f>
        <v>0</v>
      </c>
      <c r="Q321" s="168"/>
      <c r="R321" s="169">
        <f>SUM(R322:R382)</f>
        <v>0.6008737</v>
      </c>
      <c r="S321" s="168"/>
      <c r="T321" s="170">
        <f>SUM(T322:T382)</f>
        <v>0.33439230000000003</v>
      </c>
      <c r="AR321" s="171" t="s">
        <v>82</v>
      </c>
      <c r="AT321" s="172" t="s">
        <v>71</v>
      </c>
      <c r="AU321" s="172" t="s">
        <v>80</v>
      </c>
      <c r="AY321" s="171" t="s">
        <v>141</v>
      </c>
      <c r="BK321" s="173">
        <f>SUM(BK322:BK382)</f>
        <v>0</v>
      </c>
    </row>
    <row r="322" spans="1:65" s="2" customFormat="1" ht="16.5" customHeight="1">
      <c r="A322" s="37"/>
      <c r="B322" s="38"/>
      <c r="C322" s="176" t="s">
        <v>446</v>
      </c>
      <c r="D322" s="176" t="s">
        <v>144</v>
      </c>
      <c r="E322" s="177" t="s">
        <v>442</v>
      </c>
      <c r="F322" s="178" t="s">
        <v>443</v>
      </c>
      <c r="G322" s="179" t="s">
        <v>147</v>
      </c>
      <c r="H322" s="180">
        <v>56.46</v>
      </c>
      <c r="I322" s="181"/>
      <c r="J322" s="182">
        <f>ROUND(I322*H322,2)</f>
        <v>0</v>
      </c>
      <c r="K322" s="178" t="s">
        <v>148</v>
      </c>
      <c r="L322" s="42"/>
      <c r="M322" s="183" t="s">
        <v>19</v>
      </c>
      <c r="N322" s="184" t="s">
        <v>43</v>
      </c>
      <c r="O322" s="67"/>
      <c r="P322" s="185">
        <f>O322*H322</f>
        <v>0</v>
      </c>
      <c r="Q322" s="185">
        <v>0</v>
      </c>
      <c r="R322" s="185">
        <f>Q322*H322</f>
        <v>0</v>
      </c>
      <c r="S322" s="185">
        <v>0.00167</v>
      </c>
      <c r="T322" s="186">
        <f>S322*H322</f>
        <v>0.0942882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7" t="s">
        <v>277</v>
      </c>
      <c r="AT322" s="187" t="s">
        <v>144</v>
      </c>
      <c r="AU322" s="187" t="s">
        <v>82</v>
      </c>
      <c r="AY322" s="20" t="s">
        <v>141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20" t="s">
        <v>80</v>
      </c>
      <c r="BK322" s="188">
        <f>ROUND(I322*H322,2)</f>
        <v>0</v>
      </c>
      <c r="BL322" s="20" t="s">
        <v>277</v>
      </c>
      <c r="BM322" s="187" t="s">
        <v>723</v>
      </c>
    </row>
    <row r="323" spans="2:51" s="14" customFormat="1" ht="10.2">
      <c r="B323" s="200"/>
      <c r="C323" s="201"/>
      <c r="D323" s="191" t="s">
        <v>151</v>
      </c>
      <c r="E323" s="202" t="s">
        <v>19</v>
      </c>
      <c r="F323" s="203" t="s">
        <v>724</v>
      </c>
      <c r="G323" s="201"/>
      <c r="H323" s="204">
        <v>21.66</v>
      </c>
      <c r="I323" s="205"/>
      <c r="J323" s="201"/>
      <c r="K323" s="201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151</v>
      </c>
      <c r="AU323" s="210" t="s">
        <v>82</v>
      </c>
      <c r="AV323" s="14" t="s">
        <v>82</v>
      </c>
      <c r="AW323" s="14" t="s">
        <v>33</v>
      </c>
      <c r="AX323" s="14" t="s">
        <v>72</v>
      </c>
      <c r="AY323" s="210" t="s">
        <v>141</v>
      </c>
    </row>
    <row r="324" spans="2:51" s="14" customFormat="1" ht="10.2">
      <c r="B324" s="200"/>
      <c r="C324" s="201"/>
      <c r="D324" s="191" t="s">
        <v>151</v>
      </c>
      <c r="E324" s="202" t="s">
        <v>19</v>
      </c>
      <c r="F324" s="203" t="s">
        <v>725</v>
      </c>
      <c r="G324" s="201"/>
      <c r="H324" s="204">
        <v>34.8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151</v>
      </c>
      <c r="AU324" s="210" t="s">
        <v>82</v>
      </c>
      <c r="AV324" s="14" t="s">
        <v>82</v>
      </c>
      <c r="AW324" s="14" t="s">
        <v>33</v>
      </c>
      <c r="AX324" s="14" t="s">
        <v>72</v>
      </c>
      <c r="AY324" s="210" t="s">
        <v>141</v>
      </c>
    </row>
    <row r="325" spans="2:51" s="16" customFormat="1" ht="10.2">
      <c r="B325" s="222"/>
      <c r="C325" s="223"/>
      <c r="D325" s="191" t="s">
        <v>151</v>
      </c>
      <c r="E325" s="224" t="s">
        <v>19</v>
      </c>
      <c r="F325" s="225" t="s">
        <v>160</v>
      </c>
      <c r="G325" s="223"/>
      <c r="H325" s="226">
        <v>56.46</v>
      </c>
      <c r="I325" s="227"/>
      <c r="J325" s="223"/>
      <c r="K325" s="223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151</v>
      </c>
      <c r="AU325" s="232" t="s">
        <v>82</v>
      </c>
      <c r="AV325" s="16" t="s">
        <v>149</v>
      </c>
      <c r="AW325" s="16" t="s">
        <v>33</v>
      </c>
      <c r="AX325" s="16" t="s">
        <v>80</v>
      </c>
      <c r="AY325" s="232" t="s">
        <v>141</v>
      </c>
    </row>
    <row r="326" spans="1:65" s="2" customFormat="1" ht="16.5" customHeight="1">
      <c r="A326" s="37"/>
      <c r="B326" s="38"/>
      <c r="C326" s="176" t="s">
        <v>451</v>
      </c>
      <c r="D326" s="176" t="s">
        <v>144</v>
      </c>
      <c r="E326" s="177" t="s">
        <v>447</v>
      </c>
      <c r="F326" s="178" t="s">
        <v>448</v>
      </c>
      <c r="G326" s="179" t="s">
        <v>147</v>
      </c>
      <c r="H326" s="180">
        <v>107.67</v>
      </c>
      <c r="I326" s="181"/>
      <c r="J326" s="182">
        <f>ROUND(I326*H326,2)</f>
        <v>0</v>
      </c>
      <c r="K326" s="178" t="s">
        <v>148</v>
      </c>
      <c r="L326" s="42"/>
      <c r="M326" s="183" t="s">
        <v>19</v>
      </c>
      <c r="N326" s="184" t="s">
        <v>43</v>
      </c>
      <c r="O326" s="67"/>
      <c r="P326" s="185">
        <f>O326*H326</f>
        <v>0</v>
      </c>
      <c r="Q326" s="185">
        <v>0</v>
      </c>
      <c r="R326" s="185">
        <f>Q326*H326</f>
        <v>0</v>
      </c>
      <c r="S326" s="185">
        <v>0.00223</v>
      </c>
      <c r="T326" s="186">
        <f>S326*H326</f>
        <v>0.24010410000000001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7" t="s">
        <v>277</v>
      </c>
      <c r="AT326" s="187" t="s">
        <v>144</v>
      </c>
      <c r="AU326" s="187" t="s">
        <v>82</v>
      </c>
      <c r="AY326" s="20" t="s">
        <v>141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20" t="s">
        <v>80</v>
      </c>
      <c r="BK326" s="188">
        <f>ROUND(I326*H326,2)</f>
        <v>0</v>
      </c>
      <c r="BL326" s="20" t="s">
        <v>277</v>
      </c>
      <c r="BM326" s="187" t="s">
        <v>726</v>
      </c>
    </row>
    <row r="327" spans="2:51" s="14" customFormat="1" ht="10.2">
      <c r="B327" s="200"/>
      <c r="C327" s="201"/>
      <c r="D327" s="191" t="s">
        <v>151</v>
      </c>
      <c r="E327" s="202" t="s">
        <v>19</v>
      </c>
      <c r="F327" s="203" t="s">
        <v>727</v>
      </c>
      <c r="G327" s="201"/>
      <c r="H327" s="204">
        <v>78.47</v>
      </c>
      <c r="I327" s="205"/>
      <c r="J327" s="201"/>
      <c r="K327" s="201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151</v>
      </c>
      <c r="AU327" s="210" t="s">
        <v>82</v>
      </c>
      <c r="AV327" s="14" t="s">
        <v>82</v>
      </c>
      <c r="AW327" s="14" t="s">
        <v>33</v>
      </c>
      <c r="AX327" s="14" t="s">
        <v>72</v>
      </c>
      <c r="AY327" s="210" t="s">
        <v>141</v>
      </c>
    </row>
    <row r="328" spans="2:51" s="14" customFormat="1" ht="10.2">
      <c r="B328" s="200"/>
      <c r="C328" s="201"/>
      <c r="D328" s="191" t="s">
        <v>151</v>
      </c>
      <c r="E328" s="202" t="s">
        <v>19</v>
      </c>
      <c r="F328" s="203" t="s">
        <v>649</v>
      </c>
      <c r="G328" s="201"/>
      <c r="H328" s="204">
        <v>29.2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151</v>
      </c>
      <c r="AU328" s="210" t="s">
        <v>82</v>
      </c>
      <c r="AV328" s="14" t="s">
        <v>82</v>
      </c>
      <c r="AW328" s="14" t="s">
        <v>33</v>
      </c>
      <c r="AX328" s="14" t="s">
        <v>72</v>
      </c>
      <c r="AY328" s="210" t="s">
        <v>141</v>
      </c>
    </row>
    <row r="329" spans="2:51" s="16" customFormat="1" ht="10.2">
      <c r="B329" s="222"/>
      <c r="C329" s="223"/>
      <c r="D329" s="191" t="s">
        <v>151</v>
      </c>
      <c r="E329" s="224" t="s">
        <v>19</v>
      </c>
      <c r="F329" s="225" t="s">
        <v>160</v>
      </c>
      <c r="G329" s="223"/>
      <c r="H329" s="226">
        <v>107.67</v>
      </c>
      <c r="I329" s="227"/>
      <c r="J329" s="223"/>
      <c r="K329" s="223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151</v>
      </c>
      <c r="AU329" s="232" t="s">
        <v>82</v>
      </c>
      <c r="AV329" s="16" t="s">
        <v>149</v>
      </c>
      <c r="AW329" s="16" t="s">
        <v>33</v>
      </c>
      <c r="AX329" s="16" t="s">
        <v>80</v>
      </c>
      <c r="AY329" s="232" t="s">
        <v>141</v>
      </c>
    </row>
    <row r="330" spans="1:65" s="2" customFormat="1" ht="16.5" customHeight="1">
      <c r="A330" s="37"/>
      <c r="B330" s="38"/>
      <c r="C330" s="176" t="s">
        <v>457</v>
      </c>
      <c r="D330" s="176" t="s">
        <v>144</v>
      </c>
      <c r="E330" s="177" t="s">
        <v>452</v>
      </c>
      <c r="F330" s="178" t="s">
        <v>453</v>
      </c>
      <c r="G330" s="179" t="s">
        <v>147</v>
      </c>
      <c r="H330" s="180">
        <v>26.85</v>
      </c>
      <c r="I330" s="181"/>
      <c r="J330" s="182">
        <f>ROUND(I330*H330,2)</f>
        <v>0</v>
      </c>
      <c r="K330" s="178" t="s">
        <v>148</v>
      </c>
      <c r="L330" s="42"/>
      <c r="M330" s="183" t="s">
        <v>19</v>
      </c>
      <c r="N330" s="184" t="s">
        <v>43</v>
      </c>
      <c r="O330" s="67"/>
      <c r="P330" s="185">
        <f>O330*H330</f>
        <v>0</v>
      </c>
      <c r="Q330" s="185">
        <v>0.00234</v>
      </c>
      <c r="R330" s="185">
        <f>Q330*H330</f>
        <v>0.06282900000000001</v>
      </c>
      <c r="S330" s="185">
        <v>0</v>
      </c>
      <c r="T330" s="18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7" t="s">
        <v>277</v>
      </c>
      <c r="AT330" s="187" t="s">
        <v>144</v>
      </c>
      <c r="AU330" s="187" t="s">
        <v>82</v>
      </c>
      <c r="AY330" s="20" t="s">
        <v>141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20" t="s">
        <v>80</v>
      </c>
      <c r="BK330" s="188">
        <f>ROUND(I330*H330,2)</f>
        <v>0</v>
      </c>
      <c r="BL330" s="20" t="s">
        <v>277</v>
      </c>
      <c r="BM330" s="187" t="s">
        <v>728</v>
      </c>
    </row>
    <row r="331" spans="2:51" s="13" customFormat="1" ht="10.2">
      <c r="B331" s="189"/>
      <c r="C331" s="190"/>
      <c r="D331" s="191" t="s">
        <v>151</v>
      </c>
      <c r="E331" s="192" t="s">
        <v>19</v>
      </c>
      <c r="F331" s="193" t="s">
        <v>455</v>
      </c>
      <c r="G331" s="190"/>
      <c r="H331" s="192" t="s">
        <v>19</v>
      </c>
      <c r="I331" s="194"/>
      <c r="J331" s="190"/>
      <c r="K331" s="190"/>
      <c r="L331" s="195"/>
      <c r="M331" s="196"/>
      <c r="N331" s="197"/>
      <c r="O331" s="197"/>
      <c r="P331" s="197"/>
      <c r="Q331" s="197"/>
      <c r="R331" s="197"/>
      <c r="S331" s="197"/>
      <c r="T331" s="198"/>
      <c r="AT331" s="199" t="s">
        <v>151</v>
      </c>
      <c r="AU331" s="199" t="s">
        <v>82</v>
      </c>
      <c r="AV331" s="13" t="s">
        <v>80</v>
      </c>
      <c r="AW331" s="13" t="s">
        <v>33</v>
      </c>
      <c r="AX331" s="13" t="s">
        <v>72</v>
      </c>
      <c r="AY331" s="199" t="s">
        <v>141</v>
      </c>
    </row>
    <row r="332" spans="2:51" s="14" customFormat="1" ht="10.2">
      <c r="B332" s="200"/>
      <c r="C332" s="201"/>
      <c r="D332" s="191" t="s">
        <v>151</v>
      </c>
      <c r="E332" s="202" t="s">
        <v>19</v>
      </c>
      <c r="F332" s="203" t="s">
        <v>729</v>
      </c>
      <c r="G332" s="201"/>
      <c r="H332" s="204">
        <v>5.19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151</v>
      </c>
      <c r="AU332" s="210" t="s">
        <v>82</v>
      </c>
      <c r="AV332" s="14" t="s">
        <v>82</v>
      </c>
      <c r="AW332" s="14" t="s">
        <v>33</v>
      </c>
      <c r="AX332" s="14" t="s">
        <v>72</v>
      </c>
      <c r="AY332" s="210" t="s">
        <v>141</v>
      </c>
    </row>
    <row r="333" spans="2:51" s="13" customFormat="1" ht="10.2">
      <c r="B333" s="189"/>
      <c r="C333" s="190"/>
      <c r="D333" s="191" t="s">
        <v>151</v>
      </c>
      <c r="E333" s="192" t="s">
        <v>19</v>
      </c>
      <c r="F333" s="193" t="s">
        <v>174</v>
      </c>
      <c r="G333" s="190"/>
      <c r="H333" s="192" t="s">
        <v>19</v>
      </c>
      <c r="I333" s="194"/>
      <c r="J333" s="190"/>
      <c r="K333" s="190"/>
      <c r="L333" s="195"/>
      <c r="M333" s="196"/>
      <c r="N333" s="197"/>
      <c r="O333" s="197"/>
      <c r="P333" s="197"/>
      <c r="Q333" s="197"/>
      <c r="R333" s="197"/>
      <c r="S333" s="197"/>
      <c r="T333" s="198"/>
      <c r="AT333" s="199" t="s">
        <v>151</v>
      </c>
      <c r="AU333" s="199" t="s">
        <v>82</v>
      </c>
      <c r="AV333" s="13" t="s">
        <v>80</v>
      </c>
      <c r="AW333" s="13" t="s">
        <v>33</v>
      </c>
      <c r="AX333" s="13" t="s">
        <v>72</v>
      </c>
      <c r="AY333" s="199" t="s">
        <v>141</v>
      </c>
    </row>
    <row r="334" spans="2:51" s="14" customFormat="1" ht="10.2">
      <c r="B334" s="200"/>
      <c r="C334" s="201"/>
      <c r="D334" s="191" t="s">
        <v>151</v>
      </c>
      <c r="E334" s="202" t="s">
        <v>19</v>
      </c>
      <c r="F334" s="203" t="s">
        <v>730</v>
      </c>
      <c r="G334" s="201"/>
      <c r="H334" s="204">
        <v>7.2</v>
      </c>
      <c r="I334" s="205"/>
      <c r="J334" s="201"/>
      <c r="K334" s="201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151</v>
      </c>
      <c r="AU334" s="210" t="s">
        <v>82</v>
      </c>
      <c r="AV334" s="14" t="s">
        <v>82</v>
      </c>
      <c r="AW334" s="14" t="s">
        <v>33</v>
      </c>
      <c r="AX334" s="14" t="s">
        <v>72</v>
      </c>
      <c r="AY334" s="210" t="s">
        <v>141</v>
      </c>
    </row>
    <row r="335" spans="2:51" s="13" customFormat="1" ht="10.2">
      <c r="B335" s="189"/>
      <c r="C335" s="190"/>
      <c r="D335" s="191" t="s">
        <v>151</v>
      </c>
      <c r="E335" s="192" t="s">
        <v>19</v>
      </c>
      <c r="F335" s="193" t="s">
        <v>176</v>
      </c>
      <c r="G335" s="190"/>
      <c r="H335" s="192" t="s">
        <v>19</v>
      </c>
      <c r="I335" s="194"/>
      <c r="J335" s="190"/>
      <c r="K335" s="190"/>
      <c r="L335" s="195"/>
      <c r="M335" s="196"/>
      <c r="N335" s="197"/>
      <c r="O335" s="197"/>
      <c r="P335" s="197"/>
      <c r="Q335" s="197"/>
      <c r="R335" s="197"/>
      <c r="S335" s="197"/>
      <c r="T335" s="198"/>
      <c r="AT335" s="199" t="s">
        <v>151</v>
      </c>
      <c r="AU335" s="199" t="s">
        <v>82</v>
      </c>
      <c r="AV335" s="13" t="s">
        <v>80</v>
      </c>
      <c r="AW335" s="13" t="s">
        <v>33</v>
      </c>
      <c r="AX335" s="13" t="s">
        <v>72</v>
      </c>
      <c r="AY335" s="199" t="s">
        <v>141</v>
      </c>
    </row>
    <row r="336" spans="2:51" s="14" customFormat="1" ht="10.2">
      <c r="B336" s="200"/>
      <c r="C336" s="201"/>
      <c r="D336" s="191" t="s">
        <v>151</v>
      </c>
      <c r="E336" s="202" t="s">
        <v>19</v>
      </c>
      <c r="F336" s="203" t="s">
        <v>730</v>
      </c>
      <c r="G336" s="201"/>
      <c r="H336" s="204">
        <v>7.2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151</v>
      </c>
      <c r="AU336" s="210" t="s">
        <v>82</v>
      </c>
      <c r="AV336" s="14" t="s">
        <v>82</v>
      </c>
      <c r="AW336" s="14" t="s">
        <v>33</v>
      </c>
      <c r="AX336" s="14" t="s">
        <v>72</v>
      </c>
      <c r="AY336" s="210" t="s">
        <v>141</v>
      </c>
    </row>
    <row r="337" spans="2:51" s="13" customFormat="1" ht="10.2">
      <c r="B337" s="189"/>
      <c r="C337" s="190"/>
      <c r="D337" s="191" t="s">
        <v>151</v>
      </c>
      <c r="E337" s="192" t="s">
        <v>19</v>
      </c>
      <c r="F337" s="193" t="s">
        <v>178</v>
      </c>
      <c r="G337" s="190"/>
      <c r="H337" s="192" t="s">
        <v>19</v>
      </c>
      <c r="I337" s="194"/>
      <c r="J337" s="190"/>
      <c r="K337" s="190"/>
      <c r="L337" s="195"/>
      <c r="M337" s="196"/>
      <c r="N337" s="197"/>
      <c r="O337" s="197"/>
      <c r="P337" s="197"/>
      <c r="Q337" s="197"/>
      <c r="R337" s="197"/>
      <c r="S337" s="197"/>
      <c r="T337" s="198"/>
      <c r="AT337" s="199" t="s">
        <v>151</v>
      </c>
      <c r="AU337" s="199" t="s">
        <v>82</v>
      </c>
      <c r="AV337" s="13" t="s">
        <v>80</v>
      </c>
      <c r="AW337" s="13" t="s">
        <v>33</v>
      </c>
      <c r="AX337" s="13" t="s">
        <v>72</v>
      </c>
      <c r="AY337" s="199" t="s">
        <v>141</v>
      </c>
    </row>
    <row r="338" spans="2:51" s="14" customFormat="1" ht="10.2">
      <c r="B338" s="200"/>
      <c r="C338" s="201"/>
      <c r="D338" s="191" t="s">
        <v>151</v>
      </c>
      <c r="E338" s="202" t="s">
        <v>19</v>
      </c>
      <c r="F338" s="203" t="s">
        <v>731</v>
      </c>
      <c r="G338" s="201"/>
      <c r="H338" s="204">
        <v>7.26</v>
      </c>
      <c r="I338" s="205"/>
      <c r="J338" s="201"/>
      <c r="K338" s="201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151</v>
      </c>
      <c r="AU338" s="210" t="s">
        <v>82</v>
      </c>
      <c r="AV338" s="14" t="s">
        <v>82</v>
      </c>
      <c r="AW338" s="14" t="s">
        <v>33</v>
      </c>
      <c r="AX338" s="14" t="s">
        <v>72</v>
      </c>
      <c r="AY338" s="210" t="s">
        <v>141</v>
      </c>
    </row>
    <row r="339" spans="2:51" s="16" customFormat="1" ht="10.2">
      <c r="B339" s="222"/>
      <c r="C339" s="223"/>
      <c r="D339" s="191" t="s">
        <v>151</v>
      </c>
      <c r="E339" s="224" t="s">
        <v>19</v>
      </c>
      <c r="F339" s="225" t="s">
        <v>160</v>
      </c>
      <c r="G339" s="223"/>
      <c r="H339" s="226">
        <v>26.85</v>
      </c>
      <c r="I339" s="227"/>
      <c r="J339" s="223"/>
      <c r="K339" s="223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151</v>
      </c>
      <c r="AU339" s="232" t="s">
        <v>82</v>
      </c>
      <c r="AV339" s="16" t="s">
        <v>149</v>
      </c>
      <c r="AW339" s="16" t="s">
        <v>33</v>
      </c>
      <c r="AX339" s="16" t="s">
        <v>80</v>
      </c>
      <c r="AY339" s="232" t="s">
        <v>141</v>
      </c>
    </row>
    <row r="340" spans="1:65" s="2" customFormat="1" ht="16.5" customHeight="1">
      <c r="A340" s="37"/>
      <c r="B340" s="38"/>
      <c r="C340" s="176" t="s">
        <v>462</v>
      </c>
      <c r="D340" s="176" t="s">
        <v>144</v>
      </c>
      <c r="E340" s="177" t="s">
        <v>458</v>
      </c>
      <c r="F340" s="178" t="s">
        <v>459</v>
      </c>
      <c r="G340" s="179" t="s">
        <v>147</v>
      </c>
      <c r="H340" s="180">
        <v>8.6</v>
      </c>
      <c r="I340" s="181"/>
      <c r="J340" s="182">
        <f>ROUND(I340*H340,2)</f>
        <v>0</v>
      </c>
      <c r="K340" s="178" t="s">
        <v>148</v>
      </c>
      <c r="L340" s="42"/>
      <c r="M340" s="183" t="s">
        <v>19</v>
      </c>
      <c r="N340" s="184" t="s">
        <v>43</v>
      </c>
      <c r="O340" s="67"/>
      <c r="P340" s="185">
        <f>O340*H340</f>
        <v>0</v>
      </c>
      <c r="Q340" s="185">
        <v>0.00284</v>
      </c>
      <c r="R340" s="185">
        <f>Q340*H340</f>
        <v>0.024424</v>
      </c>
      <c r="S340" s="185">
        <v>0</v>
      </c>
      <c r="T340" s="18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7" t="s">
        <v>277</v>
      </c>
      <c r="AT340" s="187" t="s">
        <v>144</v>
      </c>
      <c r="AU340" s="187" t="s">
        <v>82</v>
      </c>
      <c r="AY340" s="20" t="s">
        <v>141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20" t="s">
        <v>80</v>
      </c>
      <c r="BK340" s="188">
        <f>ROUND(I340*H340,2)</f>
        <v>0</v>
      </c>
      <c r="BL340" s="20" t="s">
        <v>277</v>
      </c>
      <c r="BM340" s="187" t="s">
        <v>732</v>
      </c>
    </row>
    <row r="341" spans="2:51" s="13" customFormat="1" ht="10.2">
      <c r="B341" s="189"/>
      <c r="C341" s="190"/>
      <c r="D341" s="191" t="s">
        <v>151</v>
      </c>
      <c r="E341" s="192" t="s">
        <v>19</v>
      </c>
      <c r="F341" s="193" t="s">
        <v>174</v>
      </c>
      <c r="G341" s="190"/>
      <c r="H341" s="192" t="s">
        <v>19</v>
      </c>
      <c r="I341" s="194"/>
      <c r="J341" s="190"/>
      <c r="K341" s="190"/>
      <c r="L341" s="195"/>
      <c r="M341" s="196"/>
      <c r="N341" s="197"/>
      <c r="O341" s="197"/>
      <c r="P341" s="197"/>
      <c r="Q341" s="197"/>
      <c r="R341" s="197"/>
      <c r="S341" s="197"/>
      <c r="T341" s="198"/>
      <c r="AT341" s="199" t="s">
        <v>151</v>
      </c>
      <c r="AU341" s="199" t="s">
        <v>82</v>
      </c>
      <c r="AV341" s="13" t="s">
        <v>80</v>
      </c>
      <c r="AW341" s="13" t="s">
        <v>33</v>
      </c>
      <c r="AX341" s="13" t="s">
        <v>72</v>
      </c>
      <c r="AY341" s="199" t="s">
        <v>141</v>
      </c>
    </row>
    <row r="342" spans="2:51" s="14" customFormat="1" ht="10.2">
      <c r="B342" s="200"/>
      <c r="C342" s="201"/>
      <c r="D342" s="191" t="s">
        <v>151</v>
      </c>
      <c r="E342" s="202" t="s">
        <v>19</v>
      </c>
      <c r="F342" s="203" t="s">
        <v>733</v>
      </c>
      <c r="G342" s="201"/>
      <c r="H342" s="204">
        <v>8.6</v>
      </c>
      <c r="I342" s="205"/>
      <c r="J342" s="201"/>
      <c r="K342" s="201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151</v>
      </c>
      <c r="AU342" s="210" t="s">
        <v>82</v>
      </c>
      <c r="AV342" s="14" t="s">
        <v>82</v>
      </c>
      <c r="AW342" s="14" t="s">
        <v>33</v>
      </c>
      <c r="AX342" s="14" t="s">
        <v>72</v>
      </c>
      <c r="AY342" s="210" t="s">
        <v>141</v>
      </c>
    </row>
    <row r="343" spans="2:51" s="16" customFormat="1" ht="10.2">
      <c r="B343" s="222"/>
      <c r="C343" s="223"/>
      <c r="D343" s="191" t="s">
        <v>151</v>
      </c>
      <c r="E343" s="224" t="s">
        <v>19</v>
      </c>
      <c r="F343" s="225" t="s">
        <v>160</v>
      </c>
      <c r="G343" s="223"/>
      <c r="H343" s="226">
        <v>8.6</v>
      </c>
      <c r="I343" s="227"/>
      <c r="J343" s="223"/>
      <c r="K343" s="223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151</v>
      </c>
      <c r="AU343" s="232" t="s">
        <v>82</v>
      </c>
      <c r="AV343" s="16" t="s">
        <v>149</v>
      </c>
      <c r="AW343" s="16" t="s">
        <v>33</v>
      </c>
      <c r="AX343" s="16" t="s">
        <v>80</v>
      </c>
      <c r="AY343" s="232" t="s">
        <v>141</v>
      </c>
    </row>
    <row r="344" spans="1:65" s="2" customFormat="1" ht="16.5" customHeight="1">
      <c r="A344" s="37"/>
      <c r="B344" s="38"/>
      <c r="C344" s="176" t="s">
        <v>467</v>
      </c>
      <c r="D344" s="176" t="s">
        <v>144</v>
      </c>
      <c r="E344" s="177" t="s">
        <v>463</v>
      </c>
      <c r="F344" s="178" t="s">
        <v>464</v>
      </c>
      <c r="G344" s="179" t="s">
        <v>147</v>
      </c>
      <c r="H344" s="180">
        <v>19.2</v>
      </c>
      <c r="I344" s="181"/>
      <c r="J344" s="182">
        <f>ROUND(I344*H344,2)</f>
        <v>0</v>
      </c>
      <c r="K344" s="178" t="s">
        <v>148</v>
      </c>
      <c r="L344" s="42"/>
      <c r="M344" s="183" t="s">
        <v>19</v>
      </c>
      <c r="N344" s="184" t="s">
        <v>43</v>
      </c>
      <c r="O344" s="67"/>
      <c r="P344" s="185">
        <f>O344*H344</f>
        <v>0</v>
      </c>
      <c r="Q344" s="185">
        <v>0.00354</v>
      </c>
      <c r="R344" s="185">
        <f>Q344*H344</f>
        <v>0.067968</v>
      </c>
      <c r="S344" s="185">
        <v>0</v>
      </c>
      <c r="T344" s="18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7" t="s">
        <v>277</v>
      </c>
      <c r="AT344" s="187" t="s">
        <v>144</v>
      </c>
      <c r="AU344" s="187" t="s">
        <v>82</v>
      </c>
      <c r="AY344" s="20" t="s">
        <v>141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20" t="s">
        <v>80</v>
      </c>
      <c r="BK344" s="188">
        <f>ROUND(I344*H344,2)</f>
        <v>0</v>
      </c>
      <c r="BL344" s="20" t="s">
        <v>277</v>
      </c>
      <c r="BM344" s="187" t="s">
        <v>734</v>
      </c>
    </row>
    <row r="345" spans="2:51" s="13" customFormat="1" ht="10.2">
      <c r="B345" s="189"/>
      <c r="C345" s="190"/>
      <c r="D345" s="191" t="s">
        <v>151</v>
      </c>
      <c r="E345" s="192" t="s">
        <v>19</v>
      </c>
      <c r="F345" s="193" t="s">
        <v>176</v>
      </c>
      <c r="G345" s="190"/>
      <c r="H345" s="192" t="s">
        <v>19</v>
      </c>
      <c r="I345" s="194"/>
      <c r="J345" s="190"/>
      <c r="K345" s="190"/>
      <c r="L345" s="195"/>
      <c r="M345" s="196"/>
      <c r="N345" s="197"/>
      <c r="O345" s="197"/>
      <c r="P345" s="197"/>
      <c r="Q345" s="197"/>
      <c r="R345" s="197"/>
      <c r="S345" s="197"/>
      <c r="T345" s="198"/>
      <c r="AT345" s="199" t="s">
        <v>151</v>
      </c>
      <c r="AU345" s="199" t="s">
        <v>82</v>
      </c>
      <c r="AV345" s="13" t="s">
        <v>80</v>
      </c>
      <c r="AW345" s="13" t="s">
        <v>33</v>
      </c>
      <c r="AX345" s="13" t="s">
        <v>72</v>
      </c>
      <c r="AY345" s="199" t="s">
        <v>141</v>
      </c>
    </row>
    <row r="346" spans="2:51" s="14" customFormat="1" ht="10.2">
      <c r="B346" s="200"/>
      <c r="C346" s="201"/>
      <c r="D346" s="191" t="s">
        <v>151</v>
      </c>
      <c r="E346" s="202" t="s">
        <v>19</v>
      </c>
      <c r="F346" s="203" t="s">
        <v>735</v>
      </c>
      <c r="G346" s="201"/>
      <c r="H346" s="204">
        <v>15.3</v>
      </c>
      <c r="I346" s="205"/>
      <c r="J346" s="201"/>
      <c r="K346" s="201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151</v>
      </c>
      <c r="AU346" s="210" t="s">
        <v>82</v>
      </c>
      <c r="AV346" s="14" t="s">
        <v>82</v>
      </c>
      <c r="AW346" s="14" t="s">
        <v>33</v>
      </c>
      <c r="AX346" s="14" t="s">
        <v>72</v>
      </c>
      <c r="AY346" s="210" t="s">
        <v>141</v>
      </c>
    </row>
    <row r="347" spans="2:51" s="13" customFormat="1" ht="10.2">
      <c r="B347" s="189"/>
      <c r="C347" s="190"/>
      <c r="D347" s="191" t="s">
        <v>151</v>
      </c>
      <c r="E347" s="192" t="s">
        <v>19</v>
      </c>
      <c r="F347" s="193" t="s">
        <v>178</v>
      </c>
      <c r="G347" s="190"/>
      <c r="H347" s="192" t="s">
        <v>19</v>
      </c>
      <c r="I347" s="194"/>
      <c r="J347" s="190"/>
      <c r="K347" s="190"/>
      <c r="L347" s="195"/>
      <c r="M347" s="196"/>
      <c r="N347" s="197"/>
      <c r="O347" s="197"/>
      <c r="P347" s="197"/>
      <c r="Q347" s="197"/>
      <c r="R347" s="197"/>
      <c r="S347" s="197"/>
      <c r="T347" s="198"/>
      <c r="AT347" s="199" t="s">
        <v>151</v>
      </c>
      <c r="AU347" s="199" t="s">
        <v>82</v>
      </c>
      <c r="AV347" s="13" t="s">
        <v>80</v>
      </c>
      <c r="AW347" s="13" t="s">
        <v>33</v>
      </c>
      <c r="AX347" s="13" t="s">
        <v>72</v>
      </c>
      <c r="AY347" s="199" t="s">
        <v>141</v>
      </c>
    </row>
    <row r="348" spans="2:51" s="14" customFormat="1" ht="10.2">
      <c r="B348" s="200"/>
      <c r="C348" s="201"/>
      <c r="D348" s="191" t="s">
        <v>151</v>
      </c>
      <c r="E348" s="202" t="s">
        <v>19</v>
      </c>
      <c r="F348" s="203" t="s">
        <v>736</v>
      </c>
      <c r="G348" s="201"/>
      <c r="H348" s="204">
        <v>3.9</v>
      </c>
      <c r="I348" s="205"/>
      <c r="J348" s="201"/>
      <c r="K348" s="201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151</v>
      </c>
      <c r="AU348" s="210" t="s">
        <v>82</v>
      </c>
      <c r="AV348" s="14" t="s">
        <v>82</v>
      </c>
      <c r="AW348" s="14" t="s">
        <v>33</v>
      </c>
      <c r="AX348" s="14" t="s">
        <v>72</v>
      </c>
      <c r="AY348" s="210" t="s">
        <v>141</v>
      </c>
    </row>
    <row r="349" spans="2:51" s="16" customFormat="1" ht="10.2">
      <c r="B349" s="222"/>
      <c r="C349" s="223"/>
      <c r="D349" s="191" t="s">
        <v>151</v>
      </c>
      <c r="E349" s="224" t="s">
        <v>19</v>
      </c>
      <c r="F349" s="225" t="s">
        <v>160</v>
      </c>
      <c r="G349" s="223"/>
      <c r="H349" s="226">
        <v>19.2</v>
      </c>
      <c r="I349" s="227"/>
      <c r="J349" s="223"/>
      <c r="K349" s="223"/>
      <c r="L349" s="228"/>
      <c r="M349" s="229"/>
      <c r="N349" s="230"/>
      <c r="O349" s="230"/>
      <c r="P349" s="230"/>
      <c r="Q349" s="230"/>
      <c r="R349" s="230"/>
      <c r="S349" s="230"/>
      <c r="T349" s="231"/>
      <c r="AT349" s="232" t="s">
        <v>151</v>
      </c>
      <c r="AU349" s="232" t="s">
        <v>82</v>
      </c>
      <c r="AV349" s="16" t="s">
        <v>149</v>
      </c>
      <c r="AW349" s="16" t="s">
        <v>33</v>
      </c>
      <c r="AX349" s="16" t="s">
        <v>80</v>
      </c>
      <c r="AY349" s="232" t="s">
        <v>141</v>
      </c>
    </row>
    <row r="350" spans="1:65" s="2" customFormat="1" ht="16.5" customHeight="1">
      <c r="A350" s="37"/>
      <c r="B350" s="38"/>
      <c r="C350" s="176" t="s">
        <v>472</v>
      </c>
      <c r="D350" s="176" t="s">
        <v>144</v>
      </c>
      <c r="E350" s="177" t="s">
        <v>468</v>
      </c>
      <c r="F350" s="178" t="s">
        <v>469</v>
      </c>
      <c r="G350" s="179" t="s">
        <v>147</v>
      </c>
      <c r="H350" s="180">
        <v>7</v>
      </c>
      <c r="I350" s="181"/>
      <c r="J350" s="182">
        <f>ROUND(I350*H350,2)</f>
        <v>0</v>
      </c>
      <c r="K350" s="178" t="s">
        <v>148</v>
      </c>
      <c r="L350" s="42"/>
      <c r="M350" s="183" t="s">
        <v>19</v>
      </c>
      <c r="N350" s="184" t="s">
        <v>43</v>
      </c>
      <c r="O350" s="67"/>
      <c r="P350" s="185">
        <f>O350*H350</f>
        <v>0</v>
      </c>
      <c r="Q350" s="185">
        <v>0.00629</v>
      </c>
      <c r="R350" s="185">
        <f>Q350*H350</f>
        <v>0.04403</v>
      </c>
      <c r="S350" s="185">
        <v>0</v>
      </c>
      <c r="T350" s="18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87" t="s">
        <v>277</v>
      </c>
      <c r="AT350" s="187" t="s">
        <v>144</v>
      </c>
      <c r="AU350" s="187" t="s">
        <v>82</v>
      </c>
      <c r="AY350" s="20" t="s">
        <v>141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20" t="s">
        <v>80</v>
      </c>
      <c r="BK350" s="188">
        <f>ROUND(I350*H350,2)</f>
        <v>0</v>
      </c>
      <c r="BL350" s="20" t="s">
        <v>277</v>
      </c>
      <c r="BM350" s="187" t="s">
        <v>737</v>
      </c>
    </row>
    <row r="351" spans="2:51" s="13" customFormat="1" ht="10.2">
      <c r="B351" s="189"/>
      <c r="C351" s="190"/>
      <c r="D351" s="191" t="s">
        <v>151</v>
      </c>
      <c r="E351" s="192" t="s">
        <v>19</v>
      </c>
      <c r="F351" s="193" t="s">
        <v>178</v>
      </c>
      <c r="G351" s="190"/>
      <c r="H351" s="192" t="s">
        <v>19</v>
      </c>
      <c r="I351" s="194"/>
      <c r="J351" s="190"/>
      <c r="K351" s="190"/>
      <c r="L351" s="195"/>
      <c r="M351" s="196"/>
      <c r="N351" s="197"/>
      <c r="O351" s="197"/>
      <c r="P351" s="197"/>
      <c r="Q351" s="197"/>
      <c r="R351" s="197"/>
      <c r="S351" s="197"/>
      <c r="T351" s="198"/>
      <c r="AT351" s="199" t="s">
        <v>151</v>
      </c>
      <c r="AU351" s="199" t="s">
        <v>82</v>
      </c>
      <c r="AV351" s="13" t="s">
        <v>80</v>
      </c>
      <c r="AW351" s="13" t="s">
        <v>33</v>
      </c>
      <c r="AX351" s="13" t="s">
        <v>72</v>
      </c>
      <c r="AY351" s="199" t="s">
        <v>141</v>
      </c>
    </row>
    <row r="352" spans="2:51" s="14" customFormat="1" ht="10.2">
      <c r="B352" s="200"/>
      <c r="C352" s="201"/>
      <c r="D352" s="191" t="s">
        <v>151</v>
      </c>
      <c r="E352" s="202" t="s">
        <v>19</v>
      </c>
      <c r="F352" s="203" t="s">
        <v>738</v>
      </c>
      <c r="G352" s="201"/>
      <c r="H352" s="204">
        <v>7</v>
      </c>
      <c r="I352" s="205"/>
      <c r="J352" s="201"/>
      <c r="K352" s="201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151</v>
      </c>
      <c r="AU352" s="210" t="s">
        <v>82</v>
      </c>
      <c r="AV352" s="14" t="s">
        <v>82</v>
      </c>
      <c r="AW352" s="14" t="s">
        <v>33</v>
      </c>
      <c r="AX352" s="14" t="s">
        <v>72</v>
      </c>
      <c r="AY352" s="210" t="s">
        <v>141</v>
      </c>
    </row>
    <row r="353" spans="2:51" s="16" customFormat="1" ht="10.2">
      <c r="B353" s="222"/>
      <c r="C353" s="223"/>
      <c r="D353" s="191" t="s">
        <v>151</v>
      </c>
      <c r="E353" s="224" t="s">
        <v>19</v>
      </c>
      <c r="F353" s="225" t="s">
        <v>160</v>
      </c>
      <c r="G353" s="223"/>
      <c r="H353" s="226">
        <v>7</v>
      </c>
      <c r="I353" s="227"/>
      <c r="J353" s="223"/>
      <c r="K353" s="223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151</v>
      </c>
      <c r="AU353" s="232" t="s">
        <v>82</v>
      </c>
      <c r="AV353" s="16" t="s">
        <v>149</v>
      </c>
      <c r="AW353" s="16" t="s">
        <v>33</v>
      </c>
      <c r="AX353" s="16" t="s">
        <v>80</v>
      </c>
      <c r="AY353" s="232" t="s">
        <v>141</v>
      </c>
    </row>
    <row r="354" spans="1:65" s="2" customFormat="1" ht="21.75" customHeight="1">
      <c r="A354" s="37"/>
      <c r="B354" s="38"/>
      <c r="C354" s="176" t="s">
        <v>481</v>
      </c>
      <c r="D354" s="176" t="s">
        <v>144</v>
      </c>
      <c r="E354" s="177" t="s">
        <v>473</v>
      </c>
      <c r="F354" s="178" t="s">
        <v>474</v>
      </c>
      <c r="G354" s="179" t="s">
        <v>147</v>
      </c>
      <c r="H354" s="180">
        <v>54.61</v>
      </c>
      <c r="I354" s="181"/>
      <c r="J354" s="182">
        <f>ROUND(I354*H354,2)</f>
        <v>0</v>
      </c>
      <c r="K354" s="178" t="s">
        <v>148</v>
      </c>
      <c r="L354" s="42"/>
      <c r="M354" s="183" t="s">
        <v>19</v>
      </c>
      <c r="N354" s="184" t="s">
        <v>43</v>
      </c>
      <c r="O354" s="67"/>
      <c r="P354" s="185">
        <f>O354*H354</f>
        <v>0</v>
      </c>
      <c r="Q354" s="185">
        <v>0.00285</v>
      </c>
      <c r="R354" s="185">
        <f>Q354*H354</f>
        <v>0.1556385</v>
      </c>
      <c r="S354" s="185">
        <v>0</v>
      </c>
      <c r="T354" s="18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87" t="s">
        <v>277</v>
      </c>
      <c r="AT354" s="187" t="s">
        <v>144</v>
      </c>
      <c r="AU354" s="187" t="s">
        <v>82</v>
      </c>
      <c r="AY354" s="20" t="s">
        <v>141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20" t="s">
        <v>80</v>
      </c>
      <c r="BK354" s="188">
        <f>ROUND(I354*H354,2)</f>
        <v>0</v>
      </c>
      <c r="BL354" s="20" t="s">
        <v>277</v>
      </c>
      <c r="BM354" s="187" t="s">
        <v>739</v>
      </c>
    </row>
    <row r="355" spans="2:51" s="13" customFormat="1" ht="10.2">
      <c r="B355" s="189"/>
      <c r="C355" s="190"/>
      <c r="D355" s="191" t="s">
        <v>151</v>
      </c>
      <c r="E355" s="192" t="s">
        <v>19</v>
      </c>
      <c r="F355" s="193" t="s">
        <v>476</v>
      </c>
      <c r="G355" s="190"/>
      <c r="H355" s="192" t="s">
        <v>19</v>
      </c>
      <c r="I355" s="194"/>
      <c r="J355" s="190"/>
      <c r="K355" s="190"/>
      <c r="L355" s="195"/>
      <c r="M355" s="196"/>
      <c r="N355" s="197"/>
      <c r="O355" s="197"/>
      <c r="P355" s="197"/>
      <c r="Q355" s="197"/>
      <c r="R355" s="197"/>
      <c r="S355" s="197"/>
      <c r="T355" s="198"/>
      <c r="AT355" s="199" t="s">
        <v>151</v>
      </c>
      <c r="AU355" s="199" t="s">
        <v>82</v>
      </c>
      <c r="AV355" s="13" t="s">
        <v>80</v>
      </c>
      <c r="AW355" s="13" t="s">
        <v>33</v>
      </c>
      <c r="AX355" s="13" t="s">
        <v>72</v>
      </c>
      <c r="AY355" s="199" t="s">
        <v>141</v>
      </c>
    </row>
    <row r="356" spans="2:51" s="14" customFormat="1" ht="10.2">
      <c r="B356" s="200"/>
      <c r="C356" s="201"/>
      <c r="D356" s="191" t="s">
        <v>151</v>
      </c>
      <c r="E356" s="202" t="s">
        <v>19</v>
      </c>
      <c r="F356" s="203" t="s">
        <v>740</v>
      </c>
      <c r="G356" s="201"/>
      <c r="H356" s="204">
        <v>20.99</v>
      </c>
      <c r="I356" s="205"/>
      <c r="J356" s="201"/>
      <c r="K356" s="201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151</v>
      </c>
      <c r="AU356" s="210" t="s">
        <v>82</v>
      </c>
      <c r="AV356" s="14" t="s">
        <v>82</v>
      </c>
      <c r="AW356" s="14" t="s">
        <v>33</v>
      </c>
      <c r="AX356" s="14" t="s">
        <v>72</v>
      </c>
      <c r="AY356" s="210" t="s">
        <v>141</v>
      </c>
    </row>
    <row r="357" spans="2:51" s="14" customFormat="1" ht="10.2">
      <c r="B357" s="200"/>
      <c r="C357" s="201"/>
      <c r="D357" s="191" t="s">
        <v>151</v>
      </c>
      <c r="E357" s="202" t="s">
        <v>19</v>
      </c>
      <c r="F357" s="203" t="s">
        <v>741</v>
      </c>
      <c r="G357" s="201"/>
      <c r="H357" s="204">
        <v>21.02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151</v>
      </c>
      <c r="AU357" s="210" t="s">
        <v>82</v>
      </c>
      <c r="AV357" s="14" t="s">
        <v>82</v>
      </c>
      <c r="AW357" s="14" t="s">
        <v>33</v>
      </c>
      <c r="AX357" s="14" t="s">
        <v>72</v>
      </c>
      <c r="AY357" s="210" t="s">
        <v>141</v>
      </c>
    </row>
    <row r="358" spans="2:51" s="13" customFormat="1" ht="10.2">
      <c r="B358" s="189"/>
      <c r="C358" s="190"/>
      <c r="D358" s="191" t="s">
        <v>151</v>
      </c>
      <c r="E358" s="192" t="s">
        <v>19</v>
      </c>
      <c r="F358" s="193" t="s">
        <v>479</v>
      </c>
      <c r="G358" s="190"/>
      <c r="H358" s="192" t="s">
        <v>19</v>
      </c>
      <c r="I358" s="194"/>
      <c r="J358" s="190"/>
      <c r="K358" s="190"/>
      <c r="L358" s="195"/>
      <c r="M358" s="196"/>
      <c r="N358" s="197"/>
      <c r="O358" s="197"/>
      <c r="P358" s="197"/>
      <c r="Q358" s="197"/>
      <c r="R358" s="197"/>
      <c r="S358" s="197"/>
      <c r="T358" s="198"/>
      <c r="AT358" s="199" t="s">
        <v>151</v>
      </c>
      <c r="AU358" s="199" t="s">
        <v>82</v>
      </c>
      <c r="AV358" s="13" t="s">
        <v>80</v>
      </c>
      <c r="AW358" s="13" t="s">
        <v>33</v>
      </c>
      <c r="AX358" s="13" t="s">
        <v>72</v>
      </c>
      <c r="AY358" s="199" t="s">
        <v>141</v>
      </c>
    </row>
    <row r="359" spans="2:51" s="14" customFormat="1" ht="10.2">
      <c r="B359" s="200"/>
      <c r="C359" s="201"/>
      <c r="D359" s="191" t="s">
        <v>151</v>
      </c>
      <c r="E359" s="202" t="s">
        <v>19</v>
      </c>
      <c r="F359" s="203" t="s">
        <v>742</v>
      </c>
      <c r="G359" s="201"/>
      <c r="H359" s="204">
        <v>12.6</v>
      </c>
      <c r="I359" s="205"/>
      <c r="J359" s="201"/>
      <c r="K359" s="201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151</v>
      </c>
      <c r="AU359" s="210" t="s">
        <v>82</v>
      </c>
      <c r="AV359" s="14" t="s">
        <v>82</v>
      </c>
      <c r="AW359" s="14" t="s">
        <v>33</v>
      </c>
      <c r="AX359" s="14" t="s">
        <v>72</v>
      </c>
      <c r="AY359" s="210" t="s">
        <v>141</v>
      </c>
    </row>
    <row r="360" spans="2:51" s="16" customFormat="1" ht="10.2">
      <c r="B360" s="222"/>
      <c r="C360" s="223"/>
      <c r="D360" s="191" t="s">
        <v>151</v>
      </c>
      <c r="E360" s="224" t="s">
        <v>19</v>
      </c>
      <c r="F360" s="225" t="s">
        <v>160</v>
      </c>
      <c r="G360" s="223"/>
      <c r="H360" s="226">
        <v>54.61</v>
      </c>
      <c r="I360" s="227"/>
      <c r="J360" s="223"/>
      <c r="K360" s="223"/>
      <c r="L360" s="228"/>
      <c r="M360" s="229"/>
      <c r="N360" s="230"/>
      <c r="O360" s="230"/>
      <c r="P360" s="230"/>
      <c r="Q360" s="230"/>
      <c r="R360" s="230"/>
      <c r="S360" s="230"/>
      <c r="T360" s="231"/>
      <c r="AT360" s="232" t="s">
        <v>151</v>
      </c>
      <c r="AU360" s="232" t="s">
        <v>82</v>
      </c>
      <c r="AV360" s="16" t="s">
        <v>149</v>
      </c>
      <c r="AW360" s="16" t="s">
        <v>33</v>
      </c>
      <c r="AX360" s="16" t="s">
        <v>80</v>
      </c>
      <c r="AY360" s="232" t="s">
        <v>141</v>
      </c>
    </row>
    <row r="361" spans="1:65" s="2" customFormat="1" ht="21.75" customHeight="1">
      <c r="A361" s="37"/>
      <c r="B361" s="38"/>
      <c r="C361" s="176" t="s">
        <v>488</v>
      </c>
      <c r="D361" s="176" t="s">
        <v>144</v>
      </c>
      <c r="E361" s="177" t="s">
        <v>482</v>
      </c>
      <c r="F361" s="178" t="s">
        <v>483</v>
      </c>
      <c r="G361" s="179" t="s">
        <v>147</v>
      </c>
      <c r="H361" s="180">
        <v>23.86</v>
      </c>
      <c r="I361" s="181"/>
      <c r="J361" s="182">
        <f>ROUND(I361*H361,2)</f>
        <v>0</v>
      </c>
      <c r="K361" s="178" t="s">
        <v>148</v>
      </c>
      <c r="L361" s="42"/>
      <c r="M361" s="183" t="s">
        <v>19</v>
      </c>
      <c r="N361" s="184" t="s">
        <v>43</v>
      </c>
      <c r="O361" s="67"/>
      <c r="P361" s="185">
        <f>O361*H361</f>
        <v>0</v>
      </c>
      <c r="Q361" s="185">
        <v>0.00427</v>
      </c>
      <c r="R361" s="185">
        <f>Q361*H361</f>
        <v>0.1018822</v>
      </c>
      <c r="S361" s="185">
        <v>0</v>
      </c>
      <c r="T361" s="18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87" t="s">
        <v>277</v>
      </c>
      <c r="AT361" s="187" t="s">
        <v>144</v>
      </c>
      <c r="AU361" s="187" t="s">
        <v>82</v>
      </c>
      <c r="AY361" s="20" t="s">
        <v>141</v>
      </c>
      <c r="BE361" s="188">
        <f>IF(N361="základní",J361,0)</f>
        <v>0</v>
      </c>
      <c r="BF361" s="188">
        <f>IF(N361="snížená",J361,0)</f>
        <v>0</v>
      </c>
      <c r="BG361" s="188">
        <f>IF(N361="zákl. přenesená",J361,0)</f>
        <v>0</v>
      </c>
      <c r="BH361" s="188">
        <f>IF(N361="sníž. přenesená",J361,0)</f>
        <v>0</v>
      </c>
      <c r="BI361" s="188">
        <f>IF(N361="nulová",J361,0)</f>
        <v>0</v>
      </c>
      <c r="BJ361" s="20" t="s">
        <v>80</v>
      </c>
      <c r="BK361" s="188">
        <f>ROUND(I361*H361,2)</f>
        <v>0</v>
      </c>
      <c r="BL361" s="20" t="s">
        <v>277</v>
      </c>
      <c r="BM361" s="187" t="s">
        <v>743</v>
      </c>
    </row>
    <row r="362" spans="2:51" s="13" customFormat="1" ht="10.2">
      <c r="B362" s="189"/>
      <c r="C362" s="190"/>
      <c r="D362" s="191" t="s">
        <v>151</v>
      </c>
      <c r="E362" s="192" t="s">
        <v>19</v>
      </c>
      <c r="F362" s="193" t="s">
        <v>485</v>
      </c>
      <c r="G362" s="190"/>
      <c r="H362" s="192" t="s">
        <v>19</v>
      </c>
      <c r="I362" s="194"/>
      <c r="J362" s="190"/>
      <c r="K362" s="190"/>
      <c r="L362" s="195"/>
      <c r="M362" s="196"/>
      <c r="N362" s="197"/>
      <c r="O362" s="197"/>
      <c r="P362" s="197"/>
      <c r="Q362" s="197"/>
      <c r="R362" s="197"/>
      <c r="S362" s="197"/>
      <c r="T362" s="198"/>
      <c r="AT362" s="199" t="s">
        <v>151</v>
      </c>
      <c r="AU362" s="199" t="s">
        <v>82</v>
      </c>
      <c r="AV362" s="13" t="s">
        <v>80</v>
      </c>
      <c r="AW362" s="13" t="s">
        <v>33</v>
      </c>
      <c r="AX362" s="13" t="s">
        <v>72</v>
      </c>
      <c r="AY362" s="199" t="s">
        <v>141</v>
      </c>
    </row>
    <row r="363" spans="2:51" s="14" customFormat="1" ht="10.2">
      <c r="B363" s="200"/>
      <c r="C363" s="201"/>
      <c r="D363" s="191" t="s">
        <v>151</v>
      </c>
      <c r="E363" s="202" t="s">
        <v>19</v>
      </c>
      <c r="F363" s="203" t="s">
        <v>744</v>
      </c>
      <c r="G363" s="201"/>
      <c r="H363" s="204">
        <v>15.34</v>
      </c>
      <c r="I363" s="205"/>
      <c r="J363" s="201"/>
      <c r="K363" s="201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151</v>
      </c>
      <c r="AU363" s="210" t="s">
        <v>82</v>
      </c>
      <c r="AV363" s="14" t="s">
        <v>82</v>
      </c>
      <c r="AW363" s="14" t="s">
        <v>33</v>
      </c>
      <c r="AX363" s="14" t="s">
        <v>72</v>
      </c>
      <c r="AY363" s="210" t="s">
        <v>141</v>
      </c>
    </row>
    <row r="364" spans="2:51" s="14" customFormat="1" ht="10.2">
      <c r="B364" s="200"/>
      <c r="C364" s="201"/>
      <c r="D364" s="191" t="s">
        <v>151</v>
      </c>
      <c r="E364" s="202" t="s">
        <v>19</v>
      </c>
      <c r="F364" s="203" t="s">
        <v>745</v>
      </c>
      <c r="G364" s="201"/>
      <c r="H364" s="204">
        <v>15.32</v>
      </c>
      <c r="I364" s="205"/>
      <c r="J364" s="201"/>
      <c r="K364" s="201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151</v>
      </c>
      <c r="AU364" s="210" t="s">
        <v>82</v>
      </c>
      <c r="AV364" s="14" t="s">
        <v>82</v>
      </c>
      <c r="AW364" s="14" t="s">
        <v>33</v>
      </c>
      <c r="AX364" s="14" t="s">
        <v>72</v>
      </c>
      <c r="AY364" s="210" t="s">
        <v>141</v>
      </c>
    </row>
    <row r="365" spans="2:51" s="14" customFormat="1" ht="10.2">
      <c r="B365" s="200"/>
      <c r="C365" s="201"/>
      <c r="D365" s="191" t="s">
        <v>151</v>
      </c>
      <c r="E365" s="202" t="s">
        <v>19</v>
      </c>
      <c r="F365" s="203" t="s">
        <v>746</v>
      </c>
      <c r="G365" s="201"/>
      <c r="H365" s="204">
        <v>-6.8</v>
      </c>
      <c r="I365" s="205"/>
      <c r="J365" s="201"/>
      <c r="K365" s="201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151</v>
      </c>
      <c r="AU365" s="210" t="s">
        <v>82</v>
      </c>
      <c r="AV365" s="14" t="s">
        <v>82</v>
      </c>
      <c r="AW365" s="14" t="s">
        <v>33</v>
      </c>
      <c r="AX365" s="14" t="s">
        <v>72</v>
      </c>
      <c r="AY365" s="210" t="s">
        <v>141</v>
      </c>
    </row>
    <row r="366" spans="2:51" s="16" customFormat="1" ht="10.2">
      <c r="B366" s="222"/>
      <c r="C366" s="223"/>
      <c r="D366" s="191" t="s">
        <v>151</v>
      </c>
      <c r="E366" s="224" t="s">
        <v>19</v>
      </c>
      <c r="F366" s="225" t="s">
        <v>160</v>
      </c>
      <c r="G366" s="223"/>
      <c r="H366" s="226">
        <v>23.86</v>
      </c>
      <c r="I366" s="227"/>
      <c r="J366" s="223"/>
      <c r="K366" s="223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151</v>
      </c>
      <c r="AU366" s="232" t="s">
        <v>82</v>
      </c>
      <c r="AV366" s="16" t="s">
        <v>149</v>
      </c>
      <c r="AW366" s="16" t="s">
        <v>33</v>
      </c>
      <c r="AX366" s="16" t="s">
        <v>80</v>
      </c>
      <c r="AY366" s="232" t="s">
        <v>141</v>
      </c>
    </row>
    <row r="367" spans="1:65" s="2" customFormat="1" ht="24.15" customHeight="1">
      <c r="A367" s="37"/>
      <c r="B367" s="38"/>
      <c r="C367" s="176" t="s">
        <v>495</v>
      </c>
      <c r="D367" s="176" t="s">
        <v>144</v>
      </c>
      <c r="E367" s="177" t="s">
        <v>489</v>
      </c>
      <c r="F367" s="178" t="s">
        <v>490</v>
      </c>
      <c r="G367" s="179" t="s">
        <v>169</v>
      </c>
      <c r="H367" s="180">
        <v>20.44</v>
      </c>
      <c r="I367" s="181"/>
      <c r="J367" s="182">
        <f>ROUND(I367*H367,2)</f>
        <v>0</v>
      </c>
      <c r="K367" s="178" t="s">
        <v>148</v>
      </c>
      <c r="L367" s="42"/>
      <c r="M367" s="183" t="s">
        <v>19</v>
      </c>
      <c r="N367" s="184" t="s">
        <v>43</v>
      </c>
      <c r="O367" s="67"/>
      <c r="P367" s="185">
        <f>O367*H367</f>
        <v>0</v>
      </c>
      <c r="Q367" s="185">
        <v>0.00705</v>
      </c>
      <c r="R367" s="185">
        <f>Q367*H367</f>
        <v>0.144102</v>
      </c>
      <c r="S367" s="185">
        <v>0</v>
      </c>
      <c r="T367" s="18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87" t="s">
        <v>277</v>
      </c>
      <c r="AT367" s="187" t="s">
        <v>144</v>
      </c>
      <c r="AU367" s="187" t="s">
        <v>82</v>
      </c>
      <c r="AY367" s="20" t="s">
        <v>141</v>
      </c>
      <c r="BE367" s="188">
        <f>IF(N367="základní",J367,0)</f>
        <v>0</v>
      </c>
      <c r="BF367" s="188">
        <f>IF(N367="snížená",J367,0)</f>
        <v>0</v>
      </c>
      <c r="BG367" s="188">
        <f>IF(N367="zákl. přenesená",J367,0)</f>
        <v>0</v>
      </c>
      <c r="BH367" s="188">
        <f>IF(N367="sníž. přenesená",J367,0)</f>
        <v>0</v>
      </c>
      <c r="BI367" s="188">
        <f>IF(N367="nulová",J367,0)</f>
        <v>0</v>
      </c>
      <c r="BJ367" s="20" t="s">
        <v>80</v>
      </c>
      <c r="BK367" s="188">
        <f>ROUND(I367*H367,2)</f>
        <v>0</v>
      </c>
      <c r="BL367" s="20" t="s">
        <v>277</v>
      </c>
      <c r="BM367" s="187" t="s">
        <v>747</v>
      </c>
    </row>
    <row r="368" spans="2:51" s="13" customFormat="1" ht="10.2">
      <c r="B368" s="189"/>
      <c r="C368" s="190"/>
      <c r="D368" s="191" t="s">
        <v>151</v>
      </c>
      <c r="E368" s="192" t="s">
        <v>19</v>
      </c>
      <c r="F368" s="193" t="s">
        <v>492</v>
      </c>
      <c r="G368" s="190"/>
      <c r="H368" s="192" t="s">
        <v>19</v>
      </c>
      <c r="I368" s="194"/>
      <c r="J368" s="190"/>
      <c r="K368" s="190"/>
      <c r="L368" s="195"/>
      <c r="M368" s="196"/>
      <c r="N368" s="197"/>
      <c r="O368" s="197"/>
      <c r="P368" s="197"/>
      <c r="Q368" s="197"/>
      <c r="R368" s="197"/>
      <c r="S368" s="197"/>
      <c r="T368" s="198"/>
      <c r="AT368" s="199" t="s">
        <v>151</v>
      </c>
      <c r="AU368" s="199" t="s">
        <v>82</v>
      </c>
      <c r="AV368" s="13" t="s">
        <v>80</v>
      </c>
      <c r="AW368" s="13" t="s">
        <v>33</v>
      </c>
      <c r="AX368" s="13" t="s">
        <v>72</v>
      </c>
      <c r="AY368" s="199" t="s">
        <v>141</v>
      </c>
    </row>
    <row r="369" spans="2:51" s="14" customFormat="1" ht="10.2">
      <c r="B369" s="200"/>
      <c r="C369" s="201"/>
      <c r="D369" s="191" t="s">
        <v>151</v>
      </c>
      <c r="E369" s="202" t="s">
        <v>19</v>
      </c>
      <c r="F369" s="203" t="s">
        <v>748</v>
      </c>
      <c r="G369" s="201"/>
      <c r="H369" s="204">
        <v>10.22</v>
      </c>
      <c r="I369" s="205"/>
      <c r="J369" s="201"/>
      <c r="K369" s="201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151</v>
      </c>
      <c r="AU369" s="210" t="s">
        <v>82</v>
      </c>
      <c r="AV369" s="14" t="s">
        <v>82</v>
      </c>
      <c r="AW369" s="14" t="s">
        <v>33</v>
      </c>
      <c r="AX369" s="14" t="s">
        <v>72</v>
      </c>
      <c r="AY369" s="210" t="s">
        <v>141</v>
      </c>
    </row>
    <row r="370" spans="2:51" s="14" customFormat="1" ht="10.2">
      <c r="B370" s="200"/>
      <c r="C370" s="201"/>
      <c r="D370" s="191" t="s">
        <v>151</v>
      </c>
      <c r="E370" s="202" t="s">
        <v>19</v>
      </c>
      <c r="F370" s="203" t="s">
        <v>748</v>
      </c>
      <c r="G370" s="201"/>
      <c r="H370" s="204">
        <v>10.22</v>
      </c>
      <c r="I370" s="205"/>
      <c r="J370" s="201"/>
      <c r="K370" s="201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151</v>
      </c>
      <c r="AU370" s="210" t="s">
        <v>82</v>
      </c>
      <c r="AV370" s="14" t="s">
        <v>82</v>
      </c>
      <c r="AW370" s="14" t="s">
        <v>33</v>
      </c>
      <c r="AX370" s="14" t="s">
        <v>72</v>
      </c>
      <c r="AY370" s="210" t="s">
        <v>141</v>
      </c>
    </row>
    <row r="371" spans="2:51" s="16" customFormat="1" ht="10.2">
      <c r="B371" s="222"/>
      <c r="C371" s="223"/>
      <c r="D371" s="191" t="s">
        <v>151</v>
      </c>
      <c r="E371" s="224" t="s">
        <v>19</v>
      </c>
      <c r="F371" s="225" t="s">
        <v>160</v>
      </c>
      <c r="G371" s="223"/>
      <c r="H371" s="226">
        <v>20.44</v>
      </c>
      <c r="I371" s="227"/>
      <c r="J371" s="223"/>
      <c r="K371" s="223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151</v>
      </c>
      <c r="AU371" s="232" t="s">
        <v>82</v>
      </c>
      <c r="AV371" s="16" t="s">
        <v>149</v>
      </c>
      <c r="AW371" s="16" t="s">
        <v>33</v>
      </c>
      <c r="AX371" s="16" t="s">
        <v>80</v>
      </c>
      <c r="AY371" s="232" t="s">
        <v>141</v>
      </c>
    </row>
    <row r="372" spans="1:65" s="2" customFormat="1" ht="24.15" customHeight="1">
      <c r="A372" s="37"/>
      <c r="B372" s="38"/>
      <c r="C372" s="176" t="s">
        <v>499</v>
      </c>
      <c r="D372" s="176" t="s">
        <v>144</v>
      </c>
      <c r="E372" s="177" t="s">
        <v>496</v>
      </c>
      <c r="F372" s="178" t="s">
        <v>497</v>
      </c>
      <c r="G372" s="179" t="s">
        <v>280</v>
      </c>
      <c r="H372" s="180">
        <v>6</v>
      </c>
      <c r="I372" s="181"/>
      <c r="J372" s="182">
        <f>ROUND(I372*H372,2)</f>
        <v>0</v>
      </c>
      <c r="K372" s="178" t="s">
        <v>148</v>
      </c>
      <c r="L372" s="42"/>
      <c r="M372" s="183" t="s">
        <v>19</v>
      </c>
      <c r="N372" s="184" t="s">
        <v>43</v>
      </c>
      <c r="O372" s="67"/>
      <c r="P372" s="185">
        <f>O372*H372</f>
        <v>0</v>
      </c>
      <c r="Q372" s="185">
        <v>0</v>
      </c>
      <c r="R372" s="185">
        <f>Q372*H372</f>
        <v>0</v>
      </c>
      <c r="S372" s="185">
        <v>0</v>
      </c>
      <c r="T372" s="18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87" t="s">
        <v>277</v>
      </c>
      <c r="AT372" s="187" t="s">
        <v>144</v>
      </c>
      <c r="AU372" s="187" t="s">
        <v>82</v>
      </c>
      <c r="AY372" s="20" t="s">
        <v>141</v>
      </c>
      <c r="BE372" s="188">
        <f>IF(N372="základní",J372,0)</f>
        <v>0</v>
      </c>
      <c r="BF372" s="188">
        <f>IF(N372="snížená",J372,0)</f>
        <v>0</v>
      </c>
      <c r="BG372" s="188">
        <f>IF(N372="zákl. přenesená",J372,0)</f>
        <v>0</v>
      </c>
      <c r="BH372" s="188">
        <f>IF(N372="sníž. přenesená",J372,0)</f>
        <v>0</v>
      </c>
      <c r="BI372" s="188">
        <f>IF(N372="nulová",J372,0)</f>
        <v>0</v>
      </c>
      <c r="BJ372" s="20" t="s">
        <v>80</v>
      </c>
      <c r="BK372" s="188">
        <f>ROUND(I372*H372,2)</f>
        <v>0</v>
      </c>
      <c r="BL372" s="20" t="s">
        <v>277</v>
      </c>
      <c r="BM372" s="187" t="s">
        <v>749</v>
      </c>
    </row>
    <row r="373" spans="2:51" s="13" customFormat="1" ht="10.2">
      <c r="B373" s="189"/>
      <c r="C373" s="190"/>
      <c r="D373" s="191" t="s">
        <v>151</v>
      </c>
      <c r="E373" s="192" t="s">
        <v>19</v>
      </c>
      <c r="F373" s="193" t="s">
        <v>476</v>
      </c>
      <c r="G373" s="190"/>
      <c r="H373" s="192" t="s">
        <v>19</v>
      </c>
      <c r="I373" s="194"/>
      <c r="J373" s="190"/>
      <c r="K373" s="190"/>
      <c r="L373" s="195"/>
      <c r="M373" s="196"/>
      <c r="N373" s="197"/>
      <c r="O373" s="197"/>
      <c r="P373" s="197"/>
      <c r="Q373" s="197"/>
      <c r="R373" s="197"/>
      <c r="S373" s="197"/>
      <c r="T373" s="198"/>
      <c r="AT373" s="199" t="s">
        <v>151</v>
      </c>
      <c r="AU373" s="199" t="s">
        <v>82</v>
      </c>
      <c r="AV373" s="13" t="s">
        <v>80</v>
      </c>
      <c r="AW373" s="13" t="s">
        <v>33</v>
      </c>
      <c r="AX373" s="13" t="s">
        <v>72</v>
      </c>
      <c r="AY373" s="199" t="s">
        <v>141</v>
      </c>
    </row>
    <row r="374" spans="2:51" s="14" customFormat="1" ht="10.2">
      <c r="B374" s="200"/>
      <c r="C374" s="201"/>
      <c r="D374" s="191" t="s">
        <v>151</v>
      </c>
      <c r="E374" s="202" t="s">
        <v>19</v>
      </c>
      <c r="F374" s="203" t="s">
        <v>186</v>
      </c>
      <c r="G374" s="201"/>
      <c r="H374" s="204">
        <v>6</v>
      </c>
      <c r="I374" s="205"/>
      <c r="J374" s="201"/>
      <c r="K374" s="201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151</v>
      </c>
      <c r="AU374" s="210" t="s">
        <v>82</v>
      </c>
      <c r="AV374" s="14" t="s">
        <v>82</v>
      </c>
      <c r="AW374" s="14" t="s">
        <v>33</v>
      </c>
      <c r="AX374" s="14" t="s">
        <v>72</v>
      </c>
      <c r="AY374" s="210" t="s">
        <v>141</v>
      </c>
    </row>
    <row r="375" spans="2:51" s="16" customFormat="1" ht="10.2">
      <c r="B375" s="222"/>
      <c r="C375" s="223"/>
      <c r="D375" s="191" t="s">
        <v>151</v>
      </c>
      <c r="E375" s="224" t="s">
        <v>19</v>
      </c>
      <c r="F375" s="225" t="s">
        <v>160</v>
      </c>
      <c r="G375" s="223"/>
      <c r="H375" s="226">
        <v>6</v>
      </c>
      <c r="I375" s="227"/>
      <c r="J375" s="223"/>
      <c r="K375" s="223"/>
      <c r="L375" s="228"/>
      <c r="M375" s="229"/>
      <c r="N375" s="230"/>
      <c r="O375" s="230"/>
      <c r="P375" s="230"/>
      <c r="Q375" s="230"/>
      <c r="R375" s="230"/>
      <c r="S375" s="230"/>
      <c r="T375" s="231"/>
      <c r="AT375" s="232" t="s">
        <v>151</v>
      </c>
      <c r="AU375" s="232" t="s">
        <v>82</v>
      </c>
      <c r="AV375" s="16" t="s">
        <v>149</v>
      </c>
      <c r="AW375" s="16" t="s">
        <v>33</v>
      </c>
      <c r="AX375" s="16" t="s">
        <v>80</v>
      </c>
      <c r="AY375" s="232" t="s">
        <v>141</v>
      </c>
    </row>
    <row r="376" spans="1:65" s="2" customFormat="1" ht="24.15" customHeight="1">
      <c r="A376" s="37"/>
      <c r="B376" s="38"/>
      <c r="C376" s="176" t="s">
        <v>503</v>
      </c>
      <c r="D376" s="176" t="s">
        <v>144</v>
      </c>
      <c r="E376" s="177" t="s">
        <v>500</v>
      </c>
      <c r="F376" s="178" t="s">
        <v>501</v>
      </c>
      <c r="G376" s="179" t="s">
        <v>280</v>
      </c>
      <c r="H376" s="180">
        <v>8</v>
      </c>
      <c r="I376" s="181"/>
      <c r="J376" s="182">
        <f>ROUND(I376*H376,2)</f>
        <v>0</v>
      </c>
      <c r="K376" s="178" t="s">
        <v>148</v>
      </c>
      <c r="L376" s="42"/>
      <c r="M376" s="183" t="s">
        <v>19</v>
      </c>
      <c r="N376" s="184" t="s">
        <v>43</v>
      </c>
      <c r="O376" s="67"/>
      <c r="P376" s="185">
        <f>O376*H376</f>
        <v>0</v>
      </c>
      <c r="Q376" s="185">
        <v>0</v>
      </c>
      <c r="R376" s="185">
        <f>Q376*H376</f>
        <v>0</v>
      </c>
      <c r="S376" s="185">
        <v>0</v>
      </c>
      <c r="T376" s="18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87" t="s">
        <v>277</v>
      </c>
      <c r="AT376" s="187" t="s">
        <v>144</v>
      </c>
      <c r="AU376" s="187" t="s">
        <v>82</v>
      </c>
      <c r="AY376" s="20" t="s">
        <v>141</v>
      </c>
      <c r="BE376" s="188">
        <f>IF(N376="základní",J376,0)</f>
        <v>0</v>
      </c>
      <c r="BF376" s="188">
        <f>IF(N376="snížená",J376,0)</f>
        <v>0</v>
      </c>
      <c r="BG376" s="188">
        <f>IF(N376="zákl. přenesená",J376,0)</f>
        <v>0</v>
      </c>
      <c r="BH376" s="188">
        <f>IF(N376="sníž. přenesená",J376,0)</f>
        <v>0</v>
      </c>
      <c r="BI376" s="188">
        <f>IF(N376="nulová",J376,0)</f>
        <v>0</v>
      </c>
      <c r="BJ376" s="20" t="s">
        <v>80</v>
      </c>
      <c r="BK376" s="188">
        <f>ROUND(I376*H376,2)</f>
        <v>0</v>
      </c>
      <c r="BL376" s="20" t="s">
        <v>277</v>
      </c>
      <c r="BM376" s="187" t="s">
        <v>750</v>
      </c>
    </row>
    <row r="377" spans="2:51" s="13" customFormat="1" ht="10.2">
      <c r="B377" s="189"/>
      <c r="C377" s="190"/>
      <c r="D377" s="191" t="s">
        <v>151</v>
      </c>
      <c r="E377" s="192" t="s">
        <v>19</v>
      </c>
      <c r="F377" s="193" t="s">
        <v>485</v>
      </c>
      <c r="G377" s="190"/>
      <c r="H377" s="192" t="s">
        <v>19</v>
      </c>
      <c r="I377" s="194"/>
      <c r="J377" s="190"/>
      <c r="K377" s="190"/>
      <c r="L377" s="195"/>
      <c r="M377" s="196"/>
      <c r="N377" s="197"/>
      <c r="O377" s="197"/>
      <c r="P377" s="197"/>
      <c r="Q377" s="197"/>
      <c r="R377" s="197"/>
      <c r="S377" s="197"/>
      <c r="T377" s="198"/>
      <c r="AT377" s="199" t="s">
        <v>151</v>
      </c>
      <c r="AU377" s="199" t="s">
        <v>82</v>
      </c>
      <c r="AV377" s="13" t="s">
        <v>80</v>
      </c>
      <c r="AW377" s="13" t="s">
        <v>33</v>
      </c>
      <c r="AX377" s="13" t="s">
        <v>72</v>
      </c>
      <c r="AY377" s="199" t="s">
        <v>141</v>
      </c>
    </row>
    <row r="378" spans="2:51" s="14" customFormat="1" ht="10.2">
      <c r="B378" s="200"/>
      <c r="C378" s="201"/>
      <c r="D378" s="191" t="s">
        <v>151</v>
      </c>
      <c r="E378" s="202" t="s">
        <v>19</v>
      </c>
      <c r="F378" s="203" t="s">
        <v>149</v>
      </c>
      <c r="G378" s="201"/>
      <c r="H378" s="204">
        <v>4</v>
      </c>
      <c r="I378" s="205"/>
      <c r="J378" s="201"/>
      <c r="K378" s="201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151</v>
      </c>
      <c r="AU378" s="210" t="s">
        <v>82</v>
      </c>
      <c r="AV378" s="14" t="s">
        <v>82</v>
      </c>
      <c r="AW378" s="14" t="s">
        <v>33</v>
      </c>
      <c r="AX378" s="14" t="s">
        <v>72</v>
      </c>
      <c r="AY378" s="210" t="s">
        <v>141</v>
      </c>
    </row>
    <row r="379" spans="2:51" s="13" customFormat="1" ht="10.2">
      <c r="B379" s="189"/>
      <c r="C379" s="190"/>
      <c r="D379" s="191" t="s">
        <v>151</v>
      </c>
      <c r="E379" s="192" t="s">
        <v>19</v>
      </c>
      <c r="F379" s="193" t="s">
        <v>492</v>
      </c>
      <c r="G379" s="190"/>
      <c r="H379" s="192" t="s">
        <v>19</v>
      </c>
      <c r="I379" s="194"/>
      <c r="J379" s="190"/>
      <c r="K379" s="190"/>
      <c r="L379" s="195"/>
      <c r="M379" s="196"/>
      <c r="N379" s="197"/>
      <c r="O379" s="197"/>
      <c r="P379" s="197"/>
      <c r="Q379" s="197"/>
      <c r="R379" s="197"/>
      <c r="S379" s="197"/>
      <c r="T379" s="198"/>
      <c r="AT379" s="199" t="s">
        <v>151</v>
      </c>
      <c r="AU379" s="199" t="s">
        <v>82</v>
      </c>
      <c r="AV379" s="13" t="s">
        <v>80</v>
      </c>
      <c r="AW379" s="13" t="s">
        <v>33</v>
      </c>
      <c r="AX379" s="13" t="s">
        <v>72</v>
      </c>
      <c r="AY379" s="199" t="s">
        <v>141</v>
      </c>
    </row>
    <row r="380" spans="2:51" s="14" customFormat="1" ht="10.2">
      <c r="B380" s="200"/>
      <c r="C380" s="201"/>
      <c r="D380" s="191" t="s">
        <v>151</v>
      </c>
      <c r="E380" s="202" t="s">
        <v>19</v>
      </c>
      <c r="F380" s="203" t="s">
        <v>149</v>
      </c>
      <c r="G380" s="201"/>
      <c r="H380" s="204">
        <v>4</v>
      </c>
      <c r="I380" s="205"/>
      <c r="J380" s="201"/>
      <c r="K380" s="201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151</v>
      </c>
      <c r="AU380" s="210" t="s">
        <v>82</v>
      </c>
      <c r="AV380" s="14" t="s">
        <v>82</v>
      </c>
      <c r="AW380" s="14" t="s">
        <v>33</v>
      </c>
      <c r="AX380" s="14" t="s">
        <v>72</v>
      </c>
      <c r="AY380" s="210" t="s">
        <v>141</v>
      </c>
    </row>
    <row r="381" spans="2:51" s="16" customFormat="1" ht="10.2">
      <c r="B381" s="222"/>
      <c r="C381" s="223"/>
      <c r="D381" s="191" t="s">
        <v>151</v>
      </c>
      <c r="E381" s="224" t="s">
        <v>19</v>
      </c>
      <c r="F381" s="225" t="s">
        <v>160</v>
      </c>
      <c r="G381" s="223"/>
      <c r="H381" s="226">
        <v>8</v>
      </c>
      <c r="I381" s="227"/>
      <c r="J381" s="223"/>
      <c r="K381" s="223"/>
      <c r="L381" s="228"/>
      <c r="M381" s="229"/>
      <c r="N381" s="230"/>
      <c r="O381" s="230"/>
      <c r="P381" s="230"/>
      <c r="Q381" s="230"/>
      <c r="R381" s="230"/>
      <c r="S381" s="230"/>
      <c r="T381" s="231"/>
      <c r="AT381" s="232" t="s">
        <v>151</v>
      </c>
      <c r="AU381" s="232" t="s">
        <v>82</v>
      </c>
      <c r="AV381" s="16" t="s">
        <v>149</v>
      </c>
      <c r="AW381" s="16" t="s">
        <v>33</v>
      </c>
      <c r="AX381" s="16" t="s">
        <v>80</v>
      </c>
      <c r="AY381" s="232" t="s">
        <v>141</v>
      </c>
    </row>
    <row r="382" spans="1:65" s="2" customFormat="1" ht="24.15" customHeight="1">
      <c r="A382" s="37"/>
      <c r="B382" s="38"/>
      <c r="C382" s="176" t="s">
        <v>510</v>
      </c>
      <c r="D382" s="176" t="s">
        <v>144</v>
      </c>
      <c r="E382" s="177" t="s">
        <v>504</v>
      </c>
      <c r="F382" s="178" t="s">
        <v>505</v>
      </c>
      <c r="G382" s="179" t="s">
        <v>506</v>
      </c>
      <c r="H382" s="243"/>
      <c r="I382" s="181"/>
      <c r="J382" s="182">
        <f>ROUND(I382*H382,2)</f>
        <v>0</v>
      </c>
      <c r="K382" s="178" t="s">
        <v>148</v>
      </c>
      <c r="L382" s="42"/>
      <c r="M382" s="183" t="s">
        <v>19</v>
      </c>
      <c r="N382" s="184" t="s">
        <v>43</v>
      </c>
      <c r="O382" s="67"/>
      <c r="P382" s="185">
        <f>O382*H382</f>
        <v>0</v>
      </c>
      <c r="Q382" s="185">
        <v>0</v>
      </c>
      <c r="R382" s="185">
        <f>Q382*H382</f>
        <v>0</v>
      </c>
      <c r="S382" s="185">
        <v>0</v>
      </c>
      <c r="T382" s="186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87" t="s">
        <v>277</v>
      </c>
      <c r="AT382" s="187" t="s">
        <v>144</v>
      </c>
      <c r="AU382" s="187" t="s">
        <v>82</v>
      </c>
      <c r="AY382" s="20" t="s">
        <v>141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20" t="s">
        <v>80</v>
      </c>
      <c r="BK382" s="188">
        <f>ROUND(I382*H382,2)</f>
        <v>0</v>
      </c>
      <c r="BL382" s="20" t="s">
        <v>277</v>
      </c>
      <c r="BM382" s="187" t="s">
        <v>751</v>
      </c>
    </row>
    <row r="383" spans="2:63" s="12" customFormat="1" ht="22.8" customHeight="1">
      <c r="B383" s="160"/>
      <c r="C383" s="161"/>
      <c r="D383" s="162" t="s">
        <v>71</v>
      </c>
      <c r="E383" s="174" t="s">
        <v>508</v>
      </c>
      <c r="F383" s="174" t="s">
        <v>509</v>
      </c>
      <c r="G383" s="161"/>
      <c r="H383" s="161"/>
      <c r="I383" s="164"/>
      <c r="J383" s="175">
        <f>BK383</f>
        <v>0</v>
      </c>
      <c r="K383" s="161"/>
      <c r="L383" s="166"/>
      <c r="M383" s="167"/>
      <c r="N383" s="168"/>
      <c r="O383" s="168"/>
      <c r="P383" s="169">
        <f>SUM(P384:P387)</f>
        <v>0</v>
      </c>
      <c r="Q383" s="168"/>
      <c r="R383" s="169">
        <f>SUM(R384:R387)</f>
        <v>0</v>
      </c>
      <c r="S383" s="168"/>
      <c r="T383" s="170">
        <f>SUM(T384:T387)</f>
        <v>0</v>
      </c>
      <c r="AR383" s="171" t="s">
        <v>82</v>
      </c>
      <c r="AT383" s="172" t="s">
        <v>71</v>
      </c>
      <c r="AU383" s="172" t="s">
        <v>80</v>
      </c>
      <c r="AY383" s="171" t="s">
        <v>141</v>
      </c>
      <c r="BK383" s="173">
        <f>SUM(BK384:BK387)</f>
        <v>0</v>
      </c>
    </row>
    <row r="384" spans="1:65" s="2" customFormat="1" ht="16.5" customHeight="1">
      <c r="A384" s="37"/>
      <c r="B384" s="38"/>
      <c r="C384" s="176" t="s">
        <v>514</v>
      </c>
      <c r="D384" s="176" t="s">
        <v>144</v>
      </c>
      <c r="E384" s="177" t="s">
        <v>511</v>
      </c>
      <c r="F384" s="178" t="s">
        <v>512</v>
      </c>
      <c r="G384" s="179" t="s">
        <v>280</v>
      </c>
      <c r="H384" s="180">
        <v>5</v>
      </c>
      <c r="I384" s="181"/>
      <c r="J384" s="182">
        <f>ROUND(I384*H384,2)</f>
        <v>0</v>
      </c>
      <c r="K384" s="178" t="s">
        <v>19</v>
      </c>
      <c r="L384" s="42"/>
      <c r="M384" s="183" t="s">
        <v>19</v>
      </c>
      <c r="N384" s="184" t="s">
        <v>43</v>
      </c>
      <c r="O384" s="67"/>
      <c r="P384" s="185">
        <f>O384*H384</f>
        <v>0</v>
      </c>
      <c r="Q384" s="185">
        <v>0</v>
      </c>
      <c r="R384" s="185">
        <f>Q384*H384</f>
        <v>0</v>
      </c>
      <c r="S384" s="185">
        <v>0</v>
      </c>
      <c r="T384" s="18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7" t="s">
        <v>277</v>
      </c>
      <c r="AT384" s="187" t="s">
        <v>144</v>
      </c>
      <c r="AU384" s="187" t="s">
        <v>82</v>
      </c>
      <c r="AY384" s="20" t="s">
        <v>141</v>
      </c>
      <c r="BE384" s="188">
        <f>IF(N384="základní",J384,0)</f>
        <v>0</v>
      </c>
      <c r="BF384" s="188">
        <f>IF(N384="snížená",J384,0)</f>
        <v>0</v>
      </c>
      <c r="BG384" s="188">
        <f>IF(N384="zákl. přenesená",J384,0)</f>
        <v>0</v>
      </c>
      <c r="BH384" s="188">
        <f>IF(N384="sníž. přenesená",J384,0)</f>
        <v>0</v>
      </c>
      <c r="BI384" s="188">
        <f>IF(N384="nulová",J384,0)</f>
        <v>0</v>
      </c>
      <c r="BJ384" s="20" t="s">
        <v>80</v>
      </c>
      <c r="BK384" s="188">
        <f>ROUND(I384*H384,2)</f>
        <v>0</v>
      </c>
      <c r="BL384" s="20" t="s">
        <v>277</v>
      </c>
      <c r="BM384" s="187" t="s">
        <v>752</v>
      </c>
    </row>
    <row r="385" spans="1:65" s="2" customFormat="1" ht="16.5" customHeight="1">
      <c r="A385" s="37"/>
      <c r="B385" s="38"/>
      <c r="C385" s="176" t="s">
        <v>142</v>
      </c>
      <c r="D385" s="176" t="s">
        <v>144</v>
      </c>
      <c r="E385" s="177" t="s">
        <v>515</v>
      </c>
      <c r="F385" s="178" t="s">
        <v>516</v>
      </c>
      <c r="G385" s="179" t="s">
        <v>280</v>
      </c>
      <c r="H385" s="180">
        <v>5</v>
      </c>
      <c r="I385" s="181"/>
      <c r="J385" s="182">
        <f>ROUND(I385*H385,2)</f>
        <v>0</v>
      </c>
      <c r="K385" s="178" t="s">
        <v>19</v>
      </c>
      <c r="L385" s="42"/>
      <c r="M385" s="183" t="s">
        <v>19</v>
      </c>
      <c r="N385" s="184" t="s">
        <v>43</v>
      </c>
      <c r="O385" s="67"/>
      <c r="P385" s="185">
        <f>O385*H385</f>
        <v>0</v>
      </c>
      <c r="Q385" s="185">
        <v>0</v>
      </c>
      <c r="R385" s="185">
        <f>Q385*H385</f>
        <v>0</v>
      </c>
      <c r="S385" s="185">
        <v>0</v>
      </c>
      <c r="T385" s="18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87" t="s">
        <v>277</v>
      </c>
      <c r="AT385" s="187" t="s">
        <v>144</v>
      </c>
      <c r="AU385" s="187" t="s">
        <v>82</v>
      </c>
      <c r="AY385" s="20" t="s">
        <v>141</v>
      </c>
      <c r="BE385" s="188">
        <f>IF(N385="základní",J385,0)</f>
        <v>0</v>
      </c>
      <c r="BF385" s="188">
        <f>IF(N385="snížená",J385,0)</f>
        <v>0</v>
      </c>
      <c r="BG385" s="188">
        <f>IF(N385="zákl. přenesená",J385,0)</f>
        <v>0</v>
      </c>
      <c r="BH385" s="188">
        <f>IF(N385="sníž. přenesená",J385,0)</f>
        <v>0</v>
      </c>
      <c r="BI385" s="188">
        <f>IF(N385="nulová",J385,0)</f>
        <v>0</v>
      </c>
      <c r="BJ385" s="20" t="s">
        <v>80</v>
      </c>
      <c r="BK385" s="188">
        <f>ROUND(I385*H385,2)</f>
        <v>0</v>
      </c>
      <c r="BL385" s="20" t="s">
        <v>277</v>
      </c>
      <c r="BM385" s="187" t="s">
        <v>753</v>
      </c>
    </row>
    <row r="386" spans="1:65" s="2" customFormat="1" ht="33" customHeight="1">
      <c r="A386" s="37"/>
      <c r="B386" s="38"/>
      <c r="C386" s="176" t="s">
        <v>523</v>
      </c>
      <c r="D386" s="176" t="s">
        <v>144</v>
      </c>
      <c r="E386" s="177" t="s">
        <v>754</v>
      </c>
      <c r="F386" s="178" t="s">
        <v>755</v>
      </c>
      <c r="G386" s="179" t="s">
        <v>280</v>
      </c>
      <c r="H386" s="180">
        <v>2</v>
      </c>
      <c r="I386" s="181"/>
      <c r="J386" s="182">
        <f>ROUND(I386*H386,2)</f>
        <v>0</v>
      </c>
      <c r="K386" s="178" t="s">
        <v>19</v>
      </c>
      <c r="L386" s="42"/>
      <c r="M386" s="183" t="s">
        <v>19</v>
      </c>
      <c r="N386" s="184" t="s">
        <v>43</v>
      </c>
      <c r="O386" s="67"/>
      <c r="P386" s="185">
        <f>O386*H386</f>
        <v>0</v>
      </c>
      <c r="Q386" s="185">
        <v>0</v>
      </c>
      <c r="R386" s="185">
        <f>Q386*H386</f>
        <v>0</v>
      </c>
      <c r="S386" s="185">
        <v>0</v>
      </c>
      <c r="T386" s="18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87" t="s">
        <v>277</v>
      </c>
      <c r="AT386" s="187" t="s">
        <v>144</v>
      </c>
      <c r="AU386" s="187" t="s">
        <v>82</v>
      </c>
      <c r="AY386" s="20" t="s">
        <v>141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20" t="s">
        <v>80</v>
      </c>
      <c r="BK386" s="188">
        <f>ROUND(I386*H386,2)</f>
        <v>0</v>
      </c>
      <c r="BL386" s="20" t="s">
        <v>277</v>
      </c>
      <c r="BM386" s="187" t="s">
        <v>756</v>
      </c>
    </row>
    <row r="387" spans="1:65" s="2" customFormat="1" ht="24.15" customHeight="1">
      <c r="A387" s="37"/>
      <c r="B387" s="38"/>
      <c r="C387" s="176" t="s">
        <v>275</v>
      </c>
      <c r="D387" s="176" t="s">
        <v>144</v>
      </c>
      <c r="E387" s="177" t="s">
        <v>518</v>
      </c>
      <c r="F387" s="178" t="s">
        <v>519</v>
      </c>
      <c r="G387" s="179" t="s">
        <v>506</v>
      </c>
      <c r="H387" s="243"/>
      <c r="I387" s="181"/>
      <c r="J387" s="182">
        <f>ROUND(I387*H387,2)</f>
        <v>0</v>
      </c>
      <c r="K387" s="178" t="s">
        <v>148</v>
      </c>
      <c r="L387" s="42"/>
      <c r="M387" s="183" t="s">
        <v>19</v>
      </c>
      <c r="N387" s="184" t="s">
        <v>43</v>
      </c>
      <c r="O387" s="67"/>
      <c r="P387" s="185">
        <f>O387*H387</f>
        <v>0</v>
      </c>
      <c r="Q387" s="185">
        <v>0</v>
      </c>
      <c r="R387" s="185">
        <f>Q387*H387</f>
        <v>0</v>
      </c>
      <c r="S387" s="185">
        <v>0</v>
      </c>
      <c r="T387" s="18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87" t="s">
        <v>277</v>
      </c>
      <c r="AT387" s="187" t="s">
        <v>144</v>
      </c>
      <c r="AU387" s="187" t="s">
        <v>82</v>
      </c>
      <c r="AY387" s="20" t="s">
        <v>141</v>
      </c>
      <c r="BE387" s="188">
        <f>IF(N387="základní",J387,0)</f>
        <v>0</v>
      </c>
      <c r="BF387" s="188">
        <f>IF(N387="snížená",J387,0)</f>
        <v>0</v>
      </c>
      <c r="BG387" s="188">
        <f>IF(N387="zákl. přenesená",J387,0)</f>
        <v>0</v>
      </c>
      <c r="BH387" s="188">
        <f>IF(N387="sníž. přenesená",J387,0)</f>
        <v>0</v>
      </c>
      <c r="BI387" s="188">
        <f>IF(N387="nulová",J387,0)</f>
        <v>0</v>
      </c>
      <c r="BJ387" s="20" t="s">
        <v>80</v>
      </c>
      <c r="BK387" s="188">
        <f>ROUND(I387*H387,2)</f>
        <v>0</v>
      </c>
      <c r="BL387" s="20" t="s">
        <v>277</v>
      </c>
      <c r="BM387" s="187" t="s">
        <v>757</v>
      </c>
    </row>
    <row r="388" spans="2:63" s="12" customFormat="1" ht="22.8" customHeight="1">
      <c r="B388" s="160"/>
      <c r="C388" s="161"/>
      <c r="D388" s="162" t="s">
        <v>71</v>
      </c>
      <c r="E388" s="174" t="s">
        <v>521</v>
      </c>
      <c r="F388" s="174" t="s">
        <v>522</v>
      </c>
      <c r="G388" s="161"/>
      <c r="H388" s="161"/>
      <c r="I388" s="164"/>
      <c r="J388" s="175">
        <f>BK388</f>
        <v>0</v>
      </c>
      <c r="K388" s="161"/>
      <c r="L388" s="166"/>
      <c r="M388" s="167"/>
      <c r="N388" s="168"/>
      <c r="O388" s="168"/>
      <c r="P388" s="169">
        <f>SUM(P389:P417)</f>
        <v>0</v>
      </c>
      <c r="Q388" s="168"/>
      <c r="R388" s="169">
        <f>SUM(R389:R417)</f>
        <v>0.81845982</v>
      </c>
      <c r="S388" s="168"/>
      <c r="T388" s="170">
        <f>SUM(T389:T417)</f>
        <v>0</v>
      </c>
      <c r="AR388" s="171" t="s">
        <v>82</v>
      </c>
      <c r="AT388" s="172" t="s">
        <v>71</v>
      </c>
      <c r="AU388" s="172" t="s">
        <v>80</v>
      </c>
      <c r="AY388" s="171" t="s">
        <v>141</v>
      </c>
      <c r="BK388" s="173">
        <f>SUM(BK389:BK417)</f>
        <v>0</v>
      </c>
    </row>
    <row r="389" spans="1:65" s="2" customFormat="1" ht="16.5" customHeight="1">
      <c r="A389" s="37"/>
      <c r="B389" s="38"/>
      <c r="C389" s="176" t="s">
        <v>539</v>
      </c>
      <c r="D389" s="176" t="s">
        <v>144</v>
      </c>
      <c r="E389" s="177" t="s">
        <v>524</v>
      </c>
      <c r="F389" s="178" t="s">
        <v>525</v>
      </c>
      <c r="G389" s="179" t="s">
        <v>169</v>
      </c>
      <c r="H389" s="180">
        <v>86.471</v>
      </c>
      <c r="I389" s="181"/>
      <c r="J389" s="182">
        <f>ROUND(I389*H389,2)</f>
        <v>0</v>
      </c>
      <c r="K389" s="178" t="s">
        <v>148</v>
      </c>
      <c r="L389" s="42"/>
      <c r="M389" s="183" t="s">
        <v>19</v>
      </c>
      <c r="N389" s="184" t="s">
        <v>43</v>
      </c>
      <c r="O389" s="67"/>
      <c r="P389" s="185">
        <f>O389*H389</f>
        <v>0</v>
      </c>
      <c r="Q389" s="185">
        <v>0.00014</v>
      </c>
      <c r="R389" s="185">
        <f>Q389*H389</f>
        <v>0.012105939999999999</v>
      </c>
      <c r="S389" s="185">
        <v>0</v>
      </c>
      <c r="T389" s="18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87" t="s">
        <v>277</v>
      </c>
      <c r="AT389" s="187" t="s">
        <v>144</v>
      </c>
      <c r="AU389" s="187" t="s">
        <v>82</v>
      </c>
      <c r="AY389" s="20" t="s">
        <v>141</v>
      </c>
      <c r="BE389" s="188">
        <f>IF(N389="základní",J389,0)</f>
        <v>0</v>
      </c>
      <c r="BF389" s="188">
        <f>IF(N389="snížená",J389,0)</f>
        <v>0</v>
      </c>
      <c r="BG389" s="188">
        <f>IF(N389="zákl. přenesená",J389,0)</f>
        <v>0</v>
      </c>
      <c r="BH389" s="188">
        <f>IF(N389="sníž. přenesená",J389,0)</f>
        <v>0</v>
      </c>
      <c r="BI389" s="188">
        <f>IF(N389="nulová",J389,0)</f>
        <v>0</v>
      </c>
      <c r="BJ389" s="20" t="s">
        <v>80</v>
      </c>
      <c r="BK389" s="188">
        <f>ROUND(I389*H389,2)</f>
        <v>0</v>
      </c>
      <c r="BL389" s="20" t="s">
        <v>277</v>
      </c>
      <c r="BM389" s="187" t="s">
        <v>758</v>
      </c>
    </row>
    <row r="390" spans="2:51" s="13" customFormat="1" ht="10.2">
      <c r="B390" s="189"/>
      <c r="C390" s="190"/>
      <c r="D390" s="191" t="s">
        <v>151</v>
      </c>
      <c r="E390" s="192" t="s">
        <v>19</v>
      </c>
      <c r="F390" s="193" t="s">
        <v>527</v>
      </c>
      <c r="G390" s="190"/>
      <c r="H390" s="192" t="s">
        <v>19</v>
      </c>
      <c r="I390" s="194"/>
      <c r="J390" s="190"/>
      <c r="K390" s="190"/>
      <c r="L390" s="195"/>
      <c r="M390" s="196"/>
      <c r="N390" s="197"/>
      <c r="O390" s="197"/>
      <c r="P390" s="197"/>
      <c r="Q390" s="197"/>
      <c r="R390" s="197"/>
      <c r="S390" s="197"/>
      <c r="T390" s="198"/>
      <c r="AT390" s="199" t="s">
        <v>151</v>
      </c>
      <c r="AU390" s="199" t="s">
        <v>82</v>
      </c>
      <c r="AV390" s="13" t="s">
        <v>80</v>
      </c>
      <c r="AW390" s="13" t="s">
        <v>33</v>
      </c>
      <c r="AX390" s="13" t="s">
        <v>72</v>
      </c>
      <c r="AY390" s="199" t="s">
        <v>141</v>
      </c>
    </row>
    <row r="391" spans="2:51" s="14" customFormat="1" ht="10.2">
      <c r="B391" s="200"/>
      <c r="C391" s="201"/>
      <c r="D391" s="191" t="s">
        <v>151</v>
      </c>
      <c r="E391" s="202" t="s">
        <v>19</v>
      </c>
      <c r="F391" s="203" t="s">
        <v>759</v>
      </c>
      <c r="G391" s="201"/>
      <c r="H391" s="204">
        <v>8.861</v>
      </c>
      <c r="I391" s="205"/>
      <c r="J391" s="201"/>
      <c r="K391" s="201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151</v>
      </c>
      <c r="AU391" s="210" t="s">
        <v>82</v>
      </c>
      <c r="AV391" s="14" t="s">
        <v>82</v>
      </c>
      <c r="AW391" s="14" t="s">
        <v>33</v>
      </c>
      <c r="AX391" s="14" t="s">
        <v>72</v>
      </c>
      <c r="AY391" s="210" t="s">
        <v>141</v>
      </c>
    </row>
    <row r="392" spans="2:51" s="14" customFormat="1" ht="10.2">
      <c r="B392" s="200"/>
      <c r="C392" s="201"/>
      <c r="D392" s="191" t="s">
        <v>151</v>
      </c>
      <c r="E392" s="202" t="s">
        <v>19</v>
      </c>
      <c r="F392" s="203" t="s">
        <v>760</v>
      </c>
      <c r="G392" s="201"/>
      <c r="H392" s="204">
        <v>3.44</v>
      </c>
      <c r="I392" s="205"/>
      <c r="J392" s="201"/>
      <c r="K392" s="201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151</v>
      </c>
      <c r="AU392" s="210" t="s">
        <v>82</v>
      </c>
      <c r="AV392" s="14" t="s">
        <v>82</v>
      </c>
      <c r="AW392" s="14" t="s">
        <v>33</v>
      </c>
      <c r="AX392" s="14" t="s">
        <v>72</v>
      </c>
      <c r="AY392" s="210" t="s">
        <v>141</v>
      </c>
    </row>
    <row r="393" spans="2:51" s="14" customFormat="1" ht="10.2">
      <c r="B393" s="200"/>
      <c r="C393" s="201"/>
      <c r="D393" s="191" t="s">
        <v>151</v>
      </c>
      <c r="E393" s="202" t="s">
        <v>19</v>
      </c>
      <c r="F393" s="203" t="s">
        <v>761</v>
      </c>
      <c r="G393" s="201"/>
      <c r="H393" s="204">
        <v>9.6</v>
      </c>
      <c r="I393" s="205"/>
      <c r="J393" s="201"/>
      <c r="K393" s="201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151</v>
      </c>
      <c r="AU393" s="210" t="s">
        <v>82</v>
      </c>
      <c r="AV393" s="14" t="s">
        <v>82</v>
      </c>
      <c r="AW393" s="14" t="s">
        <v>33</v>
      </c>
      <c r="AX393" s="14" t="s">
        <v>72</v>
      </c>
      <c r="AY393" s="210" t="s">
        <v>141</v>
      </c>
    </row>
    <row r="394" spans="2:51" s="14" customFormat="1" ht="10.2">
      <c r="B394" s="200"/>
      <c r="C394" s="201"/>
      <c r="D394" s="191" t="s">
        <v>151</v>
      </c>
      <c r="E394" s="202" t="s">
        <v>19</v>
      </c>
      <c r="F394" s="203" t="s">
        <v>762</v>
      </c>
      <c r="G394" s="201"/>
      <c r="H394" s="204">
        <v>6.3</v>
      </c>
      <c r="I394" s="205"/>
      <c r="J394" s="201"/>
      <c r="K394" s="201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151</v>
      </c>
      <c r="AU394" s="210" t="s">
        <v>82</v>
      </c>
      <c r="AV394" s="14" t="s">
        <v>82</v>
      </c>
      <c r="AW394" s="14" t="s">
        <v>33</v>
      </c>
      <c r="AX394" s="14" t="s">
        <v>72</v>
      </c>
      <c r="AY394" s="210" t="s">
        <v>141</v>
      </c>
    </row>
    <row r="395" spans="2:51" s="13" customFormat="1" ht="10.2">
      <c r="B395" s="189"/>
      <c r="C395" s="190"/>
      <c r="D395" s="191" t="s">
        <v>151</v>
      </c>
      <c r="E395" s="192" t="s">
        <v>19</v>
      </c>
      <c r="F395" s="193" t="s">
        <v>532</v>
      </c>
      <c r="G395" s="190"/>
      <c r="H395" s="192" t="s">
        <v>19</v>
      </c>
      <c r="I395" s="194"/>
      <c r="J395" s="190"/>
      <c r="K395" s="190"/>
      <c r="L395" s="195"/>
      <c r="M395" s="196"/>
      <c r="N395" s="197"/>
      <c r="O395" s="197"/>
      <c r="P395" s="197"/>
      <c r="Q395" s="197"/>
      <c r="R395" s="197"/>
      <c r="S395" s="197"/>
      <c r="T395" s="198"/>
      <c r="AT395" s="199" t="s">
        <v>151</v>
      </c>
      <c r="AU395" s="199" t="s">
        <v>82</v>
      </c>
      <c r="AV395" s="13" t="s">
        <v>80</v>
      </c>
      <c r="AW395" s="13" t="s">
        <v>33</v>
      </c>
      <c r="AX395" s="13" t="s">
        <v>72</v>
      </c>
      <c r="AY395" s="199" t="s">
        <v>141</v>
      </c>
    </row>
    <row r="396" spans="2:51" s="14" customFormat="1" ht="10.2">
      <c r="B396" s="200"/>
      <c r="C396" s="201"/>
      <c r="D396" s="191" t="s">
        <v>151</v>
      </c>
      <c r="E396" s="202" t="s">
        <v>19</v>
      </c>
      <c r="F396" s="203" t="s">
        <v>763</v>
      </c>
      <c r="G396" s="201"/>
      <c r="H396" s="204">
        <v>21.844</v>
      </c>
      <c r="I396" s="205"/>
      <c r="J396" s="201"/>
      <c r="K396" s="201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151</v>
      </c>
      <c r="AU396" s="210" t="s">
        <v>82</v>
      </c>
      <c r="AV396" s="14" t="s">
        <v>82</v>
      </c>
      <c r="AW396" s="14" t="s">
        <v>33</v>
      </c>
      <c r="AX396" s="14" t="s">
        <v>72</v>
      </c>
      <c r="AY396" s="210" t="s">
        <v>141</v>
      </c>
    </row>
    <row r="397" spans="2:51" s="14" customFormat="1" ht="10.2">
      <c r="B397" s="200"/>
      <c r="C397" s="201"/>
      <c r="D397" s="191" t="s">
        <v>151</v>
      </c>
      <c r="E397" s="202" t="s">
        <v>19</v>
      </c>
      <c r="F397" s="203" t="s">
        <v>764</v>
      </c>
      <c r="G397" s="201"/>
      <c r="H397" s="204">
        <v>15.986</v>
      </c>
      <c r="I397" s="205"/>
      <c r="J397" s="201"/>
      <c r="K397" s="201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151</v>
      </c>
      <c r="AU397" s="210" t="s">
        <v>82</v>
      </c>
      <c r="AV397" s="14" t="s">
        <v>82</v>
      </c>
      <c r="AW397" s="14" t="s">
        <v>33</v>
      </c>
      <c r="AX397" s="14" t="s">
        <v>72</v>
      </c>
      <c r="AY397" s="210" t="s">
        <v>141</v>
      </c>
    </row>
    <row r="398" spans="2:51" s="14" customFormat="1" ht="10.2">
      <c r="B398" s="200"/>
      <c r="C398" s="201"/>
      <c r="D398" s="191" t="s">
        <v>151</v>
      </c>
      <c r="E398" s="202" t="s">
        <v>19</v>
      </c>
      <c r="F398" s="203" t="s">
        <v>765</v>
      </c>
      <c r="G398" s="201"/>
      <c r="H398" s="204">
        <v>20.44</v>
      </c>
      <c r="I398" s="205"/>
      <c r="J398" s="201"/>
      <c r="K398" s="201"/>
      <c r="L398" s="206"/>
      <c r="M398" s="207"/>
      <c r="N398" s="208"/>
      <c r="O398" s="208"/>
      <c r="P398" s="208"/>
      <c r="Q398" s="208"/>
      <c r="R398" s="208"/>
      <c r="S398" s="208"/>
      <c r="T398" s="209"/>
      <c r="AT398" s="210" t="s">
        <v>151</v>
      </c>
      <c r="AU398" s="210" t="s">
        <v>82</v>
      </c>
      <c r="AV398" s="14" t="s">
        <v>82</v>
      </c>
      <c r="AW398" s="14" t="s">
        <v>33</v>
      </c>
      <c r="AX398" s="14" t="s">
        <v>72</v>
      </c>
      <c r="AY398" s="210" t="s">
        <v>141</v>
      </c>
    </row>
    <row r="399" spans="2:51" s="16" customFormat="1" ht="10.2">
      <c r="B399" s="222"/>
      <c r="C399" s="223"/>
      <c r="D399" s="191" t="s">
        <v>151</v>
      </c>
      <c r="E399" s="224" t="s">
        <v>19</v>
      </c>
      <c r="F399" s="225" t="s">
        <v>160</v>
      </c>
      <c r="G399" s="223"/>
      <c r="H399" s="226">
        <v>86.471</v>
      </c>
      <c r="I399" s="227"/>
      <c r="J399" s="223"/>
      <c r="K399" s="223"/>
      <c r="L399" s="228"/>
      <c r="M399" s="229"/>
      <c r="N399" s="230"/>
      <c r="O399" s="230"/>
      <c r="P399" s="230"/>
      <c r="Q399" s="230"/>
      <c r="R399" s="230"/>
      <c r="S399" s="230"/>
      <c r="T399" s="231"/>
      <c r="AT399" s="232" t="s">
        <v>151</v>
      </c>
      <c r="AU399" s="232" t="s">
        <v>82</v>
      </c>
      <c r="AV399" s="16" t="s">
        <v>149</v>
      </c>
      <c r="AW399" s="16" t="s">
        <v>33</v>
      </c>
      <c r="AX399" s="16" t="s">
        <v>80</v>
      </c>
      <c r="AY399" s="232" t="s">
        <v>141</v>
      </c>
    </row>
    <row r="400" spans="1:65" s="2" customFormat="1" ht="16.5" customHeight="1">
      <c r="A400" s="37"/>
      <c r="B400" s="38"/>
      <c r="C400" s="176" t="s">
        <v>543</v>
      </c>
      <c r="D400" s="176" t="s">
        <v>144</v>
      </c>
      <c r="E400" s="177" t="s">
        <v>536</v>
      </c>
      <c r="F400" s="178" t="s">
        <v>537</v>
      </c>
      <c r="G400" s="179" t="s">
        <v>169</v>
      </c>
      <c r="H400" s="180">
        <v>86.471</v>
      </c>
      <c r="I400" s="181"/>
      <c r="J400" s="182">
        <f>ROUND(I400*H400,2)</f>
        <v>0</v>
      </c>
      <c r="K400" s="178" t="s">
        <v>148</v>
      </c>
      <c r="L400" s="42"/>
      <c r="M400" s="183" t="s">
        <v>19</v>
      </c>
      <c r="N400" s="184" t="s">
        <v>43</v>
      </c>
      <c r="O400" s="67"/>
      <c r="P400" s="185">
        <f>O400*H400</f>
        <v>0</v>
      </c>
      <c r="Q400" s="185">
        <v>0.00014</v>
      </c>
      <c r="R400" s="185">
        <f>Q400*H400</f>
        <v>0.012105939999999999</v>
      </c>
      <c r="S400" s="185">
        <v>0</v>
      </c>
      <c r="T400" s="186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87" t="s">
        <v>277</v>
      </c>
      <c r="AT400" s="187" t="s">
        <v>144</v>
      </c>
      <c r="AU400" s="187" t="s">
        <v>82</v>
      </c>
      <c r="AY400" s="20" t="s">
        <v>141</v>
      </c>
      <c r="BE400" s="188">
        <f>IF(N400="základní",J400,0)</f>
        <v>0</v>
      </c>
      <c r="BF400" s="188">
        <f>IF(N400="snížená",J400,0)</f>
        <v>0</v>
      </c>
      <c r="BG400" s="188">
        <f>IF(N400="zákl. přenesená",J400,0)</f>
        <v>0</v>
      </c>
      <c r="BH400" s="188">
        <f>IF(N400="sníž. přenesená",J400,0)</f>
        <v>0</v>
      </c>
      <c r="BI400" s="188">
        <f>IF(N400="nulová",J400,0)</f>
        <v>0</v>
      </c>
      <c r="BJ400" s="20" t="s">
        <v>80</v>
      </c>
      <c r="BK400" s="188">
        <f>ROUND(I400*H400,2)</f>
        <v>0</v>
      </c>
      <c r="BL400" s="20" t="s">
        <v>277</v>
      </c>
      <c r="BM400" s="187" t="s">
        <v>766</v>
      </c>
    </row>
    <row r="401" spans="1:65" s="2" customFormat="1" ht="16.5" customHeight="1">
      <c r="A401" s="37"/>
      <c r="B401" s="38"/>
      <c r="C401" s="176" t="s">
        <v>547</v>
      </c>
      <c r="D401" s="176" t="s">
        <v>144</v>
      </c>
      <c r="E401" s="177" t="s">
        <v>540</v>
      </c>
      <c r="F401" s="178" t="s">
        <v>541</v>
      </c>
      <c r="G401" s="179" t="s">
        <v>169</v>
      </c>
      <c r="H401" s="180">
        <v>86.471</v>
      </c>
      <c r="I401" s="181"/>
      <c r="J401" s="182">
        <f>ROUND(I401*H401,2)</f>
        <v>0</v>
      </c>
      <c r="K401" s="178" t="s">
        <v>148</v>
      </c>
      <c r="L401" s="42"/>
      <c r="M401" s="183" t="s">
        <v>19</v>
      </c>
      <c r="N401" s="184" t="s">
        <v>43</v>
      </c>
      <c r="O401" s="67"/>
      <c r="P401" s="185">
        <f>O401*H401</f>
        <v>0</v>
      </c>
      <c r="Q401" s="185">
        <v>0.00014</v>
      </c>
      <c r="R401" s="185">
        <f>Q401*H401</f>
        <v>0.012105939999999999</v>
      </c>
      <c r="S401" s="185">
        <v>0</v>
      </c>
      <c r="T401" s="18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87" t="s">
        <v>277</v>
      </c>
      <c r="AT401" s="187" t="s">
        <v>144</v>
      </c>
      <c r="AU401" s="187" t="s">
        <v>82</v>
      </c>
      <c r="AY401" s="20" t="s">
        <v>141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20" t="s">
        <v>80</v>
      </c>
      <c r="BK401" s="188">
        <f>ROUND(I401*H401,2)</f>
        <v>0</v>
      </c>
      <c r="BL401" s="20" t="s">
        <v>277</v>
      </c>
      <c r="BM401" s="187" t="s">
        <v>767</v>
      </c>
    </row>
    <row r="402" spans="1:65" s="2" customFormat="1" ht="24.15" customHeight="1">
      <c r="A402" s="37"/>
      <c r="B402" s="38"/>
      <c r="C402" s="176" t="s">
        <v>551</v>
      </c>
      <c r="D402" s="176" t="s">
        <v>144</v>
      </c>
      <c r="E402" s="177" t="s">
        <v>544</v>
      </c>
      <c r="F402" s="178" t="s">
        <v>545</v>
      </c>
      <c r="G402" s="179" t="s">
        <v>169</v>
      </c>
      <c r="H402" s="180">
        <v>62.986</v>
      </c>
      <c r="I402" s="181"/>
      <c r="J402" s="182">
        <f>ROUND(I402*H402,2)</f>
        <v>0</v>
      </c>
      <c r="K402" s="178" t="s">
        <v>148</v>
      </c>
      <c r="L402" s="42"/>
      <c r="M402" s="183" t="s">
        <v>19</v>
      </c>
      <c r="N402" s="184" t="s">
        <v>43</v>
      </c>
      <c r="O402" s="67"/>
      <c r="P402" s="185">
        <f>O402*H402</f>
        <v>0</v>
      </c>
      <c r="Q402" s="185">
        <v>0.00011</v>
      </c>
      <c r="R402" s="185">
        <f>Q402*H402</f>
        <v>0.00692846</v>
      </c>
      <c r="S402" s="185">
        <v>0</v>
      </c>
      <c r="T402" s="186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87" t="s">
        <v>277</v>
      </c>
      <c r="AT402" s="187" t="s">
        <v>144</v>
      </c>
      <c r="AU402" s="187" t="s">
        <v>82</v>
      </c>
      <c r="AY402" s="20" t="s">
        <v>141</v>
      </c>
      <c r="BE402" s="188">
        <f>IF(N402="základní",J402,0)</f>
        <v>0</v>
      </c>
      <c r="BF402" s="188">
        <f>IF(N402="snížená",J402,0)</f>
        <v>0</v>
      </c>
      <c r="BG402" s="188">
        <f>IF(N402="zákl. přenesená",J402,0)</f>
        <v>0</v>
      </c>
      <c r="BH402" s="188">
        <f>IF(N402="sníž. přenesená",J402,0)</f>
        <v>0</v>
      </c>
      <c r="BI402" s="188">
        <f>IF(N402="nulová",J402,0)</f>
        <v>0</v>
      </c>
      <c r="BJ402" s="20" t="s">
        <v>80</v>
      </c>
      <c r="BK402" s="188">
        <f>ROUND(I402*H402,2)</f>
        <v>0</v>
      </c>
      <c r="BL402" s="20" t="s">
        <v>277</v>
      </c>
      <c r="BM402" s="187" t="s">
        <v>768</v>
      </c>
    </row>
    <row r="403" spans="1:65" s="2" customFormat="1" ht="24.15" customHeight="1">
      <c r="A403" s="37"/>
      <c r="B403" s="38"/>
      <c r="C403" s="176" t="s">
        <v>557</v>
      </c>
      <c r="D403" s="176" t="s">
        <v>144</v>
      </c>
      <c r="E403" s="177" t="s">
        <v>548</v>
      </c>
      <c r="F403" s="178" t="s">
        <v>549</v>
      </c>
      <c r="G403" s="179" t="s">
        <v>169</v>
      </c>
      <c r="H403" s="180">
        <v>691.568</v>
      </c>
      <c r="I403" s="181"/>
      <c r="J403" s="182">
        <f>ROUND(I403*H403,2)</f>
        <v>0</v>
      </c>
      <c r="K403" s="178" t="s">
        <v>19</v>
      </c>
      <c r="L403" s="42"/>
      <c r="M403" s="183" t="s">
        <v>19</v>
      </c>
      <c r="N403" s="184" t="s">
        <v>43</v>
      </c>
      <c r="O403" s="67"/>
      <c r="P403" s="185">
        <f>O403*H403</f>
        <v>0</v>
      </c>
      <c r="Q403" s="185">
        <v>0.00021</v>
      </c>
      <c r="R403" s="185">
        <f>Q403*H403</f>
        <v>0.14522928000000002</v>
      </c>
      <c r="S403" s="185">
        <v>0</v>
      </c>
      <c r="T403" s="186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87" t="s">
        <v>277</v>
      </c>
      <c r="AT403" s="187" t="s">
        <v>144</v>
      </c>
      <c r="AU403" s="187" t="s">
        <v>82</v>
      </c>
      <c r="AY403" s="20" t="s">
        <v>141</v>
      </c>
      <c r="BE403" s="188">
        <f>IF(N403="základní",J403,0)</f>
        <v>0</v>
      </c>
      <c r="BF403" s="188">
        <f>IF(N403="snížená",J403,0)</f>
        <v>0</v>
      </c>
      <c r="BG403" s="188">
        <f>IF(N403="zákl. přenesená",J403,0)</f>
        <v>0</v>
      </c>
      <c r="BH403" s="188">
        <f>IF(N403="sníž. přenesená",J403,0)</f>
        <v>0</v>
      </c>
      <c r="BI403" s="188">
        <f>IF(N403="nulová",J403,0)</f>
        <v>0</v>
      </c>
      <c r="BJ403" s="20" t="s">
        <v>80</v>
      </c>
      <c r="BK403" s="188">
        <f>ROUND(I403*H403,2)</f>
        <v>0</v>
      </c>
      <c r="BL403" s="20" t="s">
        <v>277</v>
      </c>
      <c r="BM403" s="187" t="s">
        <v>769</v>
      </c>
    </row>
    <row r="404" spans="1:65" s="2" customFormat="1" ht="24.15" customHeight="1">
      <c r="A404" s="37"/>
      <c r="B404" s="38"/>
      <c r="C404" s="176" t="s">
        <v>563</v>
      </c>
      <c r="D404" s="176" t="s">
        <v>144</v>
      </c>
      <c r="E404" s="177" t="s">
        <v>552</v>
      </c>
      <c r="F404" s="178" t="s">
        <v>553</v>
      </c>
      <c r="G404" s="179" t="s">
        <v>169</v>
      </c>
      <c r="H404" s="180">
        <v>62.986</v>
      </c>
      <c r="I404" s="181"/>
      <c r="J404" s="182">
        <f>ROUND(I404*H404,2)</f>
        <v>0</v>
      </c>
      <c r="K404" s="178" t="s">
        <v>148</v>
      </c>
      <c r="L404" s="42"/>
      <c r="M404" s="183" t="s">
        <v>19</v>
      </c>
      <c r="N404" s="184" t="s">
        <v>43</v>
      </c>
      <c r="O404" s="67"/>
      <c r="P404" s="185">
        <f>O404*H404</f>
        <v>0</v>
      </c>
      <c r="Q404" s="185">
        <v>0.00072</v>
      </c>
      <c r="R404" s="185">
        <f>Q404*H404</f>
        <v>0.04534992</v>
      </c>
      <c r="S404" s="185">
        <v>0</v>
      </c>
      <c r="T404" s="186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87" t="s">
        <v>277</v>
      </c>
      <c r="AT404" s="187" t="s">
        <v>144</v>
      </c>
      <c r="AU404" s="187" t="s">
        <v>82</v>
      </c>
      <c r="AY404" s="20" t="s">
        <v>141</v>
      </c>
      <c r="BE404" s="188">
        <f>IF(N404="základní",J404,0)</f>
        <v>0</v>
      </c>
      <c r="BF404" s="188">
        <f>IF(N404="snížená",J404,0)</f>
        <v>0</v>
      </c>
      <c r="BG404" s="188">
        <f>IF(N404="zákl. přenesená",J404,0)</f>
        <v>0</v>
      </c>
      <c r="BH404" s="188">
        <f>IF(N404="sníž. přenesená",J404,0)</f>
        <v>0</v>
      </c>
      <c r="BI404" s="188">
        <f>IF(N404="nulová",J404,0)</f>
        <v>0</v>
      </c>
      <c r="BJ404" s="20" t="s">
        <v>80</v>
      </c>
      <c r="BK404" s="188">
        <f>ROUND(I404*H404,2)</f>
        <v>0</v>
      </c>
      <c r="BL404" s="20" t="s">
        <v>277</v>
      </c>
      <c r="BM404" s="187" t="s">
        <v>770</v>
      </c>
    </row>
    <row r="405" spans="2:51" s="13" customFormat="1" ht="10.2">
      <c r="B405" s="189"/>
      <c r="C405" s="190"/>
      <c r="D405" s="191" t="s">
        <v>151</v>
      </c>
      <c r="E405" s="192" t="s">
        <v>19</v>
      </c>
      <c r="F405" s="193" t="s">
        <v>555</v>
      </c>
      <c r="G405" s="190"/>
      <c r="H405" s="192" t="s">
        <v>19</v>
      </c>
      <c r="I405" s="194"/>
      <c r="J405" s="190"/>
      <c r="K405" s="190"/>
      <c r="L405" s="195"/>
      <c r="M405" s="196"/>
      <c r="N405" s="197"/>
      <c r="O405" s="197"/>
      <c r="P405" s="197"/>
      <c r="Q405" s="197"/>
      <c r="R405" s="197"/>
      <c r="S405" s="197"/>
      <c r="T405" s="198"/>
      <c r="AT405" s="199" t="s">
        <v>151</v>
      </c>
      <c r="AU405" s="199" t="s">
        <v>82</v>
      </c>
      <c r="AV405" s="13" t="s">
        <v>80</v>
      </c>
      <c r="AW405" s="13" t="s">
        <v>33</v>
      </c>
      <c r="AX405" s="13" t="s">
        <v>72</v>
      </c>
      <c r="AY405" s="199" t="s">
        <v>141</v>
      </c>
    </row>
    <row r="406" spans="2:51" s="14" customFormat="1" ht="10.2">
      <c r="B406" s="200"/>
      <c r="C406" s="201"/>
      <c r="D406" s="191" t="s">
        <v>151</v>
      </c>
      <c r="E406" s="202" t="s">
        <v>19</v>
      </c>
      <c r="F406" s="203" t="s">
        <v>771</v>
      </c>
      <c r="G406" s="201"/>
      <c r="H406" s="204">
        <v>62.986</v>
      </c>
      <c r="I406" s="205"/>
      <c r="J406" s="201"/>
      <c r="K406" s="201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151</v>
      </c>
      <c r="AU406" s="210" t="s">
        <v>82</v>
      </c>
      <c r="AV406" s="14" t="s">
        <v>82</v>
      </c>
      <c r="AW406" s="14" t="s">
        <v>33</v>
      </c>
      <c r="AX406" s="14" t="s">
        <v>72</v>
      </c>
      <c r="AY406" s="210" t="s">
        <v>141</v>
      </c>
    </row>
    <row r="407" spans="2:51" s="16" customFormat="1" ht="10.2">
      <c r="B407" s="222"/>
      <c r="C407" s="223"/>
      <c r="D407" s="191" t="s">
        <v>151</v>
      </c>
      <c r="E407" s="224" t="s">
        <v>19</v>
      </c>
      <c r="F407" s="225" t="s">
        <v>160</v>
      </c>
      <c r="G407" s="223"/>
      <c r="H407" s="226">
        <v>62.986</v>
      </c>
      <c r="I407" s="227"/>
      <c r="J407" s="223"/>
      <c r="K407" s="223"/>
      <c r="L407" s="228"/>
      <c r="M407" s="229"/>
      <c r="N407" s="230"/>
      <c r="O407" s="230"/>
      <c r="P407" s="230"/>
      <c r="Q407" s="230"/>
      <c r="R407" s="230"/>
      <c r="S407" s="230"/>
      <c r="T407" s="231"/>
      <c r="AT407" s="232" t="s">
        <v>151</v>
      </c>
      <c r="AU407" s="232" t="s">
        <v>82</v>
      </c>
      <c r="AV407" s="16" t="s">
        <v>149</v>
      </c>
      <c r="AW407" s="16" t="s">
        <v>33</v>
      </c>
      <c r="AX407" s="16" t="s">
        <v>80</v>
      </c>
      <c r="AY407" s="232" t="s">
        <v>141</v>
      </c>
    </row>
    <row r="408" spans="1:65" s="2" customFormat="1" ht="24.15" customHeight="1">
      <c r="A408" s="37"/>
      <c r="B408" s="38"/>
      <c r="C408" s="176" t="s">
        <v>772</v>
      </c>
      <c r="D408" s="176" t="s">
        <v>144</v>
      </c>
      <c r="E408" s="177" t="s">
        <v>558</v>
      </c>
      <c r="F408" s="178" t="s">
        <v>559</v>
      </c>
      <c r="G408" s="179" t="s">
        <v>169</v>
      </c>
      <c r="H408" s="180">
        <v>691.568</v>
      </c>
      <c r="I408" s="181"/>
      <c r="J408" s="182">
        <f>ROUND(I408*H408,2)</f>
        <v>0</v>
      </c>
      <c r="K408" s="178" t="s">
        <v>148</v>
      </c>
      <c r="L408" s="42"/>
      <c r="M408" s="183" t="s">
        <v>19</v>
      </c>
      <c r="N408" s="184" t="s">
        <v>43</v>
      </c>
      <c r="O408" s="67"/>
      <c r="P408" s="185">
        <f>O408*H408</f>
        <v>0</v>
      </c>
      <c r="Q408" s="185">
        <v>0.00083</v>
      </c>
      <c r="R408" s="185">
        <f>Q408*H408</f>
        <v>0.57400144</v>
      </c>
      <c r="S408" s="185">
        <v>0</v>
      </c>
      <c r="T408" s="186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87" t="s">
        <v>277</v>
      </c>
      <c r="AT408" s="187" t="s">
        <v>144</v>
      </c>
      <c r="AU408" s="187" t="s">
        <v>82</v>
      </c>
      <c r="AY408" s="20" t="s">
        <v>141</v>
      </c>
      <c r="BE408" s="188">
        <f>IF(N408="základní",J408,0)</f>
        <v>0</v>
      </c>
      <c r="BF408" s="188">
        <f>IF(N408="snížená",J408,0)</f>
        <v>0</v>
      </c>
      <c r="BG408" s="188">
        <f>IF(N408="zákl. přenesená",J408,0)</f>
        <v>0</v>
      </c>
      <c r="BH408" s="188">
        <f>IF(N408="sníž. přenesená",J408,0)</f>
        <v>0</v>
      </c>
      <c r="BI408" s="188">
        <f>IF(N408="nulová",J408,0)</f>
        <v>0</v>
      </c>
      <c r="BJ408" s="20" t="s">
        <v>80</v>
      </c>
      <c r="BK408" s="188">
        <f>ROUND(I408*H408,2)</f>
        <v>0</v>
      </c>
      <c r="BL408" s="20" t="s">
        <v>277</v>
      </c>
      <c r="BM408" s="187" t="s">
        <v>773</v>
      </c>
    </row>
    <row r="409" spans="2:51" s="13" customFormat="1" ht="10.2">
      <c r="B409" s="189"/>
      <c r="C409" s="190"/>
      <c r="D409" s="191" t="s">
        <v>151</v>
      </c>
      <c r="E409" s="192" t="s">
        <v>19</v>
      </c>
      <c r="F409" s="193" t="s">
        <v>561</v>
      </c>
      <c r="G409" s="190"/>
      <c r="H409" s="192" t="s">
        <v>19</v>
      </c>
      <c r="I409" s="194"/>
      <c r="J409" s="190"/>
      <c r="K409" s="190"/>
      <c r="L409" s="195"/>
      <c r="M409" s="196"/>
      <c r="N409" s="197"/>
      <c r="O409" s="197"/>
      <c r="P409" s="197"/>
      <c r="Q409" s="197"/>
      <c r="R409" s="197"/>
      <c r="S409" s="197"/>
      <c r="T409" s="198"/>
      <c r="AT409" s="199" t="s">
        <v>151</v>
      </c>
      <c r="AU409" s="199" t="s">
        <v>82</v>
      </c>
      <c r="AV409" s="13" t="s">
        <v>80</v>
      </c>
      <c r="AW409" s="13" t="s">
        <v>33</v>
      </c>
      <c r="AX409" s="13" t="s">
        <v>72</v>
      </c>
      <c r="AY409" s="199" t="s">
        <v>141</v>
      </c>
    </row>
    <row r="410" spans="2:51" s="14" customFormat="1" ht="10.2">
      <c r="B410" s="200"/>
      <c r="C410" s="201"/>
      <c r="D410" s="191" t="s">
        <v>151</v>
      </c>
      <c r="E410" s="202" t="s">
        <v>19</v>
      </c>
      <c r="F410" s="203" t="s">
        <v>774</v>
      </c>
      <c r="G410" s="201"/>
      <c r="H410" s="204">
        <v>691.568</v>
      </c>
      <c r="I410" s="205"/>
      <c r="J410" s="201"/>
      <c r="K410" s="201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151</v>
      </c>
      <c r="AU410" s="210" t="s">
        <v>82</v>
      </c>
      <c r="AV410" s="14" t="s">
        <v>82</v>
      </c>
      <c r="AW410" s="14" t="s">
        <v>33</v>
      </c>
      <c r="AX410" s="14" t="s">
        <v>72</v>
      </c>
      <c r="AY410" s="210" t="s">
        <v>141</v>
      </c>
    </row>
    <row r="411" spans="2:51" s="16" customFormat="1" ht="10.2">
      <c r="B411" s="222"/>
      <c r="C411" s="223"/>
      <c r="D411" s="191" t="s">
        <v>151</v>
      </c>
      <c r="E411" s="224" t="s">
        <v>19</v>
      </c>
      <c r="F411" s="225" t="s">
        <v>160</v>
      </c>
      <c r="G411" s="223"/>
      <c r="H411" s="226">
        <v>691.568</v>
      </c>
      <c r="I411" s="227"/>
      <c r="J411" s="223"/>
      <c r="K411" s="223"/>
      <c r="L411" s="228"/>
      <c r="M411" s="229"/>
      <c r="N411" s="230"/>
      <c r="O411" s="230"/>
      <c r="P411" s="230"/>
      <c r="Q411" s="230"/>
      <c r="R411" s="230"/>
      <c r="S411" s="230"/>
      <c r="T411" s="231"/>
      <c r="AT411" s="232" t="s">
        <v>151</v>
      </c>
      <c r="AU411" s="232" t="s">
        <v>82</v>
      </c>
      <c r="AV411" s="16" t="s">
        <v>149</v>
      </c>
      <c r="AW411" s="16" t="s">
        <v>33</v>
      </c>
      <c r="AX411" s="16" t="s">
        <v>80</v>
      </c>
      <c r="AY411" s="232" t="s">
        <v>141</v>
      </c>
    </row>
    <row r="412" spans="1:65" s="2" customFormat="1" ht="16.5" customHeight="1">
      <c r="A412" s="37"/>
      <c r="B412" s="38"/>
      <c r="C412" s="176" t="s">
        <v>775</v>
      </c>
      <c r="D412" s="176" t="s">
        <v>144</v>
      </c>
      <c r="E412" s="177" t="s">
        <v>564</v>
      </c>
      <c r="F412" s="178" t="s">
        <v>565</v>
      </c>
      <c r="G412" s="179" t="s">
        <v>169</v>
      </c>
      <c r="H412" s="180">
        <v>46.23</v>
      </c>
      <c r="I412" s="181"/>
      <c r="J412" s="182">
        <f>ROUND(I412*H412,2)</f>
        <v>0</v>
      </c>
      <c r="K412" s="178" t="s">
        <v>19</v>
      </c>
      <c r="L412" s="42"/>
      <c r="M412" s="183" t="s">
        <v>19</v>
      </c>
      <c r="N412" s="184" t="s">
        <v>43</v>
      </c>
      <c r="O412" s="67"/>
      <c r="P412" s="185">
        <f>O412*H412</f>
        <v>0</v>
      </c>
      <c r="Q412" s="185">
        <v>0.00023</v>
      </c>
      <c r="R412" s="185">
        <f>Q412*H412</f>
        <v>0.010632899999999999</v>
      </c>
      <c r="S412" s="185">
        <v>0</v>
      </c>
      <c r="T412" s="186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87" t="s">
        <v>277</v>
      </c>
      <c r="AT412" s="187" t="s">
        <v>144</v>
      </c>
      <c r="AU412" s="187" t="s">
        <v>82</v>
      </c>
      <c r="AY412" s="20" t="s">
        <v>141</v>
      </c>
      <c r="BE412" s="188">
        <f>IF(N412="základní",J412,0)</f>
        <v>0</v>
      </c>
      <c r="BF412" s="188">
        <f>IF(N412="snížená",J412,0)</f>
        <v>0</v>
      </c>
      <c r="BG412" s="188">
        <f>IF(N412="zákl. přenesená",J412,0)</f>
        <v>0</v>
      </c>
      <c r="BH412" s="188">
        <f>IF(N412="sníž. přenesená",J412,0)</f>
        <v>0</v>
      </c>
      <c r="BI412" s="188">
        <f>IF(N412="nulová",J412,0)</f>
        <v>0</v>
      </c>
      <c r="BJ412" s="20" t="s">
        <v>80</v>
      </c>
      <c r="BK412" s="188">
        <f>ROUND(I412*H412,2)</f>
        <v>0</v>
      </c>
      <c r="BL412" s="20" t="s">
        <v>277</v>
      </c>
      <c r="BM412" s="187" t="s">
        <v>776</v>
      </c>
    </row>
    <row r="413" spans="2:51" s="13" customFormat="1" ht="10.2">
      <c r="B413" s="189"/>
      <c r="C413" s="190"/>
      <c r="D413" s="191" t="s">
        <v>151</v>
      </c>
      <c r="E413" s="192" t="s">
        <v>19</v>
      </c>
      <c r="F413" s="193" t="s">
        <v>567</v>
      </c>
      <c r="G413" s="190"/>
      <c r="H413" s="192" t="s">
        <v>19</v>
      </c>
      <c r="I413" s="194"/>
      <c r="J413" s="190"/>
      <c r="K413" s="190"/>
      <c r="L413" s="195"/>
      <c r="M413" s="196"/>
      <c r="N413" s="197"/>
      <c r="O413" s="197"/>
      <c r="P413" s="197"/>
      <c r="Q413" s="197"/>
      <c r="R413" s="197"/>
      <c r="S413" s="197"/>
      <c r="T413" s="198"/>
      <c r="AT413" s="199" t="s">
        <v>151</v>
      </c>
      <c r="AU413" s="199" t="s">
        <v>82</v>
      </c>
      <c r="AV413" s="13" t="s">
        <v>80</v>
      </c>
      <c r="AW413" s="13" t="s">
        <v>33</v>
      </c>
      <c r="AX413" s="13" t="s">
        <v>72</v>
      </c>
      <c r="AY413" s="199" t="s">
        <v>141</v>
      </c>
    </row>
    <row r="414" spans="2:51" s="14" customFormat="1" ht="10.2">
      <c r="B414" s="200"/>
      <c r="C414" s="201"/>
      <c r="D414" s="191" t="s">
        <v>151</v>
      </c>
      <c r="E414" s="202" t="s">
        <v>19</v>
      </c>
      <c r="F414" s="203" t="s">
        <v>777</v>
      </c>
      <c r="G414" s="201"/>
      <c r="H414" s="204">
        <v>32.301</v>
      </c>
      <c r="I414" s="205"/>
      <c r="J414" s="201"/>
      <c r="K414" s="201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151</v>
      </c>
      <c r="AU414" s="210" t="s">
        <v>82</v>
      </c>
      <c r="AV414" s="14" t="s">
        <v>82</v>
      </c>
      <c r="AW414" s="14" t="s">
        <v>33</v>
      </c>
      <c r="AX414" s="14" t="s">
        <v>72</v>
      </c>
      <c r="AY414" s="210" t="s">
        <v>141</v>
      </c>
    </row>
    <row r="415" spans="2:51" s="13" customFormat="1" ht="10.2">
      <c r="B415" s="189"/>
      <c r="C415" s="190"/>
      <c r="D415" s="191" t="s">
        <v>151</v>
      </c>
      <c r="E415" s="192" t="s">
        <v>19</v>
      </c>
      <c r="F415" s="193" t="s">
        <v>569</v>
      </c>
      <c r="G415" s="190"/>
      <c r="H415" s="192" t="s">
        <v>19</v>
      </c>
      <c r="I415" s="194"/>
      <c r="J415" s="190"/>
      <c r="K415" s="190"/>
      <c r="L415" s="195"/>
      <c r="M415" s="196"/>
      <c r="N415" s="197"/>
      <c r="O415" s="197"/>
      <c r="P415" s="197"/>
      <c r="Q415" s="197"/>
      <c r="R415" s="197"/>
      <c r="S415" s="197"/>
      <c r="T415" s="198"/>
      <c r="AT415" s="199" t="s">
        <v>151</v>
      </c>
      <c r="AU415" s="199" t="s">
        <v>82</v>
      </c>
      <c r="AV415" s="13" t="s">
        <v>80</v>
      </c>
      <c r="AW415" s="13" t="s">
        <v>33</v>
      </c>
      <c r="AX415" s="13" t="s">
        <v>72</v>
      </c>
      <c r="AY415" s="199" t="s">
        <v>141</v>
      </c>
    </row>
    <row r="416" spans="2:51" s="14" customFormat="1" ht="10.2">
      <c r="B416" s="200"/>
      <c r="C416" s="201"/>
      <c r="D416" s="191" t="s">
        <v>151</v>
      </c>
      <c r="E416" s="202" t="s">
        <v>19</v>
      </c>
      <c r="F416" s="203" t="s">
        <v>778</v>
      </c>
      <c r="G416" s="201"/>
      <c r="H416" s="204">
        <v>13.929</v>
      </c>
      <c r="I416" s="205"/>
      <c r="J416" s="201"/>
      <c r="K416" s="201"/>
      <c r="L416" s="206"/>
      <c r="M416" s="207"/>
      <c r="N416" s="208"/>
      <c r="O416" s="208"/>
      <c r="P416" s="208"/>
      <c r="Q416" s="208"/>
      <c r="R416" s="208"/>
      <c r="S416" s="208"/>
      <c r="T416" s="209"/>
      <c r="AT416" s="210" t="s">
        <v>151</v>
      </c>
      <c r="AU416" s="210" t="s">
        <v>82</v>
      </c>
      <c r="AV416" s="14" t="s">
        <v>82</v>
      </c>
      <c r="AW416" s="14" t="s">
        <v>33</v>
      </c>
      <c r="AX416" s="14" t="s">
        <v>72</v>
      </c>
      <c r="AY416" s="210" t="s">
        <v>141</v>
      </c>
    </row>
    <row r="417" spans="2:51" s="16" customFormat="1" ht="10.2">
      <c r="B417" s="222"/>
      <c r="C417" s="223"/>
      <c r="D417" s="191" t="s">
        <v>151</v>
      </c>
      <c r="E417" s="224" t="s">
        <v>19</v>
      </c>
      <c r="F417" s="225" t="s">
        <v>160</v>
      </c>
      <c r="G417" s="223"/>
      <c r="H417" s="226">
        <v>46.23</v>
      </c>
      <c r="I417" s="227"/>
      <c r="J417" s="223"/>
      <c r="K417" s="223"/>
      <c r="L417" s="228"/>
      <c r="M417" s="229"/>
      <c r="N417" s="230"/>
      <c r="O417" s="230"/>
      <c r="P417" s="230"/>
      <c r="Q417" s="230"/>
      <c r="R417" s="230"/>
      <c r="S417" s="230"/>
      <c r="T417" s="231"/>
      <c r="AT417" s="232" t="s">
        <v>151</v>
      </c>
      <c r="AU417" s="232" t="s">
        <v>82</v>
      </c>
      <c r="AV417" s="16" t="s">
        <v>149</v>
      </c>
      <c r="AW417" s="16" t="s">
        <v>33</v>
      </c>
      <c r="AX417" s="16" t="s">
        <v>80</v>
      </c>
      <c r="AY417" s="232" t="s">
        <v>141</v>
      </c>
    </row>
    <row r="418" spans="2:63" s="12" customFormat="1" ht="22.8" customHeight="1">
      <c r="B418" s="160"/>
      <c r="C418" s="161"/>
      <c r="D418" s="162" t="s">
        <v>71</v>
      </c>
      <c r="E418" s="174" t="s">
        <v>779</v>
      </c>
      <c r="F418" s="174" t="s">
        <v>780</v>
      </c>
      <c r="G418" s="161"/>
      <c r="H418" s="161"/>
      <c r="I418" s="164"/>
      <c r="J418" s="175">
        <f>BK418</f>
        <v>0</v>
      </c>
      <c r="K418" s="161"/>
      <c r="L418" s="166"/>
      <c r="M418" s="167"/>
      <c r="N418" s="168"/>
      <c r="O418" s="168"/>
      <c r="P418" s="169">
        <f>P419</f>
        <v>0</v>
      </c>
      <c r="Q418" s="168"/>
      <c r="R418" s="169">
        <f>R419</f>
        <v>0.0020630999999999996</v>
      </c>
      <c r="S418" s="168"/>
      <c r="T418" s="170">
        <f>T419</f>
        <v>0</v>
      </c>
      <c r="AR418" s="171" t="s">
        <v>82</v>
      </c>
      <c r="AT418" s="172" t="s">
        <v>71</v>
      </c>
      <c r="AU418" s="172" t="s">
        <v>80</v>
      </c>
      <c r="AY418" s="171" t="s">
        <v>141</v>
      </c>
      <c r="BK418" s="173">
        <f>BK419</f>
        <v>0</v>
      </c>
    </row>
    <row r="419" spans="1:65" s="2" customFormat="1" ht="24.15" customHeight="1">
      <c r="A419" s="37"/>
      <c r="B419" s="38"/>
      <c r="C419" s="176" t="s">
        <v>781</v>
      </c>
      <c r="D419" s="176" t="s">
        <v>144</v>
      </c>
      <c r="E419" s="177" t="s">
        <v>782</v>
      </c>
      <c r="F419" s="178" t="s">
        <v>783</v>
      </c>
      <c r="G419" s="179" t="s">
        <v>169</v>
      </c>
      <c r="H419" s="180">
        <v>7.935</v>
      </c>
      <c r="I419" s="181"/>
      <c r="J419" s="182">
        <f>ROUND(I419*H419,2)</f>
        <v>0</v>
      </c>
      <c r="K419" s="178" t="s">
        <v>148</v>
      </c>
      <c r="L419" s="42"/>
      <c r="M419" s="247" t="s">
        <v>19</v>
      </c>
      <c r="N419" s="248" t="s">
        <v>43</v>
      </c>
      <c r="O419" s="249"/>
      <c r="P419" s="250">
        <f>O419*H419</f>
        <v>0</v>
      </c>
      <c r="Q419" s="250">
        <v>0.00026</v>
      </c>
      <c r="R419" s="250">
        <f>Q419*H419</f>
        <v>0.0020630999999999996</v>
      </c>
      <c r="S419" s="250">
        <v>0</v>
      </c>
      <c r="T419" s="251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87" t="s">
        <v>277</v>
      </c>
      <c r="AT419" s="187" t="s">
        <v>144</v>
      </c>
      <c r="AU419" s="187" t="s">
        <v>82</v>
      </c>
      <c r="AY419" s="20" t="s">
        <v>141</v>
      </c>
      <c r="BE419" s="188">
        <f>IF(N419="základní",J419,0)</f>
        <v>0</v>
      </c>
      <c r="BF419" s="188">
        <f>IF(N419="snížená",J419,0)</f>
        <v>0</v>
      </c>
      <c r="BG419" s="188">
        <f>IF(N419="zákl. přenesená",J419,0)</f>
        <v>0</v>
      </c>
      <c r="BH419" s="188">
        <f>IF(N419="sníž. přenesená",J419,0)</f>
        <v>0</v>
      </c>
      <c r="BI419" s="188">
        <f>IF(N419="nulová",J419,0)</f>
        <v>0</v>
      </c>
      <c r="BJ419" s="20" t="s">
        <v>80</v>
      </c>
      <c r="BK419" s="188">
        <f>ROUND(I419*H419,2)</f>
        <v>0</v>
      </c>
      <c r="BL419" s="20" t="s">
        <v>277</v>
      </c>
      <c r="BM419" s="187" t="s">
        <v>784</v>
      </c>
    </row>
    <row r="420" spans="1:31" s="2" customFormat="1" ht="6.9" customHeight="1">
      <c r="A420" s="37"/>
      <c r="B420" s="50"/>
      <c r="C420" s="51"/>
      <c r="D420" s="51"/>
      <c r="E420" s="51"/>
      <c r="F420" s="51"/>
      <c r="G420" s="51"/>
      <c r="H420" s="51"/>
      <c r="I420" s="51"/>
      <c r="J420" s="51"/>
      <c r="K420" s="51"/>
      <c r="L420" s="42"/>
      <c r="M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</row>
  </sheetData>
  <sheetProtection algorithmName="SHA-512" hashValue="mEzYY+pxRZZ/PYVJBNUQ/Zph4rMDUF/26pd/4a2hL80Bgr2cmB3/+fsBf5hwtJqr71bzuNN9RhNpI4v8gZuc7A==" saltValue="RF8qwhq75n+BiWj1EJCIVEsprcd95avT/fDxkQe8/M5uH52OUtdCPpQoIdyDkdf+85NrEvrmlgzsJuAm5W7sXA==" spinCount="100000" sheet="1" objects="1" scenarios="1" formatColumns="0" formatRows="0" autoFilter="0"/>
  <autoFilter ref="C95:K419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0" t="s">
        <v>88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" customHeight="1">
      <c r="B4" s="23"/>
      <c r="D4" s="106" t="s">
        <v>104</v>
      </c>
      <c r="L4" s="23"/>
      <c r="M4" s="107" t="s">
        <v>10</v>
      </c>
      <c r="AT4" s="20" t="s">
        <v>4</v>
      </c>
    </row>
    <row r="5" spans="2:12" s="1" customFormat="1" ht="6.9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79" t="str">
        <f>'Rekapitulace stavby'!K6</f>
        <v>Oprava fasády a střechy objektu Krnovská 71B v Opavě</v>
      </c>
      <c r="F7" s="380"/>
      <c r="G7" s="380"/>
      <c r="H7" s="380"/>
      <c r="L7" s="23"/>
    </row>
    <row r="8" spans="1:31" s="2" customFormat="1" ht="12" customHeight="1">
      <c r="A8" s="37"/>
      <c r="B8" s="42"/>
      <c r="C8" s="37"/>
      <c r="D8" s="108" t="s">
        <v>105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1" t="s">
        <v>785</v>
      </c>
      <c r="F9" s="382"/>
      <c r="G9" s="382"/>
      <c r="H9" s="38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3" t="str">
        <f>'Rekapitulace stavby'!E14</f>
        <v>Vyplň údaj</v>
      </c>
      <c r="F18" s="384"/>
      <c r="G18" s="384"/>
      <c r="H18" s="38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2"/>
      <c r="B27" s="113"/>
      <c r="C27" s="112"/>
      <c r="D27" s="112"/>
      <c r="E27" s="385" t="s">
        <v>37</v>
      </c>
      <c r="F27" s="385"/>
      <c r="G27" s="385"/>
      <c r="H27" s="38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ROUND(J90,2)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42</v>
      </c>
      <c r="E33" s="108" t="s">
        <v>43</v>
      </c>
      <c r="F33" s="120">
        <f>ROUND((SUM(BE90:BE314)),2)</f>
        <v>0</v>
      </c>
      <c r="G33" s="37"/>
      <c r="H33" s="37"/>
      <c r="I33" s="121">
        <v>0.21</v>
      </c>
      <c r="J33" s="120">
        <f>ROUND(((SUM(BE90:BE314))*I33),2)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44</v>
      </c>
      <c r="F34" s="120">
        <f>ROUND((SUM(BF90:BF314)),2)</f>
        <v>0</v>
      </c>
      <c r="G34" s="37"/>
      <c r="H34" s="37"/>
      <c r="I34" s="121">
        <v>0.12</v>
      </c>
      <c r="J34" s="120">
        <f>ROUND(((SUM(BF90:BF314))*I34),2)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45</v>
      </c>
      <c r="F35" s="120">
        <f>ROUND((SUM(BG90:BG314)),2)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46</v>
      </c>
      <c r="F36" s="120">
        <f>ROUND((SUM(BH90:BH314)),2)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47</v>
      </c>
      <c r="F37" s="120">
        <f>ROUND((SUM(BI90:BI314)),2)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6" t="s">
        <v>107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6" t="str">
        <f>E7</f>
        <v>Oprava fasády a střechy objektu Krnovská 71B v Opavě</v>
      </c>
      <c r="F48" s="387"/>
      <c r="G48" s="387"/>
      <c r="H48" s="38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9" t="str">
        <f>E9</f>
        <v>03 - Oprava fasády - pohled východní</v>
      </c>
      <c r="F50" s="388"/>
      <c r="G50" s="388"/>
      <c r="H50" s="388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k.ú. Opava-Předměstí, par.č. 2157/2</v>
      </c>
      <c r="G52" s="39"/>
      <c r="H52" s="39"/>
      <c r="I52" s="32" t="s">
        <v>23</v>
      </c>
      <c r="J52" s="62" t="str">
        <f>IF(J12="","",J12)</f>
        <v>9. 4. 2024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Statutární město Opava </v>
      </c>
      <c r="G54" s="39"/>
      <c r="H54" s="39"/>
      <c r="I54" s="32" t="s">
        <v>31</v>
      </c>
      <c r="J54" s="35" t="str">
        <f>E21</f>
        <v>Ing. Jan Pospíšil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108</v>
      </c>
      <c r="D57" s="134"/>
      <c r="E57" s="134"/>
      <c r="F57" s="134"/>
      <c r="G57" s="134"/>
      <c r="H57" s="134"/>
      <c r="I57" s="134"/>
      <c r="J57" s="135" t="s">
        <v>109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J90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110</v>
      </c>
    </row>
    <row r="60" spans="2:12" s="9" customFormat="1" ht="24.9" customHeight="1">
      <c r="B60" s="137"/>
      <c r="C60" s="138"/>
      <c r="D60" s="139" t="s">
        <v>111</v>
      </c>
      <c r="E60" s="140"/>
      <c r="F60" s="140"/>
      <c r="G60" s="140"/>
      <c r="H60" s="140"/>
      <c r="I60" s="140"/>
      <c r="J60" s="141">
        <f>J91</f>
        <v>0</v>
      </c>
      <c r="K60" s="138"/>
      <c r="L60" s="142"/>
    </row>
    <row r="61" spans="2:12" s="10" customFormat="1" ht="19.95" customHeight="1">
      <c r="B61" s="143"/>
      <c r="C61" s="144"/>
      <c r="D61" s="145" t="s">
        <v>112</v>
      </c>
      <c r="E61" s="146"/>
      <c r="F61" s="146"/>
      <c r="G61" s="146"/>
      <c r="H61" s="146"/>
      <c r="I61" s="146"/>
      <c r="J61" s="147">
        <f>J92</f>
        <v>0</v>
      </c>
      <c r="K61" s="144"/>
      <c r="L61" s="148"/>
    </row>
    <row r="62" spans="2:12" s="10" customFormat="1" ht="19.95" customHeight="1">
      <c r="B62" s="143"/>
      <c r="C62" s="144"/>
      <c r="D62" s="145" t="s">
        <v>114</v>
      </c>
      <c r="E62" s="146"/>
      <c r="F62" s="146"/>
      <c r="G62" s="146"/>
      <c r="H62" s="146"/>
      <c r="I62" s="146"/>
      <c r="J62" s="147">
        <f>J190</f>
        <v>0</v>
      </c>
      <c r="K62" s="144"/>
      <c r="L62" s="148"/>
    </row>
    <row r="63" spans="2:12" s="10" customFormat="1" ht="19.95" customHeight="1">
      <c r="B63" s="143"/>
      <c r="C63" s="144"/>
      <c r="D63" s="145" t="s">
        <v>116</v>
      </c>
      <c r="E63" s="146"/>
      <c r="F63" s="146"/>
      <c r="G63" s="146"/>
      <c r="H63" s="146"/>
      <c r="I63" s="146"/>
      <c r="J63" s="147">
        <f>J205</f>
        <v>0</v>
      </c>
      <c r="K63" s="144"/>
      <c r="L63" s="148"/>
    </row>
    <row r="64" spans="2:12" s="10" customFormat="1" ht="19.95" customHeight="1">
      <c r="B64" s="143"/>
      <c r="C64" s="144"/>
      <c r="D64" s="145" t="s">
        <v>117</v>
      </c>
      <c r="E64" s="146"/>
      <c r="F64" s="146"/>
      <c r="G64" s="146"/>
      <c r="H64" s="146"/>
      <c r="I64" s="146"/>
      <c r="J64" s="147">
        <f>J218</f>
        <v>0</v>
      </c>
      <c r="K64" s="144"/>
      <c r="L64" s="148"/>
    </row>
    <row r="65" spans="2:12" s="10" customFormat="1" ht="19.95" customHeight="1">
      <c r="B65" s="143"/>
      <c r="C65" s="144"/>
      <c r="D65" s="145" t="s">
        <v>118</v>
      </c>
      <c r="E65" s="146"/>
      <c r="F65" s="146"/>
      <c r="G65" s="146"/>
      <c r="H65" s="146"/>
      <c r="I65" s="146"/>
      <c r="J65" s="147">
        <f>J234</f>
        <v>0</v>
      </c>
      <c r="K65" s="144"/>
      <c r="L65" s="148"/>
    </row>
    <row r="66" spans="2:12" s="10" customFormat="1" ht="19.95" customHeight="1">
      <c r="B66" s="143"/>
      <c r="C66" s="144"/>
      <c r="D66" s="145" t="s">
        <v>119</v>
      </c>
      <c r="E66" s="146"/>
      <c r="F66" s="146"/>
      <c r="G66" s="146"/>
      <c r="H66" s="146"/>
      <c r="I66" s="146"/>
      <c r="J66" s="147">
        <f>J240</f>
        <v>0</v>
      </c>
      <c r="K66" s="144"/>
      <c r="L66" s="148"/>
    </row>
    <row r="67" spans="2:12" s="9" customFormat="1" ht="24.9" customHeight="1">
      <c r="B67" s="137"/>
      <c r="C67" s="138"/>
      <c r="D67" s="139" t="s">
        <v>120</v>
      </c>
      <c r="E67" s="140"/>
      <c r="F67" s="140"/>
      <c r="G67" s="140"/>
      <c r="H67" s="140"/>
      <c r="I67" s="140"/>
      <c r="J67" s="141">
        <f>J242</f>
        <v>0</v>
      </c>
      <c r="K67" s="138"/>
      <c r="L67" s="142"/>
    </row>
    <row r="68" spans="2:12" s="10" customFormat="1" ht="19.95" customHeight="1">
      <c r="B68" s="143"/>
      <c r="C68" s="144"/>
      <c r="D68" s="145" t="s">
        <v>786</v>
      </c>
      <c r="E68" s="146"/>
      <c r="F68" s="146"/>
      <c r="G68" s="146"/>
      <c r="H68" s="146"/>
      <c r="I68" s="146"/>
      <c r="J68" s="147">
        <f>J243</f>
        <v>0</v>
      </c>
      <c r="K68" s="144"/>
      <c r="L68" s="148"/>
    </row>
    <row r="69" spans="2:12" s="10" customFormat="1" ht="19.95" customHeight="1">
      <c r="B69" s="143"/>
      <c r="C69" s="144"/>
      <c r="D69" s="145" t="s">
        <v>123</v>
      </c>
      <c r="E69" s="146"/>
      <c r="F69" s="146"/>
      <c r="G69" s="146"/>
      <c r="H69" s="146"/>
      <c r="I69" s="146"/>
      <c r="J69" s="147">
        <f>J246</f>
        <v>0</v>
      </c>
      <c r="K69" s="144"/>
      <c r="L69" s="148"/>
    </row>
    <row r="70" spans="2:12" s="10" customFormat="1" ht="19.95" customHeight="1">
      <c r="B70" s="143"/>
      <c r="C70" s="144"/>
      <c r="D70" s="145" t="s">
        <v>125</v>
      </c>
      <c r="E70" s="146"/>
      <c r="F70" s="146"/>
      <c r="G70" s="146"/>
      <c r="H70" s="146"/>
      <c r="I70" s="146"/>
      <c r="J70" s="147">
        <f>J286</f>
        <v>0</v>
      </c>
      <c r="K70" s="144"/>
      <c r="L70" s="148"/>
    </row>
    <row r="71" spans="1:31" s="2" customFormat="1" ht="21.7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6.9" customHeight="1">
      <c r="A76" s="37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4.9" customHeight="1">
      <c r="A77" s="37"/>
      <c r="B77" s="38"/>
      <c r="C77" s="26" t="s">
        <v>126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16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86" t="str">
        <f>E7</f>
        <v>Oprava fasády a střechy objektu Krnovská 71B v Opavě</v>
      </c>
      <c r="F80" s="387"/>
      <c r="G80" s="387"/>
      <c r="H80" s="387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105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39" t="str">
        <f>E9</f>
        <v>03 - Oprava fasády - pohled východní</v>
      </c>
      <c r="F82" s="388"/>
      <c r="G82" s="388"/>
      <c r="H82" s="388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F12</f>
        <v>k.ú. Opava-Předměstí, par.č. 2157/2</v>
      </c>
      <c r="G84" s="39"/>
      <c r="H84" s="39"/>
      <c r="I84" s="32" t="s">
        <v>23</v>
      </c>
      <c r="J84" s="62" t="str">
        <f>IF(J12="","",J12)</f>
        <v>9. 4. 2024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15" customHeight="1">
      <c r="A86" s="37"/>
      <c r="B86" s="38"/>
      <c r="C86" s="32" t="s">
        <v>25</v>
      </c>
      <c r="D86" s="39"/>
      <c r="E86" s="39"/>
      <c r="F86" s="30" t="str">
        <f>E15</f>
        <v xml:space="preserve">Statutární město Opava </v>
      </c>
      <c r="G86" s="39"/>
      <c r="H86" s="39"/>
      <c r="I86" s="32" t="s">
        <v>31</v>
      </c>
      <c r="J86" s="35" t="str">
        <f>E21</f>
        <v>Ing. Jan Pospíšil</v>
      </c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15" customHeight="1">
      <c r="A87" s="37"/>
      <c r="B87" s="38"/>
      <c r="C87" s="32" t="s">
        <v>29</v>
      </c>
      <c r="D87" s="39"/>
      <c r="E87" s="39"/>
      <c r="F87" s="30" t="str">
        <f>IF(E18="","",E18)</f>
        <v>Vyplň údaj</v>
      </c>
      <c r="G87" s="39"/>
      <c r="H87" s="39"/>
      <c r="I87" s="32" t="s">
        <v>34</v>
      </c>
      <c r="J87" s="35" t="str">
        <f>E24</f>
        <v xml:space="preserve"> </v>
      </c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49"/>
      <c r="B89" s="150"/>
      <c r="C89" s="151" t="s">
        <v>127</v>
      </c>
      <c r="D89" s="152" t="s">
        <v>57</v>
      </c>
      <c r="E89" s="152" t="s">
        <v>53</v>
      </c>
      <c r="F89" s="152" t="s">
        <v>54</v>
      </c>
      <c r="G89" s="152" t="s">
        <v>128</v>
      </c>
      <c r="H89" s="152" t="s">
        <v>129</v>
      </c>
      <c r="I89" s="152" t="s">
        <v>130</v>
      </c>
      <c r="J89" s="152" t="s">
        <v>109</v>
      </c>
      <c r="K89" s="153" t="s">
        <v>131</v>
      </c>
      <c r="L89" s="154"/>
      <c r="M89" s="71" t="s">
        <v>19</v>
      </c>
      <c r="N89" s="72" t="s">
        <v>42</v>
      </c>
      <c r="O89" s="72" t="s">
        <v>132</v>
      </c>
      <c r="P89" s="72" t="s">
        <v>133</v>
      </c>
      <c r="Q89" s="72" t="s">
        <v>134</v>
      </c>
      <c r="R89" s="72" t="s">
        <v>135</v>
      </c>
      <c r="S89" s="72" t="s">
        <v>136</v>
      </c>
      <c r="T89" s="73" t="s">
        <v>137</v>
      </c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spans="1:63" s="2" customFormat="1" ht="22.8" customHeight="1">
      <c r="A90" s="37"/>
      <c r="B90" s="38"/>
      <c r="C90" s="78" t="s">
        <v>138</v>
      </c>
      <c r="D90" s="39"/>
      <c r="E90" s="39"/>
      <c r="F90" s="39"/>
      <c r="G90" s="39"/>
      <c r="H90" s="39"/>
      <c r="I90" s="39"/>
      <c r="J90" s="155">
        <f>BK90</f>
        <v>0</v>
      </c>
      <c r="K90" s="39"/>
      <c r="L90" s="42"/>
      <c r="M90" s="74"/>
      <c r="N90" s="156"/>
      <c r="O90" s="75"/>
      <c r="P90" s="157">
        <f>P91+P242</f>
        <v>0</v>
      </c>
      <c r="Q90" s="75"/>
      <c r="R90" s="157">
        <f>R91+R242</f>
        <v>24.370856599999996</v>
      </c>
      <c r="S90" s="75"/>
      <c r="T90" s="158">
        <f>T91+T242</f>
        <v>22.188790599999997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71</v>
      </c>
      <c r="AU90" s="20" t="s">
        <v>110</v>
      </c>
      <c r="BK90" s="159">
        <f>BK91+BK242</f>
        <v>0</v>
      </c>
    </row>
    <row r="91" spans="2:63" s="12" customFormat="1" ht="25.95" customHeight="1">
      <c r="B91" s="160"/>
      <c r="C91" s="161"/>
      <c r="D91" s="162" t="s">
        <v>71</v>
      </c>
      <c r="E91" s="163" t="s">
        <v>139</v>
      </c>
      <c r="F91" s="163" t="s">
        <v>140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f>P92+P190+P205+P218+P234+P240</f>
        <v>0</v>
      </c>
      <c r="Q91" s="168"/>
      <c r="R91" s="169">
        <f>R92+R190+R205+R218+R234+R240</f>
        <v>23.620094899999998</v>
      </c>
      <c r="S91" s="168"/>
      <c r="T91" s="170">
        <f>T92+T190+T205+T218+T234+T240</f>
        <v>21.989247</v>
      </c>
      <c r="AR91" s="171" t="s">
        <v>80</v>
      </c>
      <c r="AT91" s="172" t="s">
        <v>71</v>
      </c>
      <c r="AU91" s="172" t="s">
        <v>72</v>
      </c>
      <c r="AY91" s="171" t="s">
        <v>141</v>
      </c>
      <c r="BK91" s="173">
        <f>BK92+BK190+BK205+BK218+BK234+BK240</f>
        <v>0</v>
      </c>
    </row>
    <row r="92" spans="2:63" s="12" customFormat="1" ht="22.8" customHeight="1">
      <c r="B92" s="160"/>
      <c r="C92" s="161"/>
      <c r="D92" s="162" t="s">
        <v>71</v>
      </c>
      <c r="E92" s="174" t="s">
        <v>142</v>
      </c>
      <c r="F92" s="174" t="s">
        <v>143</v>
      </c>
      <c r="G92" s="161"/>
      <c r="H92" s="161"/>
      <c r="I92" s="164"/>
      <c r="J92" s="175">
        <f>BK92</f>
        <v>0</v>
      </c>
      <c r="K92" s="161"/>
      <c r="L92" s="166"/>
      <c r="M92" s="167"/>
      <c r="N92" s="168"/>
      <c r="O92" s="168"/>
      <c r="P92" s="169">
        <f>SUM(P93:P189)</f>
        <v>0</v>
      </c>
      <c r="Q92" s="168"/>
      <c r="R92" s="169">
        <f>SUM(R93:R189)</f>
        <v>23.5374849</v>
      </c>
      <c r="S92" s="168"/>
      <c r="T92" s="170">
        <f>SUM(T93:T189)</f>
        <v>0</v>
      </c>
      <c r="AR92" s="171" t="s">
        <v>80</v>
      </c>
      <c r="AT92" s="172" t="s">
        <v>71</v>
      </c>
      <c r="AU92" s="172" t="s">
        <v>80</v>
      </c>
      <c r="AY92" s="171" t="s">
        <v>141</v>
      </c>
      <c r="BK92" s="173">
        <f>SUM(BK93:BK189)</f>
        <v>0</v>
      </c>
    </row>
    <row r="93" spans="1:65" s="2" customFormat="1" ht="33" customHeight="1">
      <c r="A93" s="37"/>
      <c r="B93" s="38"/>
      <c r="C93" s="176" t="s">
        <v>80</v>
      </c>
      <c r="D93" s="176" t="s">
        <v>144</v>
      </c>
      <c r="E93" s="177" t="s">
        <v>145</v>
      </c>
      <c r="F93" s="178" t="s">
        <v>146</v>
      </c>
      <c r="G93" s="179" t="s">
        <v>147</v>
      </c>
      <c r="H93" s="180">
        <v>66.98</v>
      </c>
      <c r="I93" s="181"/>
      <c r="J93" s="182">
        <f>ROUND(I93*H93,2)</f>
        <v>0</v>
      </c>
      <c r="K93" s="178" t="s">
        <v>148</v>
      </c>
      <c r="L93" s="42"/>
      <c r="M93" s="183" t="s">
        <v>19</v>
      </c>
      <c r="N93" s="184" t="s">
        <v>43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149</v>
      </c>
      <c r="AT93" s="187" t="s">
        <v>144</v>
      </c>
      <c r="AU93" s="187" t="s">
        <v>82</v>
      </c>
      <c r="AY93" s="20" t="s">
        <v>141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20" t="s">
        <v>80</v>
      </c>
      <c r="BK93" s="188">
        <f>ROUND(I93*H93,2)</f>
        <v>0</v>
      </c>
      <c r="BL93" s="20" t="s">
        <v>149</v>
      </c>
      <c r="BM93" s="187" t="s">
        <v>588</v>
      </c>
    </row>
    <row r="94" spans="2:51" s="13" customFormat="1" ht="10.2">
      <c r="B94" s="189"/>
      <c r="C94" s="190"/>
      <c r="D94" s="191" t="s">
        <v>151</v>
      </c>
      <c r="E94" s="192" t="s">
        <v>19</v>
      </c>
      <c r="F94" s="193" t="s">
        <v>156</v>
      </c>
      <c r="G94" s="190"/>
      <c r="H94" s="192" t="s">
        <v>19</v>
      </c>
      <c r="I94" s="194"/>
      <c r="J94" s="190"/>
      <c r="K94" s="190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151</v>
      </c>
      <c r="AU94" s="199" t="s">
        <v>82</v>
      </c>
      <c r="AV94" s="13" t="s">
        <v>80</v>
      </c>
      <c r="AW94" s="13" t="s">
        <v>33</v>
      </c>
      <c r="AX94" s="13" t="s">
        <v>72</v>
      </c>
      <c r="AY94" s="199" t="s">
        <v>141</v>
      </c>
    </row>
    <row r="95" spans="2:51" s="14" customFormat="1" ht="10.2">
      <c r="B95" s="200"/>
      <c r="C95" s="201"/>
      <c r="D95" s="191" t="s">
        <v>151</v>
      </c>
      <c r="E95" s="202" t="s">
        <v>19</v>
      </c>
      <c r="F95" s="203" t="s">
        <v>787</v>
      </c>
      <c r="G95" s="201"/>
      <c r="H95" s="204">
        <v>40.98</v>
      </c>
      <c r="I95" s="205"/>
      <c r="J95" s="201"/>
      <c r="K95" s="201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151</v>
      </c>
      <c r="AU95" s="210" t="s">
        <v>82</v>
      </c>
      <c r="AV95" s="14" t="s">
        <v>82</v>
      </c>
      <c r="AW95" s="14" t="s">
        <v>33</v>
      </c>
      <c r="AX95" s="14" t="s">
        <v>72</v>
      </c>
      <c r="AY95" s="210" t="s">
        <v>141</v>
      </c>
    </row>
    <row r="96" spans="2:51" s="15" customFormat="1" ht="10.2">
      <c r="B96" s="211"/>
      <c r="C96" s="212"/>
      <c r="D96" s="191" t="s">
        <v>151</v>
      </c>
      <c r="E96" s="213" t="s">
        <v>19</v>
      </c>
      <c r="F96" s="214" t="s">
        <v>154</v>
      </c>
      <c r="G96" s="212"/>
      <c r="H96" s="215">
        <v>40.98</v>
      </c>
      <c r="I96" s="216"/>
      <c r="J96" s="212"/>
      <c r="K96" s="212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151</v>
      </c>
      <c r="AU96" s="221" t="s">
        <v>82</v>
      </c>
      <c r="AV96" s="15" t="s">
        <v>155</v>
      </c>
      <c r="AW96" s="15" t="s">
        <v>33</v>
      </c>
      <c r="AX96" s="15" t="s">
        <v>72</v>
      </c>
      <c r="AY96" s="221" t="s">
        <v>141</v>
      </c>
    </row>
    <row r="97" spans="2:51" s="14" customFormat="1" ht="10.2">
      <c r="B97" s="200"/>
      <c r="C97" s="201"/>
      <c r="D97" s="191" t="s">
        <v>151</v>
      </c>
      <c r="E97" s="202" t="s">
        <v>19</v>
      </c>
      <c r="F97" s="203" t="s">
        <v>788</v>
      </c>
      <c r="G97" s="201"/>
      <c r="H97" s="204">
        <v>17.4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151</v>
      </c>
      <c r="AU97" s="210" t="s">
        <v>82</v>
      </c>
      <c r="AV97" s="14" t="s">
        <v>82</v>
      </c>
      <c r="AW97" s="14" t="s">
        <v>33</v>
      </c>
      <c r="AX97" s="14" t="s">
        <v>72</v>
      </c>
      <c r="AY97" s="210" t="s">
        <v>141</v>
      </c>
    </row>
    <row r="98" spans="2:51" s="15" customFormat="1" ht="10.2">
      <c r="B98" s="211"/>
      <c r="C98" s="212"/>
      <c r="D98" s="191" t="s">
        <v>151</v>
      </c>
      <c r="E98" s="213" t="s">
        <v>19</v>
      </c>
      <c r="F98" s="214" t="s">
        <v>154</v>
      </c>
      <c r="G98" s="212"/>
      <c r="H98" s="215">
        <v>17.4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151</v>
      </c>
      <c r="AU98" s="221" t="s">
        <v>82</v>
      </c>
      <c r="AV98" s="15" t="s">
        <v>155</v>
      </c>
      <c r="AW98" s="15" t="s">
        <v>33</v>
      </c>
      <c r="AX98" s="15" t="s">
        <v>72</v>
      </c>
      <c r="AY98" s="221" t="s">
        <v>141</v>
      </c>
    </row>
    <row r="99" spans="2:51" s="14" customFormat="1" ht="10.2">
      <c r="B99" s="200"/>
      <c r="C99" s="201"/>
      <c r="D99" s="191" t="s">
        <v>151</v>
      </c>
      <c r="E99" s="202" t="s">
        <v>19</v>
      </c>
      <c r="F99" s="203" t="s">
        <v>789</v>
      </c>
      <c r="G99" s="201"/>
      <c r="H99" s="204">
        <v>8.6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151</v>
      </c>
      <c r="AU99" s="210" t="s">
        <v>82</v>
      </c>
      <c r="AV99" s="14" t="s">
        <v>82</v>
      </c>
      <c r="AW99" s="14" t="s">
        <v>33</v>
      </c>
      <c r="AX99" s="14" t="s">
        <v>72</v>
      </c>
      <c r="AY99" s="210" t="s">
        <v>141</v>
      </c>
    </row>
    <row r="100" spans="2:51" s="15" customFormat="1" ht="10.2">
      <c r="B100" s="211"/>
      <c r="C100" s="212"/>
      <c r="D100" s="191" t="s">
        <v>151</v>
      </c>
      <c r="E100" s="213" t="s">
        <v>19</v>
      </c>
      <c r="F100" s="214" t="s">
        <v>154</v>
      </c>
      <c r="G100" s="212"/>
      <c r="H100" s="215">
        <v>8.6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151</v>
      </c>
      <c r="AU100" s="221" t="s">
        <v>82</v>
      </c>
      <c r="AV100" s="15" t="s">
        <v>155</v>
      </c>
      <c r="AW100" s="15" t="s">
        <v>33</v>
      </c>
      <c r="AX100" s="15" t="s">
        <v>72</v>
      </c>
      <c r="AY100" s="221" t="s">
        <v>141</v>
      </c>
    </row>
    <row r="101" spans="2:51" s="16" customFormat="1" ht="10.2">
      <c r="B101" s="222"/>
      <c r="C101" s="223"/>
      <c r="D101" s="191" t="s">
        <v>151</v>
      </c>
      <c r="E101" s="224" t="s">
        <v>19</v>
      </c>
      <c r="F101" s="225" t="s">
        <v>160</v>
      </c>
      <c r="G101" s="223"/>
      <c r="H101" s="226">
        <v>66.98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151</v>
      </c>
      <c r="AU101" s="232" t="s">
        <v>82</v>
      </c>
      <c r="AV101" s="16" t="s">
        <v>149</v>
      </c>
      <c r="AW101" s="16" t="s">
        <v>33</v>
      </c>
      <c r="AX101" s="16" t="s">
        <v>80</v>
      </c>
      <c r="AY101" s="232" t="s">
        <v>141</v>
      </c>
    </row>
    <row r="102" spans="1:65" s="2" customFormat="1" ht="16.5" customHeight="1">
      <c r="A102" s="37"/>
      <c r="B102" s="38"/>
      <c r="C102" s="233" t="s">
        <v>82</v>
      </c>
      <c r="D102" s="233" t="s">
        <v>161</v>
      </c>
      <c r="E102" s="234" t="s">
        <v>162</v>
      </c>
      <c r="F102" s="235" t="s">
        <v>163</v>
      </c>
      <c r="G102" s="236" t="s">
        <v>147</v>
      </c>
      <c r="H102" s="237">
        <v>70.329</v>
      </c>
      <c r="I102" s="238"/>
      <c r="J102" s="239">
        <f>ROUND(I102*H102,2)</f>
        <v>0</v>
      </c>
      <c r="K102" s="235" t="s">
        <v>148</v>
      </c>
      <c r="L102" s="240"/>
      <c r="M102" s="241" t="s">
        <v>19</v>
      </c>
      <c r="N102" s="242" t="s">
        <v>43</v>
      </c>
      <c r="O102" s="67"/>
      <c r="P102" s="185">
        <f>O102*H102</f>
        <v>0</v>
      </c>
      <c r="Q102" s="185">
        <v>4E-05</v>
      </c>
      <c r="R102" s="185">
        <f>Q102*H102</f>
        <v>0.00281316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164</v>
      </c>
      <c r="AT102" s="187" t="s">
        <v>161</v>
      </c>
      <c r="AU102" s="187" t="s">
        <v>82</v>
      </c>
      <c r="AY102" s="20" t="s">
        <v>141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20" t="s">
        <v>80</v>
      </c>
      <c r="BK102" s="188">
        <f>ROUND(I102*H102,2)</f>
        <v>0</v>
      </c>
      <c r="BL102" s="20" t="s">
        <v>149</v>
      </c>
      <c r="BM102" s="187" t="s">
        <v>593</v>
      </c>
    </row>
    <row r="103" spans="2:51" s="14" customFormat="1" ht="10.2">
      <c r="B103" s="200"/>
      <c r="C103" s="201"/>
      <c r="D103" s="191" t="s">
        <v>151</v>
      </c>
      <c r="E103" s="201"/>
      <c r="F103" s="203" t="s">
        <v>790</v>
      </c>
      <c r="G103" s="201"/>
      <c r="H103" s="204">
        <v>70.329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151</v>
      </c>
      <c r="AU103" s="210" t="s">
        <v>82</v>
      </c>
      <c r="AV103" s="14" t="s">
        <v>82</v>
      </c>
      <c r="AW103" s="14" t="s">
        <v>4</v>
      </c>
      <c r="AX103" s="14" t="s">
        <v>80</v>
      </c>
      <c r="AY103" s="210" t="s">
        <v>141</v>
      </c>
    </row>
    <row r="104" spans="1:65" s="2" customFormat="1" ht="16.5" customHeight="1">
      <c r="A104" s="37"/>
      <c r="B104" s="38"/>
      <c r="C104" s="176" t="s">
        <v>155</v>
      </c>
      <c r="D104" s="176" t="s">
        <v>144</v>
      </c>
      <c r="E104" s="177" t="s">
        <v>167</v>
      </c>
      <c r="F104" s="178" t="s">
        <v>168</v>
      </c>
      <c r="G104" s="179" t="s">
        <v>169</v>
      </c>
      <c r="H104" s="180">
        <v>120.229</v>
      </c>
      <c r="I104" s="181"/>
      <c r="J104" s="182">
        <f>ROUND(I104*H104,2)</f>
        <v>0</v>
      </c>
      <c r="K104" s="178" t="s">
        <v>19</v>
      </c>
      <c r="L104" s="42"/>
      <c r="M104" s="183" t="s">
        <v>19</v>
      </c>
      <c r="N104" s="184" t="s">
        <v>43</v>
      </c>
      <c r="O104" s="67"/>
      <c r="P104" s="185">
        <f>O104*H104</f>
        <v>0</v>
      </c>
      <c r="Q104" s="185">
        <v>0.00026</v>
      </c>
      <c r="R104" s="185">
        <f>Q104*H104</f>
        <v>0.031259539999999995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149</v>
      </c>
      <c r="AT104" s="187" t="s">
        <v>144</v>
      </c>
      <c r="AU104" s="187" t="s">
        <v>82</v>
      </c>
      <c r="AY104" s="20" t="s">
        <v>141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20" t="s">
        <v>80</v>
      </c>
      <c r="BK104" s="188">
        <f>ROUND(I104*H104,2)</f>
        <v>0</v>
      </c>
      <c r="BL104" s="20" t="s">
        <v>149</v>
      </c>
      <c r="BM104" s="187" t="s">
        <v>595</v>
      </c>
    </row>
    <row r="105" spans="1:65" s="2" customFormat="1" ht="21.75" customHeight="1">
      <c r="A105" s="37"/>
      <c r="B105" s="38"/>
      <c r="C105" s="176" t="s">
        <v>149</v>
      </c>
      <c r="D105" s="176" t="s">
        <v>144</v>
      </c>
      <c r="E105" s="177" t="s">
        <v>171</v>
      </c>
      <c r="F105" s="178" t="s">
        <v>172</v>
      </c>
      <c r="G105" s="179" t="s">
        <v>169</v>
      </c>
      <c r="H105" s="180">
        <v>48.469</v>
      </c>
      <c r="I105" s="181"/>
      <c r="J105" s="182">
        <f>ROUND(I105*H105,2)</f>
        <v>0</v>
      </c>
      <c r="K105" s="178" t="s">
        <v>148</v>
      </c>
      <c r="L105" s="42"/>
      <c r="M105" s="183" t="s">
        <v>19</v>
      </c>
      <c r="N105" s="184" t="s">
        <v>43</v>
      </c>
      <c r="O105" s="67"/>
      <c r="P105" s="185">
        <f>O105*H105</f>
        <v>0</v>
      </c>
      <c r="Q105" s="185">
        <v>0.0167</v>
      </c>
      <c r="R105" s="185">
        <f>Q105*H105</f>
        <v>0.8094323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149</v>
      </c>
      <c r="AT105" s="187" t="s">
        <v>144</v>
      </c>
      <c r="AU105" s="187" t="s">
        <v>82</v>
      </c>
      <c r="AY105" s="20" t="s">
        <v>141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20" t="s">
        <v>80</v>
      </c>
      <c r="BK105" s="188">
        <f>ROUND(I105*H105,2)</f>
        <v>0</v>
      </c>
      <c r="BL105" s="20" t="s">
        <v>149</v>
      </c>
      <c r="BM105" s="187" t="s">
        <v>596</v>
      </c>
    </row>
    <row r="106" spans="2:51" s="13" customFormat="1" ht="10.2">
      <c r="B106" s="189"/>
      <c r="C106" s="190"/>
      <c r="D106" s="191" t="s">
        <v>151</v>
      </c>
      <c r="E106" s="192" t="s">
        <v>19</v>
      </c>
      <c r="F106" s="193" t="s">
        <v>156</v>
      </c>
      <c r="G106" s="190"/>
      <c r="H106" s="192" t="s">
        <v>19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151</v>
      </c>
      <c r="AU106" s="199" t="s">
        <v>82</v>
      </c>
      <c r="AV106" s="13" t="s">
        <v>80</v>
      </c>
      <c r="AW106" s="13" t="s">
        <v>33</v>
      </c>
      <c r="AX106" s="13" t="s">
        <v>72</v>
      </c>
      <c r="AY106" s="199" t="s">
        <v>141</v>
      </c>
    </row>
    <row r="107" spans="2:51" s="13" customFormat="1" ht="10.2">
      <c r="B107" s="189"/>
      <c r="C107" s="190"/>
      <c r="D107" s="191" t="s">
        <v>151</v>
      </c>
      <c r="E107" s="192" t="s">
        <v>19</v>
      </c>
      <c r="F107" s="193" t="s">
        <v>174</v>
      </c>
      <c r="G107" s="190"/>
      <c r="H107" s="192" t="s">
        <v>19</v>
      </c>
      <c r="I107" s="194"/>
      <c r="J107" s="190"/>
      <c r="K107" s="190"/>
      <c r="L107" s="195"/>
      <c r="M107" s="196"/>
      <c r="N107" s="197"/>
      <c r="O107" s="197"/>
      <c r="P107" s="197"/>
      <c r="Q107" s="197"/>
      <c r="R107" s="197"/>
      <c r="S107" s="197"/>
      <c r="T107" s="198"/>
      <c r="AT107" s="199" t="s">
        <v>151</v>
      </c>
      <c r="AU107" s="199" t="s">
        <v>82</v>
      </c>
      <c r="AV107" s="13" t="s">
        <v>80</v>
      </c>
      <c r="AW107" s="13" t="s">
        <v>33</v>
      </c>
      <c r="AX107" s="13" t="s">
        <v>72</v>
      </c>
      <c r="AY107" s="199" t="s">
        <v>141</v>
      </c>
    </row>
    <row r="108" spans="2:51" s="14" customFormat="1" ht="10.2">
      <c r="B108" s="200"/>
      <c r="C108" s="201"/>
      <c r="D108" s="191" t="s">
        <v>151</v>
      </c>
      <c r="E108" s="202" t="s">
        <v>19</v>
      </c>
      <c r="F108" s="203" t="s">
        <v>791</v>
      </c>
      <c r="G108" s="201"/>
      <c r="H108" s="204">
        <v>14.54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151</v>
      </c>
      <c r="AU108" s="210" t="s">
        <v>82</v>
      </c>
      <c r="AV108" s="14" t="s">
        <v>82</v>
      </c>
      <c r="AW108" s="14" t="s">
        <v>33</v>
      </c>
      <c r="AX108" s="14" t="s">
        <v>72</v>
      </c>
      <c r="AY108" s="210" t="s">
        <v>141</v>
      </c>
    </row>
    <row r="109" spans="2:51" s="15" customFormat="1" ht="10.2">
      <c r="B109" s="211"/>
      <c r="C109" s="212"/>
      <c r="D109" s="191" t="s">
        <v>151</v>
      </c>
      <c r="E109" s="213" t="s">
        <v>19</v>
      </c>
      <c r="F109" s="214" t="s">
        <v>154</v>
      </c>
      <c r="G109" s="212"/>
      <c r="H109" s="215">
        <v>14.54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151</v>
      </c>
      <c r="AU109" s="221" t="s">
        <v>82</v>
      </c>
      <c r="AV109" s="15" t="s">
        <v>155</v>
      </c>
      <c r="AW109" s="15" t="s">
        <v>33</v>
      </c>
      <c r="AX109" s="15" t="s">
        <v>72</v>
      </c>
      <c r="AY109" s="221" t="s">
        <v>141</v>
      </c>
    </row>
    <row r="110" spans="2:51" s="13" customFormat="1" ht="10.2">
      <c r="B110" s="189"/>
      <c r="C110" s="190"/>
      <c r="D110" s="191" t="s">
        <v>151</v>
      </c>
      <c r="E110" s="192" t="s">
        <v>19</v>
      </c>
      <c r="F110" s="193" t="s">
        <v>176</v>
      </c>
      <c r="G110" s="190"/>
      <c r="H110" s="192" t="s">
        <v>19</v>
      </c>
      <c r="I110" s="194"/>
      <c r="J110" s="190"/>
      <c r="K110" s="190"/>
      <c r="L110" s="195"/>
      <c r="M110" s="196"/>
      <c r="N110" s="197"/>
      <c r="O110" s="197"/>
      <c r="P110" s="197"/>
      <c r="Q110" s="197"/>
      <c r="R110" s="197"/>
      <c r="S110" s="197"/>
      <c r="T110" s="198"/>
      <c r="AT110" s="199" t="s">
        <v>151</v>
      </c>
      <c r="AU110" s="199" t="s">
        <v>82</v>
      </c>
      <c r="AV110" s="13" t="s">
        <v>80</v>
      </c>
      <c r="AW110" s="13" t="s">
        <v>33</v>
      </c>
      <c r="AX110" s="13" t="s">
        <v>72</v>
      </c>
      <c r="AY110" s="199" t="s">
        <v>141</v>
      </c>
    </row>
    <row r="111" spans="2:51" s="14" customFormat="1" ht="10.2">
      <c r="B111" s="200"/>
      <c r="C111" s="201"/>
      <c r="D111" s="191" t="s">
        <v>151</v>
      </c>
      <c r="E111" s="202" t="s">
        <v>19</v>
      </c>
      <c r="F111" s="203" t="s">
        <v>792</v>
      </c>
      <c r="G111" s="201"/>
      <c r="H111" s="204">
        <v>17.423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151</v>
      </c>
      <c r="AU111" s="210" t="s">
        <v>82</v>
      </c>
      <c r="AV111" s="14" t="s">
        <v>82</v>
      </c>
      <c r="AW111" s="14" t="s">
        <v>33</v>
      </c>
      <c r="AX111" s="14" t="s">
        <v>72</v>
      </c>
      <c r="AY111" s="210" t="s">
        <v>141</v>
      </c>
    </row>
    <row r="112" spans="2:51" s="15" customFormat="1" ht="10.2">
      <c r="B112" s="211"/>
      <c r="C112" s="212"/>
      <c r="D112" s="191" t="s">
        <v>151</v>
      </c>
      <c r="E112" s="213" t="s">
        <v>19</v>
      </c>
      <c r="F112" s="214" t="s">
        <v>154</v>
      </c>
      <c r="G112" s="212"/>
      <c r="H112" s="215">
        <v>17.423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151</v>
      </c>
      <c r="AU112" s="221" t="s">
        <v>82</v>
      </c>
      <c r="AV112" s="15" t="s">
        <v>155</v>
      </c>
      <c r="AW112" s="15" t="s">
        <v>33</v>
      </c>
      <c r="AX112" s="15" t="s">
        <v>72</v>
      </c>
      <c r="AY112" s="221" t="s">
        <v>141</v>
      </c>
    </row>
    <row r="113" spans="2:51" s="13" customFormat="1" ht="10.2">
      <c r="B113" s="189"/>
      <c r="C113" s="190"/>
      <c r="D113" s="191" t="s">
        <v>151</v>
      </c>
      <c r="E113" s="192" t="s">
        <v>19</v>
      </c>
      <c r="F113" s="193" t="s">
        <v>178</v>
      </c>
      <c r="G113" s="190"/>
      <c r="H113" s="192" t="s">
        <v>19</v>
      </c>
      <c r="I113" s="194"/>
      <c r="J113" s="190"/>
      <c r="K113" s="190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151</v>
      </c>
      <c r="AU113" s="199" t="s">
        <v>82</v>
      </c>
      <c r="AV113" s="13" t="s">
        <v>80</v>
      </c>
      <c r="AW113" s="13" t="s">
        <v>33</v>
      </c>
      <c r="AX113" s="13" t="s">
        <v>72</v>
      </c>
      <c r="AY113" s="199" t="s">
        <v>141</v>
      </c>
    </row>
    <row r="114" spans="2:51" s="14" customFormat="1" ht="10.2">
      <c r="B114" s="200"/>
      <c r="C114" s="201"/>
      <c r="D114" s="191" t="s">
        <v>151</v>
      </c>
      <c r="E114" s="202" t="s">
        <v>19</v>
      </c>
      <c r="F114" s="203" t="s">
        <v>793</v>
      </c>
      <c r="G114" s="201"/>
      <c r="H114" s="204">
        <v>16.506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151</v>
      </c>
      <c r="AU114" s="210" t="s">
        <v>82</v>
      </c>
      <c r="AV114" s="14" t="s">
        <v>82</v>
      </c>
      <c r="AW114" s="14" t="s">
        <v>33</v>
      </c>
      <c r="AX114" s="14" t="s">
        <v>72</v>
      </c>
      <c r="AY114" s="210" t="s">
        <v>141</v>
      </c>
    </row>
    <row r="115" spans="2:51" s="15" customFormat="1" ht="10.2">
      <c r="B115" s="211"/>
      <c r="C115" s="212"/>
      <c r="D115" s="191" t="s">
        <v>151</v>
      </c>
      <c r="E115" s="213" t="s">
        <v>19</v>
      </c>
      <c r="F115" s="214" t="s">
        <v>154</v>
      </c>
      <c r="G115" s="212"/>
      <c r="H115" s="215">
        <v>16.506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151</v>
      </c>
      <c r="AU115" s="221" t="s">
        <v>82</v>
      </c>
      <c r="AV115" s="15" t="s">
        <v>155</v>
      </c>
      <c r="AW115" s="15" t="s">
        <v>33</v>
      </c>
      <c r="AX115" s="15" t="s">
        <v>72</v>
      </c>
      <c r="AY115" s="221" t="s">
        <v>141</v>
      </c>
    </row>
    <row r="116" spans="2:51" s="16" customFormat="1" ht="10.2">
      <c r="B116" s="222"/>
      <c r="C116" s="223"/>
      <c r="D116" s="191" t="s">
        <v>151</v>
      </c>
      <c r="E116" s="224" t="s">
        <v>19</v>
      </c>
      <c r="F116" s="225" t="s">
        <v>160</v>
      </c>
      <c r="G116" s="223"/>
      <c r="H116" s="226">
        <v>48.469</v>
      </c>
      <c r="I116" s="227"/>
      <c r="J116" s="223"/>
      <c r="K116" s="223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151</v>
      </c>
      <c r="AU116" s="232" t="s">
        <v>82</v>
      </c>
      <c r="AV116" s="16" t="s">
        <v>149</v>
      </c>
      <c r="AW116" s="16" t="s">
        <v>33</v>
      </c>
      <c r="AX116" s="16" t="s">
        <v>80</v>
      </c>
      <c r="AY116" s="232" t="s">
        <v>141</v>
      </c>
    </row>
    <row r="117" spans="1:65" s="2" customFormat="1" ht="21.75" customHeight="1">
      <c r="A117" s="37"/>
      <c r="B117" s="38"/>
      <c r="C117" s="176" t="s">
        <v>181</v>
      </c>
      <c r="D117" s="176" t="s">
        <v>144</v>
      </c>
      <c r="E117" s="177" t="s">
        <v>182</v>
      </c>
      <c r="F117" s="178" t="s">
        <v>183</v>
      </c>
      <c r="G117" s="179" t="s">
        <v>169</v>
      </c>
      <c r="H117" s="180">
        <v>295.041</v>
      </c>
      <c r="I117" s="181"/>
      <c r="J117" s="182">
        <f>ROUND(I117*H117,2)</f>
        <v>0</v>
      </c>
      <c r="K117" s="178" t="s">
        <v>148</v>
      </c>
      <c r="L117" s="42"/>
      <c r="M117" s="183" t="s">
        <v>19</v>
      </c>
      <c r="N117" s="184" t="s">
        <v>43</v>
      </c>
      <c r="O117" s="67"/>
      <c r="P117" s="185">
        <f>O117*H117</f>
        <v>0</v>
      </c>
      <c r="Q117" s="185">
        <v>0.0167</v>
      </c>
      <c r="R117" s="185">
        <f>Q117*H117</f>
        <v>4.9271847</v>
      </c>
      <c r="S117" s="185">
        <v>0</v>
      </c>
      <c r="T117" s="18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149</v>
      </c>
      <c r="AT117" s="187" t="s">
        <v>144</v>
      </c>
      <c r="AU117" s="187" t="s">
        <v>82</v>
      </c>
      <c r="AY117" s="20" t="s">
        <v>141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20" t="s">
        <v>80</v>
      </c>
      <c r="BK117" s="188">
        <f>ROUND(I117*H117,2)</f>
        <v>0</v>
      </c>
      <c r="BL117" s="20" t="s">
        <v>149</v>
      </c>
      <c r="BM117" s="187" t="s">
        <v>601</v>
      </c>
    </row>
    <row r="118" spans="2:51" s="14" customFormat="1" ht="10.2">
      <c r="B118" s="200"/>
      <c r="C118" s="201"/>
      <c r="D118" s="191" t="s">
        <v>151</v>
      </c>
      <c r="E118" s="202" t="s">
        <v>19</v>
      </c>
      <c r="F118" s="203" t="s">
        <v>794</v>
      </c>
      <c r="G118" s="201"/>
      <c r="H118" s="204">
        <v>295.041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151</v>
      </c>
      <c r="AU118" s="210" t="s">
        <v>82</v>
      </c>
      <c r="AV118" s="14" t="s">
        <v>82</v>
      </c>
      <c r="AW118" s="14" t="s">
        <v>33</v>
      </c>
      <c r="AX118" s="14" t="s">
        <v>72</v>
      </c>
      <c r="AY118" s="210" t="s">
        <v>141</v>
      </c>
    </row>
    <row r="119" spans="2:51" s="16" customFormat="1" ht="10.2">
      <c r="B119" s="222"/>
      <c r="C119" s="223"/>
      <c r="D119" s="191" t="s">
        <v>151</v>
      </c>
      <c r="E119" s="224" t="s">
        <v>19</v>
      </c>
      <c r="F119" s="225" t="s">
        <v>160</v>
      </c>
      <c r="G119" s="223"/>
      <c r="H119" s="226">
        <v>295.041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151</v>
      </c>
      <c r="AU119" s="232" t="s">
        <v>82</v>
      </c>
      <c r="AV119" s="16" t="s">
        <v>149</v>
      </c>
      <c r="AW119" s="16" t="s">
        <v>33</v>
      </c>
      <c r="AX119" s="16" t="s">
        <v>80</v>
      </c>
      <c r="AY119" s="232" t="s">
        <v>141</v>
      </c>
    </row>
    <row r="120" spans="1:65" s="2" customFormat="1" ht="24.15" customHeight="1">
      <c r="A120" s="37"/>
      <c r="B120" s="38"/>
      <c r="C120" s="176" t="s">
        <v>186</v>
      </c>
      <c r="D120" s="176" t="s">
        <v>144</v>
      </c>
      <c r="E120" s="177" t="s">
        <v>187</v>
      </c>
      <c r="F120" s="178" t="s">
        <v>188</v>
      </c>
      <c r="G120" s="179" t="s">
        <v>169</v>
      </c>
      <c r="H120" s="180">
        <v>343.51</v>
      </c>
      <c r="I120" s="181"/>
      <c r="J120" s="182">
        <f>ROUND(I120*H120,2)</f>
        <v>0</v>
      </c>
      <c r="K120" s="178" t="s">
        <v>148</v>
      </c>
      <c r="L120" s="42"/>
      <c r="M120" s="183" t="s">
        <v>19</v>
      </c>
      <c r="N120" s="184" t="s">
        <v>43</v>
      </c>
      <c r="O120" s="67"/>
      <c r="P120" s="185">
        <f>O120*H120</f>
        <v>0</v>
      </c>
      <c r="Q120" s="185">
        <v>0.04162</v>
      </c>
      <c r="R120" s="185">
        <f>Q120*H120</f>
        <v>14.2968862</v>
      </c>
      <c r="S120" s="185">
        <v>0</v>
      </c>
      <c r="T120" s="18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149</v>
      </c>
      <c r="AT120" s="187" t="s">
        <v>144</v>
      </c>
      <c r="AU120" s="187" t="s">
        <v>82</v>
      </c>
      <c r="AY120" s="20" t="s">
        <v>141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20" t="s">
        <v>80</v>
      </c>
      <c r="BK120" s="188">
        <f>ROUND(I120*H120,2)</f>
        <v>0</v>
      </c>
      <c r="BL120" s="20" t="s">
        <v>149</v>
      </c>
      <c r="BM120" s="187" t="s">
        <v>603</v>
      </c>
    </row>
    <row r="121" spans="2:51" s="13" customFormat="1" ht="10.2">
      <c r="B121" s="189"/>
      <c r="C121" s="190"/>
      <c r="D121" s="191" t="s">
        <v>151</v>
      </c>
      <c r="E121" s="192" t="s">
        <v>19</v>
      </c>
      <c r="F121" s="193" t="s">
        <v>156</v>
      </c>
      <c r="G121" s="190"/>
      <c r="H121" s="192" t="s">
        <v>19</v>
      </c>
      <c r="I121" s="194"/>
      <c r="J121" s="190"/>
      <c r="K121" s="190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151</v>
      </c>
      <c r="AU121" s="199" t="s">
        <v>82</v>
      </c>
      <c r="AV121" s="13" t="s">
        <v>80</v>
      </c>
      <c r="AW121" s="13" t="s">
        <v>33</v>
      </c>
      <c r="AX121" s="13" t="s">
        <v>72</v>
      </c>
      <c r="AY121" s="199" t="s">
        <v>141</v>
      </c>
    </row>
    <row r="122" spans="2:51" s="13" customFormat="1" ht="10.2">
      <c r="B122" s="189"/>
      <c r="C122" s="190"/>
      <c r="D122" s="191" t="s">
        <v>151</v>
      </c>
      <c r="E122" s="192" t="s">
        <v>19</v>
      </c>
      <c r="F122" s="193" t="s">
        <v>174</v>
      </c>
      <c r="G122" s="190"/>
      <c r="H122" s="192" t="s">
        <v>19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151</v>
      </c>
      <c r="AU122" s="199" t="s">
        <v>82</v>
      </c>
      <c r="AV122" s="13" t="s">
        <v>80</v>
      </c>
      <c r="AW122" s="13" t="s">
        <v>33</v>
      </c>
      <c r="AX122" s="13" t="s">
        <v>72</v>
      </c>
      <c r="AY122" s="199" t="s">
        <v>141</v>
      </c>
    </row>
    <row r="123" spans="2:51" s="14" customFormat="1" ht="10.2">
      <c r="B123" s="200"/>
      <c r="C123" s="201"/>
      <c r="D123" s="191" t="s">
        <v>151</v>
      </c>
      <c r="E123" s="202" t="s">
        <v>19</v>
      </c>
      <c r="F123" s="203" t="s">
        <v>795</v>
      </c>
      <c r="G123" s="201"/>
      <c r="H123" s="204">
        <v>126.895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151</v>
      </c>
      <c r="AU123" s="210" t="s">
        <v>82</v>
      </c>
      <c r="AV123" s="14" t="s">
        <v>82</v>
      </c>
      <c r="AW123" s="14" t="s">
        <v>33</v>
      </c>
      <c r="AX123" s="14" t="s">
        <v>72</v>
      </c>
      <c r="AY123" s="210" t="s">
        <v>141</v>
      </c>
    </row>
    <row r="124" spans="2:51" s="14" customFormat="1" ht="10.2">
      <c r="B124" s="200"/>
      <c r="C124" s="201"/>
      <c r="D124" s="191" t="s">
        <v>151</v>
      </c>
      <c r="E124" s="202" t="s">
        <v>19</v>
      </c>
      <c r="F124" s="203" t="s">
        <v>791</v>
      </c>
      <c r="G124" s="201"/>
      <c r="H124" s="204">
        <v>14.54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151</v>
      </c>
      <c r="AU124" s="210" t="s">
        <v>82</v>
      </c>
      <c r="AV124" s="14" t="s">
        <v>82</v>
      </c>
      <c r="AW124" s="14" t="s">
        <v>33</v>
      </c>
      <c r="AX124" s="14" t="s">
        <v>72</v>
      </c>
      <c r="AY124" s="210" t="s">
        <v>141</v>
      </c>
    </row>
    <row r="125" spans="2:51" s="14" customFormat="1" ht="10.2">
      <c r="B125" s="200"/>
      <c r="C125" s="201"/>
      <c r="D125" s="191" t="s">
        <v>151</v>
      </c>
      <c r="E125" s="202" t="s">
        <v>19</v>
      </c>
      <c r="F125" s="203" t="s">
        <v>796</v>
      </c>
      <c r="G125" s="201"/>
      <c r="H125" s="204">
        <v>-2.104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151</v>
      </c>
      <c r="AU125" s="210" t="s">
        <v>82</v>
      </c>
      <c r="AV125" s="14" t="s">
        <v>82</v>
      </c>
      <c r="AW125" s="14" t="s">
        <v>33</v>
      </c>
      <c r="AX125" s="14" t="s">
        <v>72</v>
      </c>
      <c r="AY125" s="210" t="s">
        <v>141</v>
      </c>
    </row>
    <row r="126" spans="2:51" s="14" customFormat="1" ht="10.2">
      <c r="B126" s="200"/>
      <c r="C126" s="201"/>
      <c r="D126" s="191" t="s">
        <v>151</v>
      </c>
      <c r="E126" s="202" t="s">
        <v>19</v>
      </c>
      <c r="F126" s="203" t="s">
        <v>797</v>
      </c>
      <c r="G126" s="201"/>
      <c r="H126" s="204">
        <v>-2.115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151</v>
      </c>
      <c r="AU126" s="210" t="s">
        <v>82</v>
      </c>
      <c r="AV126" s="14" t="s">
        <v>82</v>
      </c>
      <c r="AW126" s="14" t="s">
        <v>33</v>
      </c>
      <c r="AX126" s="14" t="s">
        <v>72</v>
      </c>
      <c r="AY126" s="210" t="s">
        <v>141</v>
      </c>
    </row>
    <row r="127" spans="2:51" s="14" customFormat="1" ht="10.2">
      <c r="B127" s="200"/>
      <c r="C127" s="201"/>
      <c r="D127" s="191" t="s">
        <v>151</v>
      </c>
      <c r="E127" s="202" t="s">
        <v>19</v>
      </c>
      <c r="F127" s="203" t="s">
        <v>798</v>
      </c>
      <c r="G127" s="201"/>
      <c r="H127" s="204">
        <v>-2.186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151</v>
      </c>
      <c r="AU127" s="210" t="s">
        <v>82</v>
      </c>
      <c r="AV127" s="14" t="s">
        <v>82</v>
      </c>
      <c r="AW127" s="14" t="s">
        <v>33</v>
      </c>
      <c r="AX127" s="14" t="s">
        <v>72</v>
      </c>
      <c r="AY127" s="210" t="s">
        <v>141</v>
      </c>
    </row>
    <row r="128" spans="2:51" s="14" customFormat="1" ht="10.2">
      <c r="B128" s="200"/>
      <c r="C128" s="201"/>
      <c r="D128" s="191" t="s">
        <v>151</v>
      </c>
      <c r="E128" s="202" t="s">
        <v>19</v>
      </c>
      <c r="F128" s="203" t="s">
        <v>798</v>
      </c>
      <c r="G128" s="201"/>
      <c r="H128" s="204">
        <v>-2.186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151</v>
      </c>
      <c r="AU128" s="210" t="s">
        <v>82</v>
      </c>
      <c r="AV128" s="14" t="s">
        <v>82</v>
      </c>
      <c r="AW128" s="14" t="s">
        <v>33</v>
      </c>
      <c r="AX128" s="14" t="s">
        <v>72</v>
      </c>
      <c r="AY128" s="210" t="s">
        <v>141</v>
      </c>
    </row>
    <row r="129" spans="2:51" s="14" customFormat="1" ht="10.2">
      <c r="B129" s="200"/>
      <c r="C129" s="201"/>
      <c r="D129" s="191" t="s">
        <v>151</v>
      </c>
      <c r="E129" s="202" t="s">
        <v>19</v>
      </c>
      <c r="F129" s="203" t="s">
        <v>797</v>
      </c>
      <c r="G129" s="201"/>
      <c r="H129" s="204">
        <v>-2.115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151</v>
      </c>
      <c r="AU129" s="210" t="s">
        <v>82</v>
      </c>
      <c r="AV129" s="14" t="s">
        <v>82</v>
      </c>
      <c r="AW129" s="14" t="s">
        <v>33</v>
      </c>
      <c r="AX129" s="14" t="s">
        <v>72</v>
      </c>
      <c r="AY129" s="210" t="s">
        <v>141</v>
      </c>
    </row>
    <row r="130" spans="2:51" s="14" customFormat="1" ht="10.2">
      <c r="B130" s="200"/>
      <c r="C130" s="201"/>
      <c r="D130" s="191" t="s">
        <v>151</v>
      </c>
      <c r="E130" s="202" t="s">
        <v>19</v>
      </c>
      <c r="F130" s="203" t="s">
        <v>797</v>
      </c>
      <c r="G130" s="201"/>
      <c r="H130" s="204">
        <v>-2.115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151</v>
      </c>
      <c r="AU130" s="210" t="s">
        <v>82</v>
      </c>
      <c r="AV130" s="14" t="s">
        <v>82</v>
      </c>
      <c r="AW130" s="14" t="s">
        <v>33</v>
      </c>
      <c r="AX130" s="14" t="s">
        <v>72</v>
      </c>
      <c r="AY130" s="210" t="s">
        <v>141</v>
      </c>
    </row>
    <row r="131" spans="2:51" s="14" customFormat="1" ht="10.2">
      <c r="B131" s="200"/>
      <c r="C131" s="201"/>
      <c r="D131" s="191" t="s">
        <v>151</v>
      </c>
      <c r="E131" s="202" t="s">
        <v>19</v>
      </c>
      <c r="F131" s="203" t="s">
        <v>799</v>
      </c>
      <c r="G131" s="201"/>
      <c r="H131" s="204">
        <v>-2.154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151</v>
      </c>
      <c r="AU131" s="210" t="s">
        <v>82</v>
      </c>
      <c r="AV131" s="14" t="s">
        <v>82</v>
      </c>
      <c r="AW131" s="14" t="s">
        <v>33</v>
      </c>
      <c r="AX131" s="14" t="s">
        <v>72</v>
      </c>
      <c r="AY131" s="210" t="s">
        <v>141</v>
      </c>
    </row>
    <row r="132" spans="2:51" s="15" customFormat="1" ht="10.2">
      <c r="B132" s="211"/>
      <c r="C132" s="212"/>
      <c r="D132" s="191" t="s">
        <v>151</v>
      </c>
      <c r="E132" s="213" t="s">
        <v>19</v>
      </c>
      <c r="F132" s="214" t="s">
        <v>154</v>
      </c>
      <c r="G132" s="212"/>
      <c r="H132" s="215">
        <v>126.46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151</v>
      </c>
      <c r="AU132" s="221" t="s">
        <v>82</v>
      </c>
      <c r="AV132" s="15" t="s">
        <v>155</v>
      </c>
      <c r="AW132" s="15" t="s">
        <v>33</v>
      </c>
      <c r="AX132" s="15" t="s">
        <v>72</v>
      </c>
      <c r="AY132" s="221" t="s">
        <v>141</v>
      </c>
    </row>
    <row r="133" spans="2:51" s="13" customFormat="1" ht="10.2">
      <c r="B133" s="189"/>
      <c r="C133" s="190"/>
      <c r="D133" s="191" t="s">
        <v>151</v>
      </c>
      <c r="E133" s="192" t="s">
        <v>19</v>
      </c>
      <c r="F133" s="193" t="s">
        <v>176</v>
      </c>
      <c r="G133" s="190"/>
      <c r="H133" s="192" t="s">
        <v>19</v>
      </c>
      <c r="I133" s="194"/>
      <c r="J133" s="190"/>
      <c r="K133" s="190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151</v>
      </c>
      <c r="AU133" s="199" t="s">
        <v>82</v>
      </c>
      <c r="AV133" s="13" t="s">
        <v>80</v>
      </c>
      <c r="AW133" s="13" t="s">
        <v>33</v>
      </c>
      <c r="AX133" s="13" t="s">
        <v>72</v>
      </c>
      <c r="AY133" s="199" t="s">
        <v>141</v>
      </c>
    </row>
    <row r="134" spans="2:51" s="14" customFormat="1" ht="10.2">
      <c r="B134" s="200"/>
      <c r="C134" s="201"/>
      <c r="D134" s="191" t="s">
        <v>151</v>
      </c>
      <c r="E134" s="202" t="s">
        <v>19</v>
      </c>
      <c r="F134" s="203" t="s">
        <v>800</v>
      </c>
      <c r="G134" s="201"/>
      <c r="H134" s="204">
        <v>94.263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151</v>
      </c>
      <c r="AU134" s="210" t="s">
        <v>82</v>
      </c>
      <c r="AV134" s="14" t="s">
        <v>82</v>
      </c>
      <c r="AW134" s="14" t="s">
        <v>33</v>
      </c>
      <c r="AX134" s="14" t="s">
        <v>72</v>
      </c>
      <c r="AY134" s="210" t="s">
        <v>141</v>
      </c>
    </row>
    <row r="135" spans="2:51" s="14" customFormat="1" ht="10.2">
      <c r="B135" s="200"/>
      <c r="C135" s="201"/>
      <c r="D135" s="191" t="s">
        <v>151</v>
      </c>
      <c r="E135" s="202" t="s">
        <v>19</v>
      </c>
      <c r="F135" s="203" t="s">
        <v>801</v>
      </c>
      <c r="G135" s="201"/>
      <c r="H135" s="204">
        <v>28.937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151</v>
      </c>
      <c r="AU135" s="210" t="s">
        <v>82</v>
      </c>
      <c r="AV135" s="14" t="s">
        <v>82</v>
      </c>
      <c r="AW135" s="14" t="s">
        <v>33</v>
      </c>
      <c r="AX135" s="14" t="s">
        <v>72</v>
      </c>
      <c r="AY135" s="210" t="s">
        <v>141</v>
      </c>
    </row>
    <row r="136" spans="2:51" s="14" customFormat="1" ht="10.2">
      <c r="B136" s="200"/>
      <c r="C136" s="201"/>
      <c r="D136" s="191" t="s">
        <v>151</v>
      </c>
      <c r="E136" s="202" t="s">
        <v>19</v>
      </c>
      <c r="F136" s="203" t="s">
        <v>792</v>
      </c>
      <c r="G136" s="201"/>
      <c r="H136" s="204">
        <v>17.423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151</v>
      </c>
      <c r="AU136" s="210" t="s">
        <v>82</v>
      </c>
      <c r="AV136" s="14" t="s">
        <v>82</v>
      </c>
      <c r="AW136" s="14" t="s">
        <v>33</v>
      </c>
      <c r="AX136" s="14" t="s">
        <v>72</v>
      </c>
      <c r="AY136" s="210" t="s">
        <v>141</v>
      </c>
    </row>
    <row r="137" spans="2:51" s="14" customFormat="1" ht="10.2">
      <c r="B137" s="200"/>
      <c r="C137" s="201"/>
      <c r="D137" s="191" t="s">
        <v>151</v>
      </c>
      <c r="E137" s="202" t="s">
        <v>19</v>
      </c>
      <c r="F137" s="203" t="s">
        <v>802</v>
      </c>
      <c r="G137" s="201"/>
      <c r="H137" s="204">
        <v>-6.247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151</v>
      </c>
      <c r="AU137" s="210" t="s">
        <v>82</v>
      </c>
      <c r="AV137" s="14" t="s">
        <v>82</v>
      </c>
      <c r="AW137" s="14" t="s">
        <v>33</v>
      </c>
      <c r="AX137" s="14" t="s">
        <v>72</v>
      </c>
      <c r="AY137" s="210" t="s">
        <v>141</v>
      </c>
    </row>
    <row r="138" spans="2:51" s="15" customFormat="1" ht="10.2">
      <c r="B138" s="211"/>
      <c r="C138" s="212"/>
      <c r="D138" s="191" t="s">
        <v>151</v>
      </c>
      <c r="E138" s="213" t="s">
        <v>19</v>
      </c>
      <c r="F138" s="214" t="s">
        <v>154</v>
      </c>
      <c r="G138" s="212"/>
      <c r="H138" s="215">
        <v>134.376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151</v>
      </c>
      <c r="AU138" s="221" t="s">
        <v>82</v>
      </c>
      <c r="AV138" s="15" t="s">
        <v>155</v>
      </c>
      <c r="AW138" s="15" t="s">
        <v>33</v>
      </c>
      <c r="AX138" s="15" t="s">
        <v>72</v>
      </c>
      <c r="AY138" s="221" t="s">
        <v>141</v>
      </c>
    </row>
    <row r="139" spans="2:51" s="13" customFormat="1" ht="10.2">
      <c r="B139" s="189"/>
      <c r="C139" s="190"/>
      <c r="D139" s="191" t="s">
        <v>151</v>
      </c>
      <c r="E139" s="192" t="s">
        <v>19</v>
      </c>
      <c r="F139" s="193" t="s">
        <v>178</v>
      </c>
      <c r="G139" s="190"/>
      <c r="H139" s="192" t="s">
        <v>19</v>
      </c>
      <c r="I139" s="194"/>
      <c r="J139" s="190"/>
      <c r="K139" s="190"/>
      <c r="L139" s="195"/>
      <c r="M139" s="196"/>
      <c r="N139" s="197"/>
      <c r="O139" s="197"/>
      <c r="P139" s="197"/>
      <c r="Q139" s="197"/>
      <c r="R139" s="197"/>
      <c r="S139" s="197"/>
      <c r="T139" s="198"/>
      <c r="AT139" s="199" t="s">
        <v>151</v>
      </c>
      <c r="AU139" s="199" t="s">
        <v>82</v>
      </c>
      <c r="AV139" s="13" t="s">
        <v>80</v>
      </c>
      <c r="AW139" s="13" t="s">
        <v>33</v>
      </c>
      <c r="AX139" s="13" t="s">
        <v>72</v>
      </c>
      <c r="AY139" s="199" t="s">
        <v>141</v>
      </c>
    </row>
    <row r="140" spans="2:51" s="14" customFormat="1" ht="10.2">
      <c r="B140" s="200"/>
      <c r="C140" s="201"/>
      <c r="D140" s="191" t="s">
        <v>151</v>
      </c>
      <c r="E140" s="202" t="s">
        <v>19</v>
      </c>
      <c r="F140" s="203" t="s">
        <v>803</v>
      </c>
      <c r="G140" s="201"/>
      <c r="H140" s="204">
        <v>52.146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151</v>
      </c>
      <c r="AU140" s="210" t="s">
        <v>82</v>
      </c>
      <c r="AV140" s="14" t="s">
        <v>82</v>
      </c>
      <c r="AW140" s="14" t="s">
        <v>33</v>
      </c>
      <c r="AX140" s="14" t="s">
        <v>72</v>
      </c>
      <c r="AY140" s="210" t="s">
        <v>141</v>
      </c>
    </row>
    <row r="141" spans="2:51" s="14" customFormat="1" ht="10.2">
      <c r="B141" s="200"/>
      <c r="C141" s="201"/>
      <c r="D141" s="191" t="s">
        <v>151</v>
      </c>
      <c r="E141" s="202" t="s">
        <v>19</v>
      </c>
      <c r="F141" s="203" t="s">
        <v>793</v>
      </c>
      <c r="G141" s="201"/>
      <c r="H141" s="204">
        <v>16.506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151</v>
      </c>
      <c r="AU141" s="210" t="s">
        <v>82</v>
      </c>
      <c r="AV141" s="14" t="s">
        <v>82</v>
      </c>
      <c r="AW141" s="14" t="s">
        <v>33</v>
      </c>
      <c r="AX141" s="14" t="s">
        <v>72</v>
      </c>
      <c r="AY141" s="210" t="s">
        <v>141</v>
      </c>
    </row>
    <row r="142" spans="2:51" s="14" customFormat="1" ht="10.2">
      <c r="B142" s="200"/>
      <c r="C142" s="201"/>
      <c r="D142" s="191" t="s">
        <v>151</v>
      </c>
      <c r="E142" s="202" t="s">
        <v>19</v>
      </c>
      <c r="F142" s="203" t="s">
        <v>804</v>
      </c>
      <c r="G142" s="201"/>
      <c r="H142" s="204">
        <v>-2.27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151</v>
      </c>
      <c r="AU142" s="210" t="s">
        <v>82</v>
      </c>
      <c r="AV142" s="14" t="s">
        <v>82</v>
      </c>
      <c r="AW142" s="14" t="s">
        <v>33</v>
      </c>
      <c r="AX142" s="14" t="s">
        <v>72</v>
      </c>
      <c r="AY142" s="210" t="s">
        <v>141</v>
      </c>
    </row>
    <row r="143" spans="2:51" s="15" customFormat="1" ht="10.2">
      <c r="B143" s="211"/>
      <c r="C143" s="212"/>
      <c r="D143" s="191" t="s">
        <v>151</v>
      </c>
      <c r="E143" s="213" t="s">
        <v>19</v>
      </c>
      <c r="F143" s="214" t="s">
        <v>154</v>
      </c>
      <c r="G143" s="212"/>
      <c r="H143" s="215">
        <v>66.382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151</v>
      </c>
      <c r="AU143" s="221" t="s">
        <v>82</v>
      </c>
      <c r="AV143" s="15" t="s">
        <v>155</v>
      </c>
      <c r="AW143" s="15" t="s">
        <v>33</v>
      </c>
      <c r="AX143" s="15" t="s">
        <v>72</v>
      </c>
      <c r="AY143" s="221" t="s">
        <v>141</v>
      </c>
    </row>
    <row r="144" spans="2:51" s="13" customFormat="1" ht="10.2">
      <c r="B144" s="189"/>
      <c r="C144" s="190"/>
      <c r="D144" s="191" t="s">
        <v>151</v>
      </c>
      <c r="E144" s="192" t="s">
        <v>19</v>
      </c>
      <c r="F144" s="193" t="s">
        <v>213</v>
      </c>
      <c r="G144" s="190"/>
      <c r="H144" s="192" t="s">
        <v>19</v>
      </c>
      <c r="I144" s="194"/>
      <c r="J144" s="190"/>
      <c r="K144" s="190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151</v>
      </c>
      <c r="AU144" s="199" t="s">
        <v>82</v>
      </c>
      <c r="AV144" s="13" t="s">
        <v>80</v>
      </c>
      <c r="AW144" s="13" t="s">
        <v>33</v>
      </c>
      <c r="AX144" s="13" t="s">
        <v>72</v>
      </c>
      <c r="AY144" s="199" t="s">
        <v>141</v>
      </c>
    </row>
    <row r="145" spans="2:51" s="14" customFormat="1" ht="10.2">
      <c r="B145" s="200"/>
      <c r="C145" s="201"/>
      <c r="D145" s="191" t="s">
        <v>151</v>
      </c>
      <c r="E145" s="202" t="s">
        <v>19</v>
      </c>
      <c r="F145" s="203" t="s">
        <v>805</v>
      </c>
      <c r="G145" s="201"/>
      <c r="H145" s="204">
        <v>16.292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151</v>
      </c>
      <c r="AU145" s="210" t="s">
        <v>82</v>
      </c>
      <c r="AV145" s="14" t="s">
        <v>82</v>
      </c>
      <c r="AW145" s="14" t="s">
        <v>33</v>
      </c>
      <c r="AX145" s="14" t="s">
        <v>72</v>
      </c>
      <c r="AY145" s="210" t="s">
        <v>141</v>
      </c>
    </row>
    <row r="146" spans="2:51" s="15" customFormat="1" ht="10.2">
      <c r="B146" s="211"/>
      <c r="C146" s="212"/>
      <c r="D146" s="191" t="s">
        <v>151</v>
      </c>
      <c r="E146" s="213" t="s">
        <v>19</v>
      </c>
      <c r="F146" s="214" t="s">
        <v>154</v>
      </c>
      <c r="G146" s="212"/>
      <c r="H146" s="215">
        <v>16.292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151</v>
      </c>
      <c r="AU146" s="221" t="s">
        <v>82</v>
      </c>
      <c r="AV146" s="15" t="s">
        <v>155</v>
      </c>
      <c r="AW146" s="15" t="s">
        <v>33</v>
      </c>
      <c r="AX146" s="15" t="s">
        <v>72</v>
      </c>
      <c r="AY146" s="221" t="s">
        <v>141</v>
      </c>
    </row>
    <row r="147" spans="2:51" s="16" customFormat="1" ht="10.2">
      <c r="B147" s="222"/>
      <c r="C147" s="223"/>
      <c r="D147" s="191" t="s">
        <v>151</v>
      </c>
      <c r="E147" s="224" t="s">
        <v>19</v>
      </c>
      <c r="F147" s="225" t="s">
        <v>160</v>
      </c>
      <c r="G147" s="223"/>
      <c r="H147" s="226">
        <v>343.51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151</v>
      </c>
      <c r="AU147" s="232" t="s">
        <v>82</v>
      </c>
      <c r="AV147" s="16" t="s">
        <v>149</v>
      </c>
      <c r="AW147" s="16" t="s">
        <v>33</v>
      </c>
      <c r="AX147" s="16" t="s">
        <v>80</v>
      </c>
      <c r="AY147" s="232" t="s">
        <v>141</v>
      </c>
    </row>
    <row r="148" spans="1:65" s="2" customFormat="1" ht="16.5" customHeight="1">
      <c r="A148" s="37"/>
      <c r="B148" s="38"/>
      <c r="C148" s="176" t="s">
        <v>217</v>
      </c>
      <c r="D148" s="176" t="s">
        <v>144</v>
      </c>
      <c r="E148" s="177" t="s">
        <v>218</v>
      </c>
      <c r="F148" s="178" t="s">
        <v>219</v>
      </c>
      <c r="G148" s="179" t="s">
        <v>169</v>
      </c>
      <c r="H148" s="180">
        <v>26.343</v>
      </c>
      <c r="I148" s="181"/>
      <c r="J148" s="182">
        <f>ROUND(I148*H148,2)</f>
        <v>0</v>
      </c>
      <c r="K148" s="178" t="s">
        <v>19</v>
      </c>
      <c r="L148" s="42"/>
      <c r="M148" s="183" t="s">
        <v>19</v>
      </c>
      <c r="N148" s="184" t="s">
        <v>43</v>
      </c>
      <c r="O148" s="67"/>
      <c r="P148" s="185">
        <f>O148*H148</f>
        <v>0</v>
      </c>
      <c r="Q148" s="185">
        <v>0.0065</v>
      </c>
      <c r="R148" s="185">
        <f>Q148*H148</f>
        <v>0.17122949999999998</v>
      </c>
      <c r="S148" s="185">
        <v>0</v>
      </c>
      <c r="T148" s="18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7" t="s">
        <v>149</v>
      </c>
      <c r="AT148" s="187" t="s">
        <v>144</v>
      </c>
      <c r="AU148" s="187" t="s">
        <v>82</v>
      </c>
      <c r="AY148" s="20" t="s">
        <v>141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20" t="s">
        <v>80</v>
      </c>
      <c r="BK148" s="188">
        <f>ROUND(I148*H148,2)</f>
        <v>0</v>
      </c>
      <c r="BL148" s="20" t="s">
        <v>149</v>
      </c>
      <c r="BM148" s="187" t="s">
        <v>628</v>
      </c>
    </row>
    <row r="149" spans="1:65" s="2" customFormat="1" ht="24.15" customHeight="1">
      <c r="A149" s="37"/>
      <c r="B149" s="38"/>
      <c r="C149" s="176" t="s">
        <v>164</v>
      </c>
      <c r="D149" s="176" t="s">
        <v>144</v>
      </c>
      <c r="E149" s="177" t="s">
        <v>221</v>
      </c>
      <c r="F149" s="178" t="s">
        <v>222</v>
      </c>
      <c r="G149" s="179" t="s">
        <v>169</v>
      </c>
      <c r="H149" s="180">
        <v>26.343</v>
      </c>
      <c r="I149" s="181"/>
      <c r="J149" s="182">
        <f>ROUND(I149*H149,2)</f>
        <v>0</v>
      </c>
      <c r="K149" s="178" t="s">
        <v>148</v>
      </c>
      <c r="L149" s="42"/>
      <c r="M149" s="183" t="s">
        <v>19</v>
      </c>
      <c r="N149" s="184" t="s">
        <v>43</v>
      </c>
      <c r="O149" s="67"/>
      <c r="P149" s="185">
        <f>O149*H149</f>
        <v>0</v>
      </c>
      <c r="Q149" s="185">
        <v>0.0345</v>
      </c>
      <c r="R149" s="185">
        <f>Q149*H149</f>
        <v>0.9088335000000001</v>
      </c>
      <c r="S149" s="185">
        <v>0</v>
      </c>
      <c r="T149" s="18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149</v>
      </c>
      <c r="AT149" s="187" t="s">
        <v>144</v>
      </c>
      <c r="AU149" s="187" t="s">
        <v>82</v>
      </c>
      <c r="AY149" s="20" t="s">
        <v>141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20" t="s">
        <v>80</v>
      </c>
      <c r="BK149" s="188">
        <f>ROUND(I149*H149,2)</f>
        <v>0</v>
      </c>
      <c r="BL149" s="20" t="s">
        <v>149</v>
      </c>
      <c r="BM149" s="187" t="s">
        <v>629</v>
      </c>
    </row>
    <row r="150" spans="2:51" s="13" customFormat="1" ht="10.2">
      <c r="B150" s="189"/>
      <c r="C150" s="190"/>
      <c r="D150" s="191" t="s">
        <v>151</v>
      </c>
      <c r="E150" s="192" t="s">
        <v>19</v>
      </c>
      <c r="F150" s="193" t="s">
        <v>152</v>
      </c>
      <c r="G150" s="190"/>
      <c r="H150" s="192" t="s">
        <v>19</v>
      </c>
      <c r="I150" s="194"/>
      <c r="J150" s="190"/>
      <c r="K150" s="190"/>
      <c r="L150" s="195"/>
      <c r="M150" s="196"/>
      <c r="N150" s="197"/>
      <c r="O150" s="197"/>
      <c r="P150" s="197"/>
      <c r="Q150" s="197"/>
      <c r="R150" s="197"/>
      <c r="S150" s="197"/>
      <c r="T150" s="198"/>
      <c r="AT150" s="199" t="s">
        <v>151</v>
      </c>
      <c r="AU150" s="199" t="s">
        <v>82</v>
      </c>
      <c r="AV150" s="13" t="s">
        <v>80</v>
      </c>
      <c r="AW150" s="13" t="s">
        <v>33</v>
      </c>
      <c r="AX150" s="13" t="s">
        <v>72</v>
      </c>
      <c r="AY150" s="199" t="s">
        <v>141</v>
      </c>
    </row>
    <row r="151" spans="2:51" s="14" customFormat="1" ht="10.2">
      <c r="B151" s="200"/>
      <c r="C151" s="201"/>
      <c r="D151" s="191" t="s">
        <v>151</v>
      </c>
      <c r="E151" s="202" t="s">
        <v>19</v>
      </c>
      <c r="F151" s="203" t="s">
        <v>806</v>
      </c>
      <c r="G151" s="201"/>
      <c r="H151" s="204">
        <v>0.954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151</v>
      </c>
      <c r="AU151" s="210" t="s">
        <v>82</v>
      </c>
      <c r="AV151" s="14" t="s">
        <v>82</v>
      </c>
      <c r="AW151" s="14" t="s">
        <v>33</v>
      </c>
      <c r="AX151" s="14" t="s">
        <v>72</v>
      </c>
      <c r="AY151" s="210" t="s">
        <v>141</v>
      </c>
    </row>
    <row r="152" spans="2:51" s="14" customFormat="1" ht="10.2">
      <c r="B152" s="200"/>
      <c r="C152" s="201"/>
      <c r="D152" s="191" t="s">
        <v>151</v>
      </c>
      <c r="E152" s="202" t="s">
        <v>19</v>
      </c>
      <c r="F152" s="203" t="s">
        <v>807</v>
      </c>
      <c r="G152" s="201"/>
      <c r="H152" s="204">
        <v>5.013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151</v>
      </c>
      <c r="AU152" s="210" t="s">
        <v>82</v>
      </c>
      <c r="AV152" s="14" t="s">
        <v>82</v>
      </c>
      <c r="AW152" s="14" t="s">
        <v>33</v>
      </c>
      <c r="AX152" s="14" t="s">
        <v>72</v>
      </c>
      <c r="AY152" s="210" t="s">
        <v>141</v>
      </c>
    </row>
    <row r="153" spans="2:51" s="14" customFormat="1" ht="10.2">
      <c r="B153" s="200"/>
      <c r="C153" s="201"/>
      <c r="D153" s="191" t="s">
        <v>151</v>
      </c>
      <c r="E153" s="202" t="s">
        <v>19</v>
      </c>
      <c r="F153" s="203" t="s">
        <v>808</v>
      </c>
      <c r="G153" s="201"/>
      <c r="H153" s="204">
        <v>16.308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151</v>
      </c>
      <c r="AU153" s="210" t="s">
        <v>82</v>
      </c>
      <c r="AV153" s="14" t="s">
        <v>82</v>
      </c>
      <c r="AW153" s="14" t="s">
        <v>33</v>
      </c>
      <c r="AX153" s="14" t="s">
        <v>72</v>
      </c>
      <c r="AY153" s="210" t="s">
        <v>141</v>
      </c>
    </row>
    <row r="154" spans="2:51" s="14" customFormat="1" ht="10.2">
      <c r="B154" s="200"/>
      <c r="C154" s="201"/>
      <c r="D154" s="191" t="s">
        <v>151</v>
      </c>
      <c r="E154" s="202" t="s">
        <v>19</v>
      </c>
      <c r="F154" s="203" t="s">
        <v>809</v>
      </c>
      <c r="G154" s="201"/>
      <c r="H154" s="204">
        <v>3.342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151</v>
      </c>
      <c r="AU154" s="210" t="s">
        <v>82</v>
      </c>
      <c r="AV154" s="14" t="s">
        <v>82</v>
      </c>
      <c r="AW154" s="14" t="s">
        <v>33</v>
      </c>
      <c r="AX154" s="14" t="s">
        <v>72</v>
      </c>
      <c r="AY154" s="210" t="s">
        <v>141</v>
      </c>
    </row>
    <row r="155" spans="2:51" s="14" customFormat="1" ht="10.2">
      <c r="B155" s="200"/>
      <c r="C155" s="201"/>
      <c r="D155" s="191" t="s">
        <v>151</v>
      </c>
      <c r="E155" s="202" t="s">
        <v>19</v>
      </c>
      <c r="F155" s="203" t="s">
        <v>810</v>
      </c>
      <c r="G155" s="201"/>
      <c r="H155" s="204">
        <v>0.726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151</v>
      </c>
      <c r="AU155" s="210" t="s">
        <v>82</v>
      </c>
      <c r="AV155" s="14" t="s">
        <v>82</v>
      </c>
      <c r="AW155" s="14" t="s">
        <v>33</v>
      </c>
      <c r="AX155" s="14" t="s">
        <v>72</v>
      </c>
      <c r="AY155" s="210" t="s">
        <v>141</v>
      </c>
    </row>
    <row r="156" spans="2:51" s="16" customFormat="1" ht="10.2">
      <c r="B156" s="222"/>
      <c r="C156" s="223"/>
      <c r="D156" s="191" t="s">
        <v>151</v>
      </c>
      <c r="E156" s="224" t="s">
        <v>19</v>
      </c>
      <c r="F156" s="225" t="s">
        <v>160</v>
      </c>
      <c r="G156" s="223"/>
      <c r="H156" s="226">
        <v>26.343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151</v>
      </c>
      <c r="AU156" s="232" t="s">
        <v>82</v>
      </c>
      <c r="AV156" s="16" t="s">
        <v>149</v>
      </c>
      <c r="AW156" s="16" t="s">
        <v>33</v>
      </c>
      <c r="AX156" s="16" t="s">
        <v>80</v>
      </c>
      <c r="AY156" s="232" t="s">
        <v>141</v>
      </c>
    </row>
    <row r="157" spans="1:65" s="2" customFormat="1" ht="16.5" customHeight="1">
      <c r="A157" s="37"/>
      <c r="B157" s="38"/>
      <c r="C157" s="176" t="s">
        <v>231</v>
      </c>
      <c r="D157" s="176" t="s">
        <v>144</v>
      </c>
      <c r="E157" s="177" t="s">
        <v>232</v>
      </c>
      <c r="F157" s="178" t="s">
        <v>233</v>
      </c>
      <c r="G157" s="179" t="s">
        <v>169</v>
      </c>
      <c r="H157" s="180">
        <v>26.343</v>
      </c>
      <c r="I157" s="181"/>
      <c r="J157" s="182">
        <f>ROUND(I157*H157,2)</f>
        <v>0</v>
      </c>
      <c r="K157" s="178" t="s">
        <v>148</v>
      </c>
      <c r="L157" s="42"/>
      <c r="M157" s="183" t="s">
        <v>19</v>
      </c>
      <c r="N157" s="184" t="s">
        <v>43</v>
      </c>
      <c r="O157" s="67"/>
      <c r="P157" s="185">
        <f>O157*H157</f>
        <v>0</v>
      </c>
      <c r="Q157" s="185">
        <v>0.016</v>
      </c>
      <c r="R157" s="185">
        <f>Q157*H157</f>
        <v>0.42148800000000003</v>
      </c>
      <c r="S157" s="185">
        <v>0</v>
      </c>
      <c r="T157" s="18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7" t="s">
        <v>149</v>
      </c>
      <c r="AT157" s="187" t="s">
        <v>144</v>
      </c>
      <c r="AU157" s="187" t="s">
        <v>82</v>
      </c>
      <c r="AY157" s="20" t="s">
        <v>141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20" t="s">
        <v>80</v>
      </c>
      <c r="BK157" s="188">
        <f>ROUND(I157*H157,2)</f>
        <v>0</v>
      </c>
      <c r="BL157" s="20" t="s">
        <v>149</v>
      </c>
      <c r="BM157" s="187" t="s">
        <v>642</v>
      </c>
    </row>
    <row r="158" spans="1:65" s="2" customFormat="1" ht="16.5" customHeight="1">
      <c r="A158" s="37"/>
      <c r="B158" s="38"/>
      <c r="C158" s="176" t="s">
        <v>235</v>
      </c>
      <c r="D158" s="176" t="s">
        <v>144</v>
      </c>
      <c r="E158" s="177" t="s">
        <v>236</v>
      </c>
      <c r="F158" s="178" t="s">
        <v>237</v>
      </c>
      <c r="G158" s="179" t="s">
        <v>147</v>
      </c>
      <c r="H158" s="180">
        <v>49.73</v>
      </c>
      <c r="I158" s="181"/>
      <c r="J158" s="182">
        <f>ROUND(I158*H158,2)</f>
        <v>0</v>
      </c>
      <c r="K158" s="178" t="s">
        <v>148</v>
      </c>
      <c r="L158" s="42"/>
      <c r="M158" s="183" t="s">
        <v>19</v>
      </c>
      <c r="N158" s="184" t="s">
        <v>43</v>
      </c>
      <c r="O158" s="67"/>
      <c r="P158" s="185">
        <f>O158*H158</f>
        <v>0</v>
      </c>
      <c r="Q158" s="185">
        <v>0.02065</v>
      </c>
      <c r="R158" s="185">
        <f>Q158*H158</f>
        <v>1.0269245</v>
      </c>
      <c r="S158" s="185">
        <v>0</v>
      </c>
      <c r="T158" s="18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7" t="s">
        <v>149</v>
      </c>
      <c r="AT158" s="187" t="s">
        <v>144</v>
      </c>
      <c r="AU158" s="187" t="s">
        <v>82</v>
      </c>
      <c r="AY158" s="20" t="s">
        <v>141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20" t="s">
        <v>80</v>
      </c>
      <c r="BK158" s="188">
        <f>ROUND(I158*H158,2)</f>
        <v>0</v>
      </c>
      <c r="BL158" s="20" t="s">
        <v>149</v>
      </c>
      <c r="BM158" s="187" t="s">
        <v>643</v>
      </c>
    </row>
    <row r="159" spans="2:51" s="13" customFormat="1" ht="10.2">
      <c r="B159" s="189"/>
      <c r="C159" s="190"/>
      <c r="D159" s="191" t="s">
        <v>151</v>
      </c>
      <c r="E159" s="192" t="s">
        <v>19</v>
      </c>
      <c r="F159" s="193" t="s">
        <v>239</v>
      </c>
      <c r="G159" s="190"/>
      <c r="H159" s="192" t="s">
        <v>19</v>
      </c>
      <c r="I159" s="194"/>
      <c r="J159" s="190"/>
      <c r="K159" s="190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151</v>
      </c>
      <c r="AU159" s="199" t="s">
        <v>82</v>
      </c>
      <c r="AV159" s="13" t="s">
        <v>80</v>
      </c>
      <c r="AW159" s="13" t="s">
        <v>33</v>
      </c>
      <c r="AX159" s="13" t="s">
        <v>72</v>
      </c>
      <c r="AY159" s="199" t="s">
        <v>141</v>
      </c>
    </row>
    <row r="160" spans="2:51" s="14" customFormat="1" ht="10.2">
      <c r="B160" s="200"/>
      <c r="C160" s="201"/>
      <c r="D160" s="191" t="s">
        <v>151</v>
      </c>
      <c r="E160" s="202" t="s">
        <v>19</v>
      </c>
      <c r="F160" s="203" t="s">
        <v>811</v>
      </c>
      <c r="G160" s="201"/>
      <c r="H160" s="204">
        <v>11.2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151</v>
      </c>
      <c r="AU160" s="210" t="s">
        <v>82</v>
      </c>
      <c r="AV160" s="14" t="s">
        <v>82</v>
      </c>
      <c r="AW160" s="14" t="s">
        <v>33</v>
      </c>
      <c r="AX160" s="14" t="s">
        <v>72</v>
      </c>
      <c r="AY160" s="210" t="s">
        <v>141</v>
      </c>
    </row>
    <row r="161" spans="2:51" s="13" customFormat="1" ht="10.2">
      <c r="B161" s="189"/>
      <c r="C161" s="190"/>
      <c r="D161" s="191" t="s">
        <v>151</v>
      </c>
      <c r="E161" s="192" t="s">
        <v>19</v>
      </c>
      <c r="F161" s="193" t="s">
        <v>241</v>
      </c>
      <c r="G161" s="190"/>
      <c r="H161" s="192" t="s">
        <v>19</v>
      </c>
      <c r="I161" s="194"/>
      <c r="J161" s="190"/>
      <c r="K161" s="190"/>
      <c r="L161" s="195"/>
      <c r="M161" s="196"/>
      <c r="N161" s="197"/>
      <c r="O161" s="197"/>
      <c r="P161" s="197"/>
      <c r="Q161" s="197"/>
      <c r="R161" s="197"/>
      <c r="S161" s="197"/>
      <c r="T161" s="198"/>
      <c r="AT161" s="199" t="s">
        <v>151</v>
      </c>
      <c r="AU161" s="199" t="s">
        <v>82</v>
      </c>
      <c r="AV161" s="13" t="s">
        <v>80</v>
      </c>
      <c r="AW161" s="13" t="s">
        <v>33</v>
      </c>
      <c r="AX161" s="13" t="s">
        <v>72</v>
      </c>
      <c r="AY161" s="199" t="s">
        <v>141</v>
      </c>
    </row>
    <row r="162" spans="2:51" s="14" customFormat="1" ht="10.2">
      <c r="B162" s="200"/>
      <c r="C162" s="201"/>
      <c r="D162" s="191" t="s">
        <v>151</v>
      </c>
      <c r="E162" s="202" t="s">
        <v>19</v>
      </c>
      <c r="F162" s="203" t="s">
        <v>812</v>
      </c>
      <c r="G162" s="201"/>
      <c r="H162" s="204">
        <v>38.53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151</v>
      </c>
      <c r="AU162" s="210" t="s">
        <v>82</v>
      </c>
      <c r="AV162" s="14" t="s">
        <v>82</v>
      </c>
      <c r="AW162" s="14" t="s">
        <v>33</v>
      </c>
      <c r="AX162" s="14" t="s">
        <v>72</v>
      </c>
      <c r="AY162" s="210" t="s">
        <v>141</v>
      </c>
    </row>
    <row r="163" spans="2:51" s="16" customFormat="1" ht="10.2">
      <c r="B163" s="222"/>
      <c r="C163" s="223"/>
      <c r="D163" s="191" t="s">
        <v>151</v>
      </c>
      <c r="E163" s="224" t="s">
        <v>19</v>
      </c>
      <c r="F163" s="225" t="s">
        <v>160</v>
      </c>
      <c r="G163" s="223"/>
      <c r="H163" s="226">
        <v>49.73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151</v>
      </c>
      <c r="AU163" s="232" t="s">
        <v>82</v>
      </c>
      <c r="AV163" s="16" t="s">
        <v>149</v>
      </c>
      <c r="AW163" s="16" t="s">
        <v>33</v>
      </c>
      <c r="AX163" s="16" t="s">
        <v>80</v>
      </c>
      <c r="AY163" s="232" t="s">
        <v>141</v>
      </c>
    </row>
    <row r="164" spans="1:65" s="2" customFormat="1" ht="16.5" customHeight="1">
      <c r="A164" s="37"/>
      <c r="B164" s="38"/>
      <c r="C164" s="176" t="s">
        <v>243</v>
      </c>
      <c r="D164" s="176" t="s">
        <v>144</v>
      </c>
      <c r="E164" s="177" t="s">
        <v>244</v>
      </c>
      <c r="F164" s="178" t="s">
        <v>245</v>
      </c>
      <c r="G164" s="179" t="s">
        <v>147</v>
      </c>
      <c r="H164" s="180">
        <v>45.59</v>
      </c>
      <c r="I164" s="181"/>
      <c r="J164" s="182">
        <f>ROUND(I164*H164,2)</f>
        <v>0</v>
      </c>
      <c r="K164" s="178" t="s">
        <v>19</v>
      </c>
      <c r="L164" s="42"/>
      <c r="M164" s="183" t="s">
        <v>19</v>
      </c>
      <c r="N164" s="184" t="s">
        <v>43</v>
      </c>
      <c r="O164" s="67"/>
      <c r="P164" s="185">
        <f>O164*H164</f>
        <v>0</v>
      </c>
      <c r="Q164" s="185">
        <v>0.02065</v>
      </c>
      <c r="R164" s="185">
        <f>Q164*H164</f>
        <v>0.9414335000000001</v>
      </c>
      <c r="S164" s="185">
        <v>0</v>
      </c>
      <c r="T164" s="18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7" t="s">
        <v>149</v>
      </c>
      <c r="AT164" s="187" t="s">
        <v>144</v>
      </c>
      <c r="AU164" s="187" t="s">
        <v>82</v>
      </c>
      <c r="AY164" s="20" t="s">
        <v>141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20" t="s">
        <v>80</v>
      </c>
      <c r="BK164" s="188">
        <f>ROUND(I164*H164,2)</f>
        <v>0</v>
      </c>
      <c r="BL164" s="20" t="s">
        <v>149</v>
      </c>
      <c r="BM164" s="187" t="s">
        <v>646</v>
      </c>
    </row>
    <row r="165" spans="2:51" s="13" customFormat="1" ht="10.2">
      <c r="B165" s="189"/>
      <c r="C165" s="190"/>
      <c r="D165" s="191" t="s">
        <v>151</v>
      </c>
      <c r="E165" s="192" t="s">
        <v>19</v>
      </c>
      <c r="F165" s="193" t="s">
        <v>239</v>
      </c>
      <c r="G165" s="190"/>
      <c r="H165" s="192" t="s">
        <v>19</v>
      </c>
      <c r="I165" s="194"/>
      <c r="J165" s="190"/>
      <c r="K165" s="190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151</v>
      </c>
      <c r="AU165" s="199" t="s">
        <v>82</v>
      </c>
      <c r="AV165" s="13" t="s">
        <v>80</v>
      </c>
      <c r="AW165" s="13" t="s">
        <v>33</v>
      </c>
      <c r="AX165" s="13" t="s">
        <v>72</v>
      </c>
      <c r="AY165" s="199" t="s">
        <v>141</v>
      </c>
    </row>
    <row r="166" spans="2:51" s="14" customFormat="1" ht="10.2">
      <c r="B166" s="200"/>
      <c r="C166" s="201"/>
      <c r="D166" s="191" t="s">
        <v>151</v>
      </c>
      <c r="E166" s="202" t="s">
        <v>19</v>
      </c>
      <c r="F166" s="203" t="s">
        <v>813</v>
      </c>
      <c r="G166" s="201"/>
      <c r="H166" s="204">
        <v>12.05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151</v>
      </c>
      <c r="AU166" s="210" t="s">
        <v>82</v>
      </c>
      <c r="AV166" s="14" t="s">
        <v>82</v>
      </c>
      <c r="AW166" s="14" t="s">
        <v>33</v>
      </c>
      <c r="AX166" s="14" t="s">
        <v>72</v>
      </c>
      <c r="AY166" s="210" t="s">
        <v>141</v>
      </c>
    </row>
    <row r="167" spans="2:51" s="13" customFormat="1" ht="10.2">
      <c r="B167" s="189"/>
      <c r="C167" s="190"/>
      <c r="D167" s="191" t="s">
        <v>151</v>
      </c>
      <c r="E167" s="192" t="s">
        <v>19</v>
      </c>
      <c r="F167" s="193" t="s">
        <v>241</v>
      </c>
      <c r="G167" s="190"/>
      <c r="H167" s="192" t="s">
        <v>19</v>
      </c>
      <c r="I167" s="194"/>
      <c r="J167" s="190"/>
      <c r="K167" s="190"/>
      <c r="L167" s="195"/>
      <c r="M167" s="196"/>
      <c r="N167" s="197"/>
      <c r="O167" s="197"/>
      <c r="P167" s="197"/>
      <c r="Q167" s="197"/>
      <c r="R167" s="197"/>
      <c r="S167" s="197"/>
      <c r="T167" s="198"/>
      <c r="AT167" s="199" t="s">
        <v>151</v>
      </c>
      <c r="AU167" s="199" t="s">
        <v>82</v>
      </c>
      <c r="AV167" s="13" t="s">
        <v>80</v>
      </c>
      <c r="AW167" s="13" t="s">
        <v>33</v>
      </c>
      <c r="AX167" s="13" t="s">
        <v>72</v>
      </c>
      <c r="AY167" s="199" t="s">
        <v>141</v>
      </c>
    </row>
    <row r="168" spans="2:51" s="14" customFormat="1" ht="10.2">
      <c r="B168" s="200"/>
      <c r="C168" s="201"/>
      <c r="D168" s="191" t="s">
        <v>151</v>
      </c>
      <c r="E168" s="202" t="s">
        <v>19</v>
      </c>
      <c r="F168" s="203" t="s">
        <v>814</v>
      </c>
      <c r="G168" s="201"/>
      <c r="H168" s="204">
        <v>14.94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151</v>
      </c>
      <c r="AU168" s="210" t="s">
        <v>82</v>
      </c>
      <c r="AV168" s="14" t="s">
        <v>82</v>
      </c>
      <c r="AW168" s="14" t="s">
        <v>33</v>
      </c>
      <c r="AX168" s="14" t="s">
        <v>72</v>
      </c>
      <c r="AY168" s="210" t="s">
        <v>141</v>
      </c>
    </row>
    <row r="169" spans="2:51" s="14" customFormat="1" ht="10.2">
      <c r="B169" s="200"/>
      <c r="C169" s="201"/>
      <c r="D169" s="191" t="s">
        <v>151</v>
      </c>
      <c r="E169" s="202" t="s">
        <v>19</v>
      </c>
      <c r="F169" s="203" t="s">
        <v>815</v>
      </c>
      <c r="G169" s="201"/>
      <c r="H169" s="204">
        <v>18.6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151</v>
      </c>
      <c r="AU169" s="210" t="s">
        <v>82</v>
      </c>
      <c r="AV169" s="14" t="s">
        <v>82</v>
      </c>
      <c r="AW169" s="14" t="s">
        <v>33</v>
      </c>
      <c r="AX169" s="14" t="s">
        <v>72</v>
      </c>
      <c r="AY169" s="210" t="s">
        <v>141</v>
      </c>
    </row>
    <row r="170" spans="2:51" s="16" customFormat="1" ht="10.2">
      <c r="B170" s="222"/>
      <c r="C170" s="223"/>
      <c r="D170" s="191" t="s">
        <v>151</v>
      </c>
      <c r="E170" s="224" t="s">
        <v>19</v>
      </c>
      <c r="F170" s="225" t="s">
        <v>160</v>
      </c>
      <c r="G170" s="223"/>
      <c r="H170" s="226">
        <v>45.59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151</v>
      </c>
      <c r="AU170" s="232" t="s">
        <v>82</v>
      </c>
      <c r="AV170" s="16" t="s">
        <v>149</v>
      </c>
      <c r="AW170" s="16" t="s">
        <v>33</v>
      </c>
      <c r="AX170" s="16" t="s">
        <v>80</v>
      </c>
      <c r="AY170" s="232" t="s">
        <v>141</v>
      </c>
    </row>
    <row r="171" spans="1:65" s="2" customFormat="1" ht="24.15" customHeight="1">
      <c r="A171" s="37"/>
      <c r="B171" s="38"/>
      <c r="C171" s="176" t="s">
        <v>8</v>
      </c>
      <c r="D171" s="176" t="s">
        <v>144</v>
      </c>
      <c r="E171" s="177" t="s">
        <v>250</v>
      </c>
      <c r="F171" s="178" t="s">
        <v>251</v>
      </c>
      <c r="G171" s="179" t="s">
        <v>169</v>
      </c>
      <c r="H171" s="180">
        <v>168.447</v>
      </c>
      <c r="I171" s="181"/>
      <c r="J171" s="182">
        <f>ROUND(I171*H171,2)</f>
        <v>0</v>
      </c>
      <c r="K171" s="178" t="s">
        <v>148</v>
      </c>
      <c r="L171" s="42"/>
      <c r="M171" s="183" t="s">
        <v>19</v>
      </c>
      <c r="N171" s="184" t="s">
        <v>43</v>
      </c>
      <c r="O171" s="67"/>
      <c r="P171" s="185">
        <f>O171*H171</f>
        <v>0</v>
      </c>
      <c r="Q171" s="185">
        <v>0</v>
      </c>
      <c r="R171" s="185">
        <f>Q171*H171</f>
        <v>0</v>
      </c>
      <c r="S171" s="185">
        <v>0</v>
      </c>
      <c r="T171" s="18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7" t="s">
        <v>149</v>
      </c>
      <c r="AT171" s="187" t="s">
        <v>144</v>
      </c>
      <c r="AU171" s="187" t="s">
        <v>82</v>
      </c>
      <c r="AY171" s="20" t="s">
        <v>141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20" t="s">
        <v>80</v>
      </c>
      <c r="BK171" s="188">
        <f>ROUND(I171*H171,2)</f>
        <v>0</v>
      </c>
      <c r="BL171" s="20" t="s">
        <v>149</v>
      </c>
      <c r="BM171" s="187" t="s">
        <v>650</v>
      </c>
    </row>
    <row r="172" spans="2:51" s="14" customFormat="1" ht="10.2">
      <c r="B172" s="200"/>
      <c r="C172" s="201"/>
      <c r="D172" s="191" t="s">
        <v>151</v>
      </c>
      <c r="E172" s="202" t="s">
        <v>19</v>
      </c>
      <c r="F172" s="203" t="s">
        <v>816</v>
      </c>
      <c r="G172" s="201"/>
      <c r="H172" s="204">
        <v>83.95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151</v>
      </c>
      <c r="AU172" s="210" t="s">
        <v>82</v>
      </c>
      <c r="AV172" s="14" t="s">
        <v>82</v>
      </c>
      <c r="AW172" s="14" t="s">
        <v>33</v>
      </c>
      <c r="AX172" s="14" t="s">
        <v>72</v>
      </c>
      <c r="AY172" s="210" t="s">
        <v>141</v>
      </c>
    </row>
    <row r="173" spans="2:51" s="13" customFormat="1" ht="10.2">
      <c r="B173" s="189"/>
      <c r="C173" s="190"/>
      <c r="D173" s="191" t="s">
        <v>151</v>
      </c>
      <c r="E173" s="192" t="s">
        <v>19</v>
      </c>
      <c r="F173" s="193" t="s">
        <v>817</v>
      </c>
      <c r="G173" s="190"/>
      <c r="H173" s="192" t="s">
        <v>19</v>
      </c>
      <c r="I173" s="194"/>
      <c r="J173" s="190"/>
      <c r="K173" s="190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151</v>
      </c>
      <c r="AU173" s="199" t="s">
        <v>82</v>
      </c>
      <c r="AV173" s="13" t="s">
        <v>80</v>
      </c>
      <c r="AW173" s="13" t="s">
        <v>33</v>
      </c>
      <c r="AX173" s="13" t="s">
        <v>72</v>
      </c>
      <c r="AY173" s="199" t="s">
        <v>141</v>
      </c>
    </row>
    <row r="174" spans="2:51" s="14" customFormat="1" ht="10.2">
      <c r="B174" s="200"/>
      <c r="C174" s="201"/>
      <c r="D174" s="191" t="s">
        <v>151</v>
      </c>
      <c r="E174" s="202" t="s">
        <v>19</v>
      </c>
      <c r="F174" s="203" t="s">
        <v>818</v>
      </c>
      <c r="G174" s="201"/>
      <c r="H174" s="204">
        <v>84.497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151</v>
      </c>
      <c r="AU174" s="210" t="s">
        <v>82</v>
      </c>
      <c r="AV174" s="14" t="s">
        <v>82</v>
      </c>
      <c r="AW174" s="14" t="s">
        <v>33</v>
      </c>
      <c r="AX174" s="14" t="s">
        <v>72</v>
      </c>
      <c r="AY174" s="210" t="s">
        <v>141</v>
      </c>
    </row>
    <row r="175" spans="2:51" s="16" customFormat="1" ht="10.2">
      <c r="B175" s="222"/>
      <c r="C175" s="223"/>
      <c r="D175" s="191" t="s">
        <v>151</v>
      </c>
      <c r="E175" s="224" t="s">
        <v>19</v>
      </c>
      <c r="F175" s="225" t="s">
        <v>160</v>
      </c>
      <c r="G175" s="223"/>
      <c r="H175" s="226">
        <v>168.447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151</v>
      </c>
      <c r="AU175" s="232" t="s">
        <v>82</v>
      </c>
      <c r="AV175" s="16" t="s">
        <v>149</v>
      </c>
      <c r="AW175" s="16" t="s">
        <v>33</v>
      </c>
      <c r="AX175" s="16" t="s">
        <v>80</v>
      </c>
      <c r="AY175" s="232" t="s">
        <v>141</v>
      </c>
    </row>
    <row r="176" spans="1:65" s="2" customFormat="1" ht="24.15" customHeight="1">
      <c r="A176" s="37"/>
      <c r="B176" s="38"/>
      <c r="C176" s="176" t="s">
        <v>254</v>
      </c>
      <c r="D176" s="176" t="s">
        <v>144</v>
      </c>
      <c r="E176" s="177" t="s">
        <v>255</v>
      </c>
      <c r="F176" s="178" t="s">
        <v>256</v>
      </c>
      <c r="G176" s="179" t="s">
        <v>169</v>
      </c>
      <c r="H176" s="180">
        <v>88.545</v>
      </c>
      <c r="I176" s="181"/>
      <c r="J176" s="182">
        <f>ROUND(I176*H176,2)</f>
        <v>0</v>
      </c>
      <c r="K176" s="178" t="s">
        <v>148</v>
      </c>
      <c r="L176" s="42"/>
      <c r="M176" s="183" t="s">
        <v>19</v>
      </c>
      <c r="N176" s="184" t="s">
        <v>43</v>
      </c>
      <c r="O176" s="67"/>
      <c r="P176" s="185">
        <f>O176*H176</f>
        <v>0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149</v>
      </c>
      <c r="AT176" s="187" t="s">
        <v>144</v>
      </c>
      <c r="AU176" s="187" t="s">
        <v>82</v>
      </c>
      <c r="AY176" s="20" t="s">
        <v>141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20" t="s">
        <v>80</v>
      </c>
      <c r="BK176" s="188">
        <f>ROUND(I176*H176,2)</f>
        <v>0</v>
      </c>
      <c r="BL176" s="20" t="s">
        <v>149</v>
      </c>
      <c r="BM176" s="187" t="s">
        <v>652</v>
      </c>
    </row>
    <row r="177" spans="2:51" s="13" customFormat="1" ht="10.2">
      <c r="B177" s="189"/>
      <c r="C177" s="190"/>
      <c r="D177" s="191" t="s">
        <v>151</v>
      </c>
      <c r="E177" s="192" t="s">
        <v>19</v>
      </c>
      <c r="F177" s="193" t="s">
        <v>258</v>
      </c>
      <c r="G177" s="190"/>
      <c r="H177" s="192" t="s">
        <v>19</v>
      </c>
      <c r="I177" s="194"/>
      <c r="J177" s="190"/>
      <c r="K177" s="190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151</v>
      </c>
      <c r="AU177" s="199" t="s">
        <v>82</v>
      </c>
      <c r="AV177" s="13" t="s">
        <v>80</v>
      </c>
      <c r="AW177" s="13" t="s">
        <v>33</v>
      </c>
      <c r="AX177" s="13" t="s">
        <v>72</v>
      </c>
      <c r="AY177" s="199" t="s">
        <v>141</v>
      </c>
    </row>
    <row r="178" spans="2:51" s="13" customFormat="1" ht="10.2">
      <c r="B178" s="189"/>
      <c r="C178" s="190"/>
      <c r="D178" s="191" t="s">
        <v>151</v>
      </c>
      <c r="E178" s="192" t="s">
        <v>19</v>
      </c>
      <c r="F178" s="193" t="s">
        <v>156</v>
      </c>
      <c r="G178" s="190"/>
      <c r="H178" s="192" t="s">
        <v>19</v>
      </c>
      <c r="I178" s="194"/>
      <c r="J178" s="190"/>
      <c r="K178" s="190"/>
      <c r="L178" s="195"/>
      <c r="M178" s="196"/>
      <c r="N178" s="197"/>
      <c r="O178" s="197"/>
      <c r="P178" s="197"/>
      <c r="Q178" s="197"/>
      <c r="R178" s="197"/>
      <c r="S178" s="197"/>
      <c r="T178" s="198"/>
      <c r="AT178" s="199" t="s">
        <v>151</v>
      </c>
      <c r="AU178" s="199" t="s">
        <v>82</v>
      </c>
      <c r="AV178" s="13" t="s">
        <v>80</v>
      </c>
      <c r="AW178" s="13" t="s">
        <v>33</v>
      </c>
      <c r="AX178" s="13" t="s">
        <v>72</v>
      </c>
      <c r="AY178" s="199" t="s">
        <v>141</v>
      </c>
    </row>
    <row r="179" spans="2:51" s="14" customFormat="1" ht="10.2">
      <c r="B179" s="200"/>
      <c r="C179" s="201"/>
      <c r="D179" s="191" t="s">
        <v>151</v>
      </c>
      <c r="E179" s="202" t="s">
        <v>19</v>
      </c>
      <c r="F179" s="203" t="s">
        <v>819</v>
      </c>
      <c r="G179" s="201"/>
      <c r="H179" s="204">
        <v>23.965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151</v>
      </c>
      <c r="AU179" s="210" t="s">
        <v>82</v>
      </c>
      <c r="AV179" s="14" t="s">
        <v>82</v>
      </c>
      <c r="AW179" s="14" t="s">
        <v>33</v>
      </c>
      <c r="AX179" s="14" t="s">
        <v>72</v>
      </c>
      <c r="AY179" s="210" t="s">
        <v>141</v>
      </c>
    </row>
    <row r="180" spans="2:51" s="14" customFormat="1" ht="10.2">
      <c r="B180" s="200"/>
      <c r="C180" s="201"/>
      <c r="D180" s="191" t="s">
        <v>151</v>
      </c>
      <c r="E180" s="202" t="s">
        <v>19</v>
      </c>
      <c r="F180" s="203" t="s">
        <v>820</v>
      </c>
      <c r="G180" s="201"/>
      <c r="H180" s="204">
        <v>10.597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151</v>
      </c>
      <c r="AU180" s="210" t="s">
        <v>82</v>
      </c>
      <c r="AV180" s="14" t="s">
        <v>82</v>
      </c>
      <c r="AW180" s="14" t="s">
        <v>33</v>
      </c>
      <c r="AX180" s="14" t="s">
        <v>72</v>
      </c>
      <c r="AY180" s="210" t="s">
        <v>141</v>
      </c>
    </row>
    <row r="181" spans="2:51" s="14" customFormat="1" ht="10.2">
      <c r="B181" s="200"/>
      <c r="C181" s="201"/>
      <c r="D181" s="191" t="s">
        <v>151</v>
      </c>
      <c r="E181" s="202" t="s">
        <v>19</v>
      </c>
      <c r="F181" s="203" t="s">
        <v>821</v>
      </c>
      <c r="G181" s="201"/>
      <c r="H181" s="204">
        <v>4.42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151</v>
      </c>
      <c r="AU181" s="210" t="s">
        <v>82</v>
      </c>
      <c r="AV181" s="14" t="s">
        <v>82</v>
      </c>
      <c r="AW181" s="14" t="s">
        <v>33</v>
      </c>
      <c r="AX181" s="14" t="s">
        <v>72</v>
      </c>
      <c r="AY181" s="210" t="s">
        <v>141</v>
      </c>
    </row>
    <row r="182" spans="2:51" s="15" customFormat="1" ht="10.2">
      <c r="B182" s="211"/>
      <c r="C182" s="212"/>
      <c r="D182" s="191" t="s">
        <v>151</v>
      </c>
      <c r="E182" s="213" t="s">
        <v>19</v>
      </c>
      <c r="F182" s="214" t="s">
        <v>154</v>
      </c>
      <c r="G182" s="212"/>
      <c r="H182" s="215">
        <v>38.982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151</v>
      </c>
      <c r="AU182" s="221" t="s">
        <v>82</v>
      </c>
      <c r="AV182" s="15" t="s">
        <v>155</v>
      </c>
      <c r="AW182" s="15" t="s">
        <v>33</v>
      </c>
      <c r="AX182" s="15" t="s">
        <v>72</v>
      </c>
      <c r="AY182" s="221" t="s">
        <v>141</v>
      </c>
    </row>
    <row r="183" spans="2:51" s="13" customFormat="1" ht="10.2">
      <c r="B183" s="189"/>
      <c r="C183" s="190"/>
      <c r="D183" s="191" t="s">
        <v>151</v>
      </c>
      <c r="E183" s="192" t="s">
        <v>19</v>
      </c>
      <c r="F183" s="193" t="s">
        <v>263</v>
      </c>
      <c r="G183" s="190"/>
      <c r="H183" s="192" t="s">
        <v>19</v>
      </c>
      <c r="I183" s="194"/>
      <c r="J183" s="190"/>
      <c r="K183" s="190"/>
      <c r="L183" s="195"/>
      <c r="M183" s="196"/>
      <c r="N183" s="197"/>
      <c r="O183" s="197"/>
      <c r="P183" s="197"/>
      <c r="Q183" s="197"/>
      <c r="R183" s="197"/>
      <c r="S183" s="197"/>
      <c r="T183" s="198"/>
      <c r="AT183" s="199" t="s">
        <v>151</v>
      </c>
      <c r="AU183" s="199" t="s">
        <v>82</v>
      </c>
      <c r="AV183" s="13" t="s">
        <v>80</v>
      </c>
      <c r="AW183" s="13" t="s">
        <v>33</v>
      </c>
      <c r="AX183" s="13" t="s">
        <v>72</v>
      </c>
      <c r="AY183" s="199" t="s">
        <v>141</v>
      </c>
    </row>
    <row r="184" spans="2:51" s="14" customFormat="1" ht="10.2">
      <c r="B184" s="200"/>
      <c r="C184" s="201"/>
      <c r="D184" s="191" t="s">
        <v>151</v>
      </c>
      <c r="E184" s="202" t="s">
        <v>19</v>
      </c>
      <c r="F184" s="203" t="s">
        <v>822</v>
      </c>
      <c r="G184" s="201"/>
      <c r="H184" s="204">
        <v>49.563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151</v>
      </c>
      <c r="AU184" s="210" t="s">
        <v>82</v>
      </c>
      <c r="AV184" s="14" t="s">
        <v>82</v>
      </c>
      <c r="AW184" s="14" t="s">
        <v>33</v>
      </c>
      <c r="AX184" s="14" t="s">
        <v>72</v>
      </c>
      <c r="AY184" s="210" t="s">
        <v>141</v>
      </c>
    </row>
    <row r="185" spans="2:51" s="15" customFormat="1" ht="10.2">
      <c r="B185" s="211"/>
      <c r="C185" s="212"/>
      <c r="D185" s="191" t="s">
        <v>151</v>
      </c>
      <c r="E185" s="213" t="s">
        <v>19</v>
      </c>
      <c r="F185" s="214" t="s">
        <v>154</v>
      </c>
      <c r="G185" s="212"/>
      <c r="H185" s="215">
        <v>49.563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151</v>
      </c>
      <c r="AU185" s="221" t="s">
        <v>82</v>
      </c>
      <c r="AV185" s="15" t="s">
        <v>155</v>
      </c>
      <c r="AW185" s="15" t="s">
        <v>33</v>
      </c>
      <c r="AX185" s="15" t="s">
        <v>72</v>
      </c>
      <c r="AY185" s="221" t="s">
        <v>141</v>
      </c>
    </row>
    <row r="186" spans="2:51" s="16" customFormat="1" ht="10.2">
      <c r="B186" s="222"/>
      <c r="C186" s="223"/>
      <c r="D186" s="191" t="s">
        <v>151</v>
      </c>
      <c r="E186" s="224" t="s">
        <v>19</v>
      </c>
      <c r="F186" s="225" t="s">
        <v>160</v>
      </c>
      <c r="G186" s="223"/>
      <c r="H186" s="226">
        <v>88.545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151</v>
      </c>
      <c r="AU186" s="232" t="s">
        <v>82</v>
      </c>
      <c r="AV186" s="16" t="s">
        <v>149</v>
      </c>
      <c r="AW186" s="16" t="s">
        <v>33</v>
      </c>
      <c r="AX186" s="16" t="s">
        <v>80</v>
      </c>
      <c r="AY186" s="232" t="s">
        <v>141</v>
      </c>
    </row>
    <row r="187" spans="1:65" s="2" customFormat="1" ht="16.5" customHeight="1">
      <c r="A187" s="37"/>
      <c r="B187" s="38"/>
      <c r="C187" s="176" t="s">
        <v>265</v>
      </c>
      <c r="D187" s="176" t="s">
        <v>144</v>
      </c>
      <c r="E187" s="177" t="s">
        <v>266</v>
      </c>
      <c r="F187" s="178" t="s">
        <v>267</v>
      </c>
      <c r="G187" s="179" t="s">
        <v>169</v>
      </c>
      <c r="H187" s="180">
        <v>369.853</v>
      </c>
      <c r="I187" s="181"/>
      <c r="J187" s="182">
        <f>ROUND(I187*H187,2)</f>
        <v>0</v>
      </c>
      <c r="K187" s="178" t="s">
        <v>148</v>
      </c>
      <c r="L187" s="42"/>
      <c r="M187" s="183" t="s">
        <v>19</v>
      </c>
      <c r="N187" s="184" t="s">
        <v>43</v>
      </c>
      <c r="O187" s="67"/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7" t="s">
        <v>149</v>
      </c>
      <c r="AT187" s="187" t="s">
        <v>144</v>
      </c>
      <c r="AU187" s="187" t="s">
        <v>82</v>
      </c>
      <c r="AY187" s="20" t="s">
        <v>141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20" t="s">
        <v>80</v>
      </c>
      <c r="BK187" s="188">
        <f>ROUND(I187*H187,2)</f>
        <v>0</v>
      </c>
      <c r="BL187" s="20" t="s">
        <v>149</v>
      </c>
      <c r="BM187" s="187" t="s">
        <v>658</v>
      </c>
    </row>
    <row r="188" spans="2:51" s="14" customFormat="1" ht="10.2">
      <c r="B188" s="200"/>
      <c r="C188" s="201"/>
      <c r="D188" s="191" t="s">
        <v>151</v>
      </c>
      <c r="E188" s="202" t="s">
        <v>19</v>
      </c>
      <c r="F188" s="203" t="s">
        <v>823</v>
      </c>
      <c r="G188" s="201"/>
      <c r="H188" s="204">
        <v>369.853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151</v>
      </c>
      <c r="AU188" s="210" t="s">
        <v>82</v>
      </c>
      <c r="AV188" s="14" t="s">
        <v>82</v>
      </c>
      <c r="AW188" s="14" t="s">
        <v>33</v>
      </c>
      <c r="AX188" s="14" t="s">
        <v>72</v>
      </c>
      <c r="AY188" s="210" t="s">
        <v>141</v>
      </c>
    </row>
    <row r="189" spans="2:51" s="16" customFormat="1" ht="10.2">
      <c r="B189" s="222"/>
      <c r="C189" s="223"/>
      <c r="D189" s="191" t="s">
        <v>151</v>
      </c>
      <c r="E189" s="224" t="s">
        <v>19</v>
      </c>
      <c r="F189" s="225" t="s">
        <v>160</v>
      </c>
      <c r="G189" s="223"/>
      <c r="H189" s="226">
        <v>369.853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151</v>
      </c>
      <c r="AU189" s="232" t="s">
        <v>82</v>
      </c>
      <c r="AV189" s="16" t="s">
        <v>149</v>
      </c>
      <c r="AW189" s="16" t="s">
        <v>33</v>
      </c>
      <c r="AX189" s="16" t="s">
        <v>80</v>
      </c>
      <c r="AY189" s="232" t="s">
        <v>141</v>
      </c>
    </row>
    <row r="190" spans="2:63" s="12" customFormat="1" ht="22.8" customHeight="1">
      <c r="B190" s="160"/>
      <c r="C190" s="161"/>
      <c r="D190" s="162" t="s">
        <v>71</v>
      </c>
      <c r="E190" s="174" t="s">
        <v>290</v>
      </c>
      <c r="F190" s="174" t="s">
        <v>291</v>
      </c>
      <c r="G190" s="161"/>
      <c r="H190" s="161"/>
      <c r="I190" s="164"/>
      <c r="J190" s="175">
        <f>BK190</f>
        <v>0</v>
      </c>
      <c r="K190" s="161"/>
      <c r="L190" s="166"/>
      <c r="M190" s="167"/>
      <c r="N190" s="168"/>
      <c r="O190" s="168"/>
      <c r="P190" s="169">
        <f>SUM(P191:P204)</f>
        <v>0</v>
      </c>
      <c r="Q190" s="168"/>
      <c r="R190" s="169">
        <f>SUM(R191:R204)</f>
        <v>0</v>
      </c>
      <c r="S190" s="168"/>
      <c r="T190" s="170">
        <f>SUM(T191:T204)</f>
        <v>0</v>
      </c>
      <c r="AR190" s="171" t="s">
        <v>80</v>
      </c>
      <c r="AT190" s="172" t="s">
        <v>71</v>
      </c>
      <c r="AU190" s="172" t="s">
        <v>80</v>
      </c>
      <c r="AY190" s="171" t="s">
        <v>141</v>
      </c>
      <c r="BK190" s="173">
        <f>SUM(BK191:BK204)</f>
        <v>0</v>
      </c>
    </row>
    <row r="191" spans="1:65" s="2" customFormat="1" ht="24.15" customHeight="1">
      <c r="A191" s="37"/>
      <c r="B191" s="38"/>
      <c r="C191" s="176" t="s">
        <v>270</v>
      </c>
      <c r="D191" s="176" t="s">
        <v>144</v>
      </c>
      <c r="E191" s="177" t="s">
        <v>293</v>
      </c>
      <c r="F191" s="178" t="s">
        <v>294</v>
      </c>
      <c r="G191" s="179" t="s">
        <v>169</v>
      </c>
      <c r="H191" s="180">
        <v>363.142</v>
      </c>
      <c r="I191" s="181"/>
      <c r="J191" s="182">
        <f>ROUND(I191*H191,2)</f>
        <v>0</v>
      </c>
      <c r="K191" s="178" t="s">
        <v>148</v>
      </c>
      <c r="L191" s="42"/>
      <c r="M191" s="183" t="s">
        <v>19</v>
      </c>
      <c r="N191" s="184" t="s">
        <v>43</v>
      </c>
      <c r="O191" s="67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149</v>
      </c>
      <c r="AT191" s="187" t="s">
        <v>144</v>
      </c>
      <c r="AU191" s="187" t="s">
        <v>82</v>
      </c>
      <c r="AY191" s="20" t="s">
        <v>141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20" t="s">
        <v>80</v>
      </c>
      <c r="BK191" s="188">
        <f>ROUND(I191*H191,2)</f>
        <v>0</v>
      </c>
      <c r="BL191" s="20" t="s">
        <v>149</v>
      </c>
      <c r="BM191" s="187" t="s">
        <v>664</v>
      </c>
    </row>
    <row r="192" spans="2:51" s="14" customFormat="1" ht="10.2">
      <c r="B192" s="200"/>
      <c r="C192" s="201"/>
      <c r="D192" s="191" t="s">
        <v>151</v>
      </c>
      <c r="E192" s="202" t="s">
        <v>19</v>
      </c>
      <c r="F192" s="203" t="s">
        <v>824</v>
      </c>
      <c r="G192" s="201"/>
      <c r="H192" s="204">
        <v>190.882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151</v>
      </c>
      <c r="AU192" s="210" t="s">
        <v>82</v>
      </c>
      <c r="AV192" s="14" t="s">
        <v>82</v>
      </c>
      <c r="AW192" s="14" t="s">
        <v>33</v>
      </c>
      <c r="AX192" s="14" t="s">
        <v>72</v>
      </c>
      <c r="AY192" s="210" t="s">
        <v>141</v>
      </c>
    </row>
    <row r="193" spans="2:51" s="14" customFormat="1" ht="10.2">
      <c r="B193" s="200"/>
      <c r="C193" s="201"/>
      <c r="D193" s="191" t="s">
        <v>151</v>
      </c>
      <c r="E193" s="202" t="s">
        <v>19</v>
      </c>
      <c r="F193" s="203" t="s">
        <v>825</v>
      </c>
      <c r="G193" s="201"/>
      <c r="H193" s="204">
        <v>172.26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151</v>
      </c>
      <c r="AU193" s="210" t="s">
        <v>82</v>
      </c>
      <c r="AV193" s="14" t="s">
        <v>82</v>
      </c>
      <c r="AW193" s="14" t="s">
        <v>33</v>
      </c>
      <c r="AX193" s="14" t="s">
        <v>72</v>
      </c>
      <c r="AY193" s="210" t="s">
        <v>141</v>
      </c>
    </row>
    <row r="194" spans="2:51" s="16" customFormat="1" ht="10.2">
      <c r="B194" s="222"/>
      <c r="C194" s="223"/>
      <c r="D194" s="191" t="s">
        <v>151</v>
      </c>
      <c r="E194" s="224" t="s">
        <v>19</v>
      </c>
      <c r="F194" s="225" t="s">
        <v>160</v>
      </c>
      <c r="G194" s="223"/>
      <c r="H194" s="226">
        <v>363.142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151</v>
      </c>
      <c r="AU194" s="232" t="s">
        <v>82</v>
      </c>
      <c r="AV194" s="16" t="s">
        <v>149</v>
      </c>
      <c r="AW194" s="16" t="s">
        <v>33</v>
      </c>
      <c r="AX194" s="16" t="s">
        <v>80</v>
      </c>
      <c r="AY194" s="232" t="s">
        <v>141</v>
      </c>
    </row>
    <row r="195" spans="1:65" s="2" customFormat="1" ht="24.15" customHeight="1">
      <c r="A195" s="37"/>
      <c r="B195" s="38"/>
      <c r="C195" s="176" t="s">
        <v>277</v>
      </c>
      <c r="D195" s="176" t="s">
        <v>144</v>
      </c>
      <c r="E195" s="177" t="s">
        <v>300</v>
      </c>
      <c r="F195" s="178" t="s">
        <v>301</v>
      </c>
      <c r="G195" s="179" t="s">
        <v>169</v>
      </c>
      <c r="H195" s="180">
        <v>27235.65</v>
      </c>
      <c r="I195" s="181"/>
      <c r="J195" s="182">
        <f>ROUND(I195*H195,2)</f>
        <v>0</v>
      </c>
      <c r="K195" s="178" t="s">
        <v>148</v>
      </c>
      <c r="L195" s="42"/>
      <c r="M195" s="183" t="s">
        <v>19</v>
      </c>
      <c r="N195" s="184" t="s">
        <v>43</v>
      </c>
      <c r="O195" s="67"/>
      <c r="P195" s="185">
        <f>O195*H195</f>
        <v>0</v>
      </c>
      <c r="Q195" s="185">
        <v>0</v>
      </c>
      <c r="R195" s="185">
        <f>Q195*H195</f>
        <v>0</v>
      </c>
      <c r="S195" s="185">
        <v>0</v>
      </c>
      <c r="T195" s="18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7" t="s">
        <v>149</v>
      </c>
      <c r="AT195" s="187" t="s">
        <v>144</v>
      </c>
      <c r="AU195" s="187" t="s">
        <v>82</v>
      </c>
      <c r="AY195" s="20" t="s">
        <v>141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20" t="s">
        <v>80</v>
      </c>
      <c r="BK195" s="188">
        <f>ROUND(I195*H195,2)</f>
        <v>0</v>
      </c>
      <c r="BL195" s="20" t="s">
        <v>149</v>
      </c>
      <c r="BM195" s="187" t="s">
        <v>668</v>
      </c>
    </row>
    <row r="196" spans="2:51" s="14" customFormat="1" ht="10.2">
      <c r="B196" s="200"/>
      <c r="C196" s="201"/>
      <c r="D196" s="191" t="s">
        <v>151</v>
      </c>
      <c r="E196" s="202" t="s">
        <v>19</v>
      </c>
      <c r="F196" s="203" t="s">
        <v>826</v>
      </c>
      <c r="G196" s="201"/>
      <c r="H196" s="204">
        <v>27235.65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151</v>
      </c>
      <c r="AU196" s="210" t="s">
        <v>82</v>
      </c>
      <c r="AV196" s="14" t="s">
        <v>82</v>
      </c>
      <c r="AW196" s="14" t="s">
        <v>33</v>
      </c>
      <c r="AX196" s="14" t="s">
        <v>72</v>
      </c>
      <c r="AY196" s="210" t="s">
        <v>141</v>
      </c>
    </row>
    <row r="197" spans="2:51" s="16" customFormat="1" ht="10.2">
      <c r="B197" s="222"/>
      <c r="C197" s="223"/>
      <c r="D197" s="191" t="s">
        <v>151</v>
      </c>
      <c r="E197" s="224" t="s">
        <v>19</v>
      </c>
      <c r="F197" s="225" t="s">
        <v>160</v>
      </c>
      <c r="G197" s="223"/>
      <c r="H197" s="226">
        <v>27235.65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151</v>
      </c>
      <c r="AU197" s="232" t="s">
        <v>82</v>
      </c>
      <c r="AV197" s="16" t="s">
        <v>149</v>
      </c>
      <c r="AW197" s="16" t="s">
        <v>33</v>
      </c>
      <c r="AX197" s="16" t="s">
        <v>80</v>
      </c>
      <c r="AY197" s="232" t="s">
        <v>141</v>
      </c>
    </row>
    <row r="198" spans="1:65" s="2" customFormat="1" ht="24.15" customHeight="1">
      <c r="A198" s="37"/>
      <c r="B198" s="38"/>
      <c r="C198" s="176" t="s">
        <v>282</v>
      </c>
      <c r="D198" s="176" t="s">
        <v>144</v>
      </c>
      <c r="E198" s="177" t="s">
        <v>304</v>
      </c>
      <c r="F198" s="178" t="s">
        <v>305</v>
      </c>
      <c r="G198" s="179" t="s">
        <v>169</v>
      </c>
      <c r="H198" s="180">
        <v>363.142</v>
      </c>
      <c r="I198" s="181"/>
      <c r="J198" s="182">
        <f aca="true" t="shared" si="0" ref="J198:J204">ROUND(I198*H198,2)</f>
        <v>0</v>
      </c>
      <c r="K198" s="178" t="s">
        <v>148</v>
      </c>
      <c r="L198" s="42"/>
      <c r="M198" s="183" t="s">
        <v>19</v>
      </c>
      <c r="N198" s="184" t="s">
        <v>43</v>
      </c>
      <c r="O198" s="67"/>
      <c r="P198" s="185">
        <f aca="true" t="shared" si="1" ref="P198:P204">O198*H198</f>
        <v>0</v>
      </c>
      <c r="Q198" s="185">
        <v>0</v>
      </c>
      <c r="R198" s="185">
        <f aca="true" t="shared" si="2" ref="R198:R204">Q198*H198</f>
        <v>0</v>
      </c>
      <c r="S198" s="185">
        <v>0</v>
      </c>
      <c r="T198" s="186">
        <f aca="true" t="shared" si="3" ref="T198:T204"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7" t="s">
        <v>149</v>
      </c>
      <c r="AT198" s="187" t="s">
        <v>144</v>
      </c>
      <c r="AU198" s="187" t="s">
        <v>82</v>
      </c>
      <c r="AY198" s="20" t="s">
        <v>141</v>
      </c>
      <c r="BE198" s="188">
        <f aca="true" t="shared" si="4" ref="BE198:BE204">IF(N198="základní",J198,0)</f>
        <v>0</v>
      </c>
      <c r="BF198" s="188">
        <f aca="true" t="shared" si="5" ref="BF198:BF204">IF(N198="snížená",J198,0)</f>
        <v>0</v>
      </c>
      <c r="BG198" s="188">
        <f aca="true" t="shared" si="6" ref="BG198:BG204">IF(N198="zákl. přenesená",J198,0)</f>
        <v>0</v>
      </c>
      <c r="BH198" s="188">
        <f aca="true" t="shared" si="7" ref="BH198:BH204">IF(N198="sníž. přenesená",J198,0)</f>
        <v>0</v>
      </c>
      <c r="BI198" s="188">
        <f aca="true" t="shared" si="8" ref="BI198:BI204">IF(N198="nulová",J198,0)</f>
        <v>0</v>
      </c>
      <c r="BJ198" s="20" t="s">
        <v>80</v>
      </c>
      <c r="BK198" s="188">
        <f aca="true" t="shared" si="9" ref="BK198:BK204">ROUND(I198*H198,2)</f>
        <v>0</v>
      </c>
      <c r="BL198" s="20" t="s">
        <v>149</v>
      </c>
      <c r="BM198" s="187" t="s">
        <v>670</v>
      </c>
    </row>
    <row r="199" spans="1:65" s="2" customFormat="1" ht="24.15" customHeight="1">
      <c r="A199" s="37"/>
      <c r="B199" s="38"/>
      <c r="C199" s="176" t="s">
        <v>286</v>
      </c>
      <c r="D199" s="176" t="s">
        <v>144</v>
      </c>
      <c r="E199" s="177" t="s">
        <v>308</v>
      </c>
      <c r="F199" s="178" t="s">
        <v>309</v>
      </c>
      <c r="G199" s="179" t="s">
        <v>169</v>
      </c>
      <c r="H199" s="180">
        <v>363.142</v>
      </c>
      <c r="I199" s="181"/>
      <c r="J199" s="182">
        <f t="shared" si="0"/>
        <v>0</v>
      </c>
      <c r="K199" s="178" t="s">
        <v>19</v>
      </c>
      <c r="L199" s="42"/>
      <c r="M199" s="183" t="s">
        <v>19</v>
      </c>
      <c r="N199" s="184" t="s">
        <v>43</v>
      </c>
      <c r="O199" s="67"/>
      <c r="P199" s="185">
        <f t="shared" si="1"/>
        <v>0</v>
      </c>
      <c r="Q199" s="185">
        <v>0</v>
      </c>
      <c r="R199" s="185">
        <f t="shared" si="2"/>
        <v>0</v>
      </c>
      <c r="S199" s="185">
        <v>0</v>
      </c>
      <c r="T199" s="186">
        <f t="shared" si="3"/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7" t="s">
        <v>149</v>
      </c>
      <c r="AT199" s="187" t="s">
        <v>144</v>
      </c>
      <c r="AU199" s="187" t="s">
        <v>82</v>
      </c>
      <c r="AY199" s="20" t="s">
        <v>141</v>
      </c>
      <c r="BE199" s="188">
        <f t="shared" si="4"/>
        <v>0</v>
      </c>
      <c r="BF199" s="188">
        <f t="shared" si="5"/>
        <v>0</v>
      </c>
      <c r="BG199" s="188">
        <f t="shared" si="6"/>
        <v>0</v>
      </c>
      <c r="BH199" s="188">
        <f t="shared" si="7"/>
        <v>0</v>
      </c>
      <c r="BI199" s="188">
        <f t="shared" si="8"/>
        <v>0</v>
      </c>
      <c r="BJ199" s="20" t="s">
        <v>80</v>
      </c>
      <c r="BK199" s="188">
        <f t="shared" si="9"/>
        <v>0</v>
      </c>
      <c r="BL199" s="20" t="s">
        <v>149</v>
      </c>
      <c r="BM199" s="187" t="s">
        <v>671</v>
      </c>
    </row>
    <row r="200" spans="1:65" s="2" customFormat="1" ht="16.5" customHeight="1">
      <c r="A200" s="37"/>
      <c r="B200" s="38"/>
      <c r="C200" s="176" t="s">
        <v>292</v>
      </c>
      <c r="D200" s="176" t="s">
        <v>144</v>
      </c>
      <c r="E200" s="177" t="s">
        <v>312</v>
      </c>
      <c r="F200" s="178" t="s">
        <v>313</v>
      </c>
      <c r="G200" s="179" t="s">
        <v>169</v>
      </c>
      <c r="H200" s="180">
        <v>363.142</v>
      </c>
      <c r="I200" s="181"/>
      <c r="J200" s="182">
        <f t="shared" si="0"/>
        <v>0</v>
      </c>
      <c r="K200" s="178" t="s">
        <v>148</v>
      </c>
      <c r="L200" s="42"/>
      <c r="M200" s="183" t="s">
        <v>19</v>
      </c>
      <c r="N200" s="184" t="s">
        <v>43</v>
      </c>
      <c r="O200" s="67"/>
      <c r="P200" s="185">
        <f t="shared" si="1"/>
        <v>0</v>
      </c>
      <c r="Q200" s="185">
        <v>0</v>
      </c>
      <c r="R200" s="185">
        <f t="shared" si="2"/>
        <v>0</v>
      </c>
      <c r="S200" s="185">
        <v>0</v>
      </c>
      <c r="T200" s="186">
        <f t="shared" si="3"/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7" t="s">
        <v>149</v>
      </c>
      <c r="AT200" s="187" t="s">
        <v>144</v>
      </c>
      <c r="AU200" s="187" t="s">
        <v>82</v>
      </c>
      <c r="AY200" s="20" t="s">
        <v>141</v>
      </c>
      <c r="BE200" s="188">
        <f t="shared" si="4"/>
        <v>0</v>
      </c>
      <c r="BF200" s="188">
        <f t="shared" si="5"/>
        <v>0</v>
      </c>
      <c r="BG200" s="188">
        <f t="shared" si="6"/>
        <v>0</v>
      </c>
      <c r="BH200" s="188">
        <f t="shared" si="7"/>
        <v>0</v>
      </c>
      <c r="BI200" s="188">
        <f t="shared" si="8"/>
        <v>0</v>
      </c>
      <c r="BJ200" s="20" t="s">
        <v>80</v>
      </c>
      <c r="BK200" s="188">
        <f t="shared" si="9"/>
        <v>0</v>
      </c>
      <c r="BL200" s="20" t="s">
        <v>149</v>
      </c>
      <c r="BM200" s="187" t="s">
        <v>672</v>
      </c>
    </row>
    <row r="201" spans="1:65" s="2" customFormat="1" ht="16.5" customHeight="1">
      <c r="A201" s="37"/>
      <c r="B201" s="38"/>
      <c r="C201" s="176" t="s">
        <v>299</v>
      </c>
      <c r="D201" s="176" t="s">
        <v>144</v>
      </c>
      <c r="E201" s="177" t="s">
        <v>316</v>
      </c>
      <c r="F201" s="178" t="s">
        <v>317</v>
      </c>
      <c r="G201" s="179" t="s">
        <v>169</v>
      </c>
      <c r="H201" s="180">
        <v>27235.65</v>
      </c>
      <c r="I201" s="181"/>
      <c r="J201" s="182">
        <f t="shared" si="0"/>
        <v>0</v>
      </c>
      <c r="K201" s="178" t="s">
        <v>148</v>
      </c>
      <c r="L201" s="42"/>
      <c r="M201" s="183" t="s">
        <v>19</v>
      </c>
      <c r="N201" s="184" t="s">
        <v>43</v>
      </c>
      <c r="O201" s="67"/>
      <c r="P201" s="185">
        <f t="shared" si="1"/>
        <v>0</v>
      </c>
      <c r="Q201" s="185">
        <v>0</v>
      </c>
      <c r="R201" s="185">
        <f t="shared" si="2"/>
        <v>0</v>
      </c>
      <c r="S201" s="185">
        <v>0</v>
      </c>
      <c r="T201" s="186">
        <f t="shared" si="3"/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7" t="s">
        <v>149</v>
      </c>
      <c r="AT201" s="187" t="s">
        <v>144</v>
      </c>
      <c r="AU201" s="187" t="s">
        <v>82</v>
      </c>
      <c r="AY201" s="20" t="s">
        <v>141</v>
      </c>
      <c r="BE201" s="188">
        <f t="shared" si="4"/>
        <v>0</v>
      </c>
      <c r="BF201" s="188">
        <f t="shared" si="5"/>
        <v>0</v>
      </c>
      <c r="BG201" s="188">
        <f t="shared" si="6"/>
        <v>0</v>
      </c>
      <c r="BH201" s="188">
        <f t="shared" si="7"/>
        <v>0</v>
      </c>
      <c r="BI201" s="188">
        <f t="shared" si="8"/>
        <v>0</v>
      </c>
      <c r="BJ201" s="20" t="s">
        <v>80</v>
      </c>
      <c r="BK201" s="188">
        <f t="shared" si="9"/>
        <v>0</v>
      </c>
      <c r="BL201" s="20" t="s">
        <v>149</v>
      </c>
      <c r="BM201" s="187" t="s">
        <v>673</v>
      </c>
    </row>
    <row r="202" spans="1:65" s="2" customFormat="1" ht="16.5" customHeight="1">
      <c r="A202" s="37"/>
      <c r="B202" s="38"/>
      <c r="C202" s="176" t="s">
        <v>7</v>
      </c>
      <c r="D202" s="176" t="s">
        <v>144</v>
      </c>
      <c r="E202" s="177" t="s">
        <v>320</v>
      </c>
      <c r="F202" s="178" t="s">
        <v>321</v>
      </c>
      <c r="G202" s="179" t="s">
        <v>169</v>
      </c>
      <c r="H202" s="180">
        <v>363.142</v>
      </c>
      <c r="I202" s="181"/>
      <c r="J202" s="182">
        <f t="shared" si="0"/>
        <v>0</v>
      </c>
      <c r="K202" s="178" t="s">
        <v>148</v>
      </c>
      <c r="L202" s="42"/>
      <c r="M202" s="183" t="s">
        <v>19</v>
      </c>
      <c r="N202" s="184" t="s">
        <v>43</v>
      </c>
      <c r="O202" s="67"/>
      <c r="P202" s="185">
        <f t="shared" si="1"/>
        <v>0</v>
      </c>
      <c r="Q202" s="185">
        <v>0</v>
      </c>
      <c r="R202" s="185">
        <f t="shared" si="2"/>
        <v>0</v>
      </c>
      <c r="S202" s="185">
        <v>0</v>
      </c>
      <c r="T202" s="186">
        <f t="shared" si="3"/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7" t="s">
        <v>149</v>
      </c>
      <c r="AT202" s="187" t="s">
        <v>144</v>
      </c>
      <c r="AU202" s="187" t="s">
        <v>82</v>
      </c>
      <c r="AY202" s="20" t="s">
        <v>141</v>
      </c>
      <c r="BE202" s="188">
        <f t="shared" si="4"/>
        <v>0</v>
      </c>
      <c r="BF202" s="188">
        <f t="shared" si="5"/>
        <v>0</v>
      </c>
      <c r="BG202" s="188">
        <f t="shared" si="6"/>
        <v>0</v>
      </c>
      <c r="BH202" s="188">
        <f t="shared" si="7"/>
        <v>0</v>
      </c>
      <c r="BI202" s="188">
        <f t="shared" si="8"/>
        <v>0</v>
      </c>
      <c r="BJ202" s="20" t="s">
        <v>80</v>
      </c>
      <c r="BK202" s="188">
        <f t="shared" si="9"/>
        <v>0</v>
      </c>
      <c r="BL202" s="20" t="s">
        <v>149</v>
      </c>
      <c r="BM202" s="187" t="s">
        <v>674</v>
      </c>
    </row>
    <row r="203" spans="1:65" s="2" customFormat="1" ht="16.5" customHeight="1">
      <c r="A203" s="37"/>
      <c r="B203" s="38"/>
      <c r="C203" s="176" t="s">
        <v>307</v>
      </c>
      <c r="D203" s="176" t="s">
        <v>144</v>
      </c>
      <c r="E203" s="177" t="s">
        <v>324</v>
      </c>
      <c r="F203" s="178" t="s">
        <v>325</v>
      </c>
      <c r="G203" s="179" t="s">
        <v>273</v>
      </c>
      <c r="H203" s="180">
        <v>1</v>
      </c>
      <c r="I203" s="181"/>
      <c r="J203" s="182">
        <f t="shared" si="0"/>
        <v>0</v>
      </c>
      <c r="K203" s="178" t="s">
        <v>19</v>
      </c>
      <c r="L203" s="42"/>
      <c r="M203" s="183" t="s">
        <v>19</v>
      </c>
      <c r="N203" s="184" t="s">
        <v>43</v>
      </c>
      <c r="O203" s="67"/>
      <c r="P203" s="185">
        <f t="shared" si="1"/>
        <v>0</v>
      </c>
      <c r="Q203" s="185">
        <v>0</v>
      </c>
      <c r="R203" s="185">
        <f t="shared" si="2"/>
        <v>0</v>
      </c>
      <c r="S203" s="185">
        <v>0</v>
      </c>
      <c r="T203" s="186">
        <f t="shared" si="3"/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7" t="s">
        <v>149</v>
      </c>
      <c r="AT203" s="187" t="s">
        <v>144</v>
      </c>
      <c r="AU203" s="187" t="s">
        <v>82</v>
      </c>
      <c r="AY203" s="20" t="s">
        <v>141</v>
      </c>
      <c r="BE203" s="188">
        <f t="shared" si="4"/>
        <v>0</v>
      </c>
      <c r="BF203" s="188">
        <f t="shared" si="5"/>
        <v>0</v>
      </c>
      <c r="BG203" s="188">
        <f t="shared" si="6"/>
        <v>0</v>
      </c>
      <c r="BH203" s="188">
        <f t="shared" si="7"/>
        <v>0</v>
      </c>
      <c r="BI203" s="188">
        <f t="shared" si="8"/>
        <v>0</v>
      </c>
      <c r="BJ203" s="20" t="s">
        <v>80</v>
      </c>
      <c r="BK203" s="188">
        <f t="shared" si="9"/>
        <v>0</v>
      </c>
      <c r="BL203" s="20" t="s">
        <v>149</v>
      </c>
      <c r="BM203" s="187" t="s">
        <v>680</v>
      </c>
    </row>
    <row r="204" spans="1:65" s="2" customFormat="1" ht="24.15" customHeight="1">
      <c r="A204" s="37"/>
      <c r="B204" s="38"/>
      <c r="C204" s="176" t="s">
        <v>311</v>
      </c>
      <c r="D204" s="176" t="s">
        <v>144</v>
      </c>
      <c r="E204" s="177" t="s">
        <v>827</v>
      </c>
      <c r="F204" s="178" t="s">
        <v>828</v>
      </c>
      <c r="G204" s="179" t="s">
        <v>273</v>
      </c>
      <c r="H204" s="180">
        <v>1</v>
      </c>
      <c r="I204" s="181"/>
      <c r="J204" s="182">
        <f t="shared" si="0"/>
        <v>0</v>
      </c>
      <c r="K204" s="178" t="s">
        <v>19</v>
      </c>
      <c r="L204" s="42"/>
      <c r="M204" s="183" t="s">
        <v>19</v>
      </c>
      <c r="N204" s="184" t="s">
        <v>43</v>
      </c>
      <c r="O204" s="67"/>
      <c r="P204" s="185">
        <f t="shared" si="1"/>
        <v>0</v>
      </c>
      <c r="Q204" s="185">
        <v>0</v>
      </c>
      <c r="R204" s="185">
        <f t="shared" si="2"/>
        <v>0</v>
      </c>
      <c r="S204" s="185">
        <v>0</v>
      </c>
      <c r="T204" s="186">
        <f t="shared" si="3"/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7" t="s">
        <v>149</v>
      </c>
      <c r="AT204" s="187" t="s">
        <v>144</v>
      </c>
      <c r="AU204" s="187" t="s">
        <v>82</v>
      </c>
      <c r="AY204" s="20" t="s">
        <v>141</v>
      </c>
      <c r="BE204" s="188">
        <f t="shared" si="4"/>
        <v>0</v>
      </c>
      <c r="BF204" s="188">
        <f t="shared" si="5"/>
        <v>0</v>
      </c>
      <c r="BG204" s="188">
        <f t="shared" si="6"/>
        <v>0</v>
      </c>
      <c r="BH204" s="188">
        <f t="shared" si="7"/>
        <v>0</v>
      </c>
      <c r="BI204" s="188">
        <f t="shared" si="8"/>
        <v>0</v>
      </c>
      <c r="BJ204" s="20" t="s">
        <v>80</v>
      </c>
      <c r="BK204" s="188">
        <f t="shared" si="9"/>
        <v>0</v>
      </c>
      <c r="BL204" s="20" t="s">
        <v>149</v>
      </c>
      <c r="BM204" s="187" t="s">
        <v>829</v>
      </c>
    </row>
    <row r="205" spans="2:63" s="12" customFormat="1" ht="22.8" customHeight="1">
      <c r="B205" s="160"/>
      <c r="C205" s="161"/>
      <c r="D205" s="162" t="s">
        <v>71</v>
      </c>
      <c r="E205" s="174" t="s">
        <v>337</v>
      </c>
      <c r="F205" s="174" t="s">
        <v>338</v>
      </c>
      <c r="G205" s="161"/>
      <c r="H205" s="161"/>
      <c r="I205" s="164"/>
      <c r="J205" s="175">
        <f>BK205</f>
        <v>0</v>
      </c>
      <c r="K205" s="161"/>
      <c r="L205" s="166"/>
      <c r="M205" s="167"/>
      <c r="N205" s="168"/>
      <c r="O205" s="168"/>
      <c r="P205" s="169">
        <f>SUM(P206:P217)</f>
        <v>0</v>
      </c>
      <c r="Q205" s="168"/>
      <c r="R205" s="169">
        <f>SUM(R206:R217)</f>
        <v>0</v>
      </c>
      <c r="S205" s="168"/>
      <c r="T205" s="170">
        <f>SUM(T206:T217)</f>
        <v>21.984247</v>
      </c>
      <c r="AR205" s="171" t="s">
        <v>80</v>
      </c>
      <c r="AT205" s="172" t="s">
        <v>71</v>
      </c>
      <c r="AU205" s="172" t="s">
        <v>80</v>
      </c>
      <c r="AY205" s="171" t="s">
        <v>141</v>
      </c>
      <c r="BK205" s="173">
        <f>SUM(BK206:BK217)</f>
        <v>0</v>
      </c>
    </row>
    <row r="206" spans="1:65" s="2" customFormat="1" ht="24.15" customHeight="1">
      <c r="A206" s="37"/>
      <c r="B206" s="38"/>
      <c r="C206" s="176" t="s">
        <v>315</v>
      </c>
      <c r="D206" s="176" t="s">
        <v>144</v>
      </c>
      <c r="E206" s="177" t="s">
        <v>347</v>
      </c>
      <c r="F206" s="178" t="s">
        <v>348</v>
      </c>
      <c r="G206" s="179" t="s">
        <v>169</v>
      </c>
      <c r="H206" s="180">
        <v>343.51</v>
      </c>
      <c r="I206" s="181"/>
      <c r="J206" s="182">
        <f>ROUND(I206*H206,2)</f>
        <v>0</v>
      </c>
      <c r="K206" s="178" t="s">
        <v>148</v>
      </c>
      <c r="L206" s="42"/>
      <c r="M206" s="183" t="s">
        <v>19</v>
      </c>
      <c r="N206" s="184" t="s">
        <v>43</v>
      </c>
      <c r="O206" s="67"/>
      <c r="P206" s="185">
        <f>O206*H206</f>
        <v>0</v>
      </c>
      <c r="Q206" s="185">
        <v>0</v>
      </c>
      <c r="R206" s="185">
        <f>Q206*H206</f>
        <v>0</v>
      </c>
      <c r="S206" s="185">
        <v>0.047</v>
      </c>
      <c r="T206" s="186">
        <f>S206*H206</f>
        <v>16.14497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7" t="s">
        <v>149</v>
      </c>
      <c r="AT206" s="187" t="s">
        <v>144</v>
      </c>
      <c r="AU206" s="187" t="s">
        <v>82</v>
      </c>
      <c r="AY206" s="20" t="s">
        <v>141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20" t="s">
        <v>80</v>
      </c>
      <c r="BK206" s="188">
        <f>ROUND(I206*H206,2)</f>
        <v>0</v>
      </c>
      <c r="BL206" s="20" t="s">
        <v>149</v>
      </c>
      <c r="BM206" s="187" t="s">
        <v>698</v>
      </c>
    </row>
    <row r="207" spans="1:65" s="2" customFormat="1" ht="16.5" customHeight="1">
      <c r="A207" s="37"/>
      <c r="B207" s="38"/>
      <c r="C207" s="176" t="s">
        <v>319</v>
      </c>
      <c r="D207" s="176" t="s">
        <v>144</v>
      </c>
      <c r="E207" s="177" t="s">
        <v>351</v>
      </c>
      <c r="F207" s="178" t="s">
        <v>352</v>
      </c>
      <c r="G207" s="179" t="s">
        <v>169</v>
      </c>
      <c r="H207" s="180">
        <v>249.625</v>
      </c>
      <c r="I207" s="181"/>
      <c r="J207" s="182">
        <f>ROUND(I207*H207,2)</f>
        <v>0</v>
      </c>
      <c r="K207" s="178" t="s">
        <v>148</v>
      </c>
      <c r="L207" s="42"/>
      <c r="M207" s="183" t="s">
        <v>19</v>
      </c>
      <c r="N207" s="184" t="s">
        <v>43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0.014</v>
      </c>
      <c r="T207" s="186">
        <f>S207*H207</f>
        <v>3.4947500000000002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149</v>
      </c>
      <c r="AT207" s="187" t="s">
        <v>144</v>
      </c>
      <c r="AU207" s="187" t="s">
        <v>82</v>
      </c>
      <c r="AY207" s="20" t="s">
        <v>141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20" t="s">
        <v>80</v>
      </c>
      <c r="BK207" s="188">
        <f>ROUND(I207*H207,2)</f>
        <v>0</v>
      </c>
      <c r="BL207" s="20" t="s">
        <v>149</v>
      </c>
      <c r="BM207" s="187" t="s">
        <v>699</v>
      </c>
    </row>
    <row r="208" spans="2:51" s="14" customFormat="1" ht="10.2">
      <c r="B208" s="200"/>
      <c r="C208" s="201"/>
      <c r="D208" s="191" t="s">
        <v>151</v>
      </c>
      <c r="E208" s="202" t="s">
        <v>19</v>
      </c>
      <c r="F208" s="203" t="s">
        <v>830</v>
      </c>
      <c r="G208" s="201"/>
      <c r="H208" s="204">
        <v>249.625</v>
      </c>
      <c r="I208" s="205"/>
      <c r="J208" s="201"/>
      <c r="K208" s="201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151</v>
      </c>
      <c r="AU208" s="210" t="s">
        <v>82</v>
      </c>
      <c r="AV208" s="14" t="s">
        <v>82</v>
      </c>
      <c r="AW208" s="14" t="s">
        <v>33</v>
      </c>
      <c r="AX208" s="14" t="s">
        <v>72</v>
      </c>
      <c r="AY208" s="210" t="s">
        <v>141</v>
      </c>
    </row>
    <row r="209" spans="2:51" s="16" customFormat="1" ht="10.2">
      <c r="B209" s="222"/>
      <c r="C209" s="223"/>
      <c r="D209" s="191" t="s">
        <v>151</v>
      </c>
      <c r="E209" s="224" t="s">
        <v>19</v>
      </c>
      <c r="F209" s="225" t="s">
        <v>160</v>
      </c>
      <c r="G209" s="223"/>
      <c r="H209" s="226">
        <v>249.625</v>
      </c>
      <c r="I209" s="227"/>
      <c r="J209" s="223"/>
      <c r="K209" s="223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151</v>
      </c>
      <c r="AU209" s="232" t="s">
        <v>82</v>
      </c>
      <c r="AV209" s="16" t="s">
        <v>149</v>
      </c>
      <c r="AW209" s="16" t="s">
        <v>33</v>
      </c>
      <c r="AX209" s="16" t="s">
        <v>80</v>
      </c>
      <c r="AY209" s="232" t="s">
        <v>141</v>
      </c>
    </row>
    <row r="210" spans="1:65" s="2" customFormat="1" ht="24.15" customHeight="1">
      <c r="A210" s="37"/>
      <c r="B210" s="38"/>
      <c r="C210" s="176" t="s">
        <v>323</v>
      </c>
      <c r="D210" s="176" t="s">
        <v>144</v>
      </c>
      <c r="E210" s="177" t="s">
        <v>356</v>
      </c>
      <c r="F210" s="178" t="s">
        <v>357</v>
      </c>
      <c r="G210" s="179" t="s">
        <v>169</v>
      </c>
      <c r="H210" s="180">
        <v>26.343</v>
      </c>
      <c r="I210" s="181"/>
      <c r="J210" s="182">
        <f>ROUND(I210*H210,2)</f>
        <v>0</v>
      </c>
      <c r="K210" s="178" t="s">
        <v>148</v>
      </c>
      <c r="L210" s="42"/>
      <c r="M210" s="183" t="s">
        <v>19</v>
      </c>
      <c r="N210" s="184" t="s">
        <v>43</v>
      </c>
      <c r="O210" s="67"/>
      <c r="P210" s="185">
        <f>O210*H210</f>
        <v>0</v>
      </c>
      <c r="Q210" s="185">
        <v>0</v>
      </c>
      <c r="R210" s="185">
        <f>Q210*H210</f>
        <v>0</v>
      </c>
      <c r="S210" s="185">
        <v>0.089</v>
      </c>
      <c r="T210" s="186">
        <f>S210*H210</f>
        <v>2.344527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7" t="s">
        <v>149</v>
      </c>
      <c r="AT210" s="187" t="s">
        <v>144</v>
      </c>
      <c r="AU210" s="187" t="s">
        <v>82</v>
      </c>
      <c r="AY210" s="20" t="s">
        <v>141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20" t="s">
        <v>80</v>
      </c>
      <c r="BK210" s="188">
        <f>ROUND(I210*H210,2)</f>
        <v>0</v>
      </c>
      <c r="BL210" s="20" t="s">
        <v>149</v>
      </c>
      <c r="BM210" s="187" t="s">
        <v>701</v>
      </c>
    </row>
    <row r="211" spans="2:51" s="13" customFormat="1" ht="10.2">
      <c r="B211" s="189"/>
      <c r="C211" s="190"/>
      <c r="D211" s="191" t="s">
        <v>151</v>
      </c>
      <c r="E211" s="192" t="s">
        <v>19</v>
      </c>
      <c r="F211" s="193" t="s">
        <v>152</v>
      </c>
      <c r="G211" s="190"/>
      <c r="H211" s="192" t="s">
        <v>19</v>
      </c>
      <c r="I211" s="194"/>
      <c r="J211" s="190"/>
      <c r="K211" s="190"/>
      <c r="L211" s="195"/>
      <c r="M211" s="196"/>
      <c r="N211" s="197"/>
      <c r="O211" s="197"/>
      <c r="P211" s="197"/>
      <c r="Q211" s="197"/>
      <c r="R211" s="197"/>
      <c r="S211" s="197"/>
      <c r="T211" s="198"/>
      <c r="AT211" s="199" t="s">
        <v>151</v>
      </c>
      <c r="AU211" s="199" t="s">
        <v>82</v>
      </c>
      <c r="AV211" s="13" t="s">
        <v>80</v>
      </c>
      <c r="AW211" s="13" t="s">
        <v>33</v>
      </c>
      <c r="AX211" s="13" t="s">
        <v>72</v>
      </c>
      <c r="AY211" s="199" t="s">
        <v>141</v>
      </c>
    </row>
    <row r="212" spans="2:51" s="14" customFormat="1" ht="10.2">
      <c r="B212" s="200"/>
      <c r="C212" s="201"/>
      <c r="D212" s="191" t="s">
        <v>151</v>
      </c>
      <c r="E212" s="202" t="s">
        <v>19</v>
      </c>
      <c r="F212" s="203" t="s">
        <v>806</v>
      </c>
      <c r="G212" s="201"/>
      <c r="H212" s="204">
        <v>0.954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151</v>
      </c>
      <c r="AU212" s="210" t="s">
        <v>82</v>
      </c>
      <c r="AV212" s="14" t="s">
        <v>82</v>
      </c>
      <c r="AW212" s="14" t="s">
        <v>33</v>
      </c>
      <c r="AX212" s="14" t="s">
        <v>72</v>
      </c>
      <c r="AY212" s="210" t="s">
        <v>141</v>
      </c>
    </row>
    <row r="213" spans="2:51" s="14" customFormat="1" ht="10.2">
      <c r="B213" s="200"/>
      <c r="C213" s="201"/>
      <c r="D213" s="191" t="s">
        <v>151</v>
      </c>
      <c r="E213" s="202" t="s">
        <v>19</v>
      </c>
      <c r="F213" s="203" t="s">
        <v>807</v>
      </c>
      <c r="G213" s="201"/>
      <c r="H213" s="204">
        <v>5.013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151</v>
      </c>
      <c r="AU213" s="210" t="s">
        <v>82</v>
      </c>
      <c r="AV213" s="14" t="s">
        <v>82</v>
      </c>
      <c r="AW213" s="14" t="s">
        <v>33</v>
      </c>
      <c r="AX213" s="14" t="s">
        <v>72</v>
      </c>
      <c r="AY213" s="210" t="s">
        <v>141</v>
      </c>
    </row>
    <row r="214" spans="2:51" s="14" customFormat="1" ht="10.2">
      <c r="B214" s="200"/>
      <c r="C214" s="201"/>
      <c r="D214" s="191" t="s">
        <v>151</v>
      </c>
      <c r="E214" s="202" t="s">
        <v>19</v>
      </c>
      <c r="F214" s="203" t="s">
        <v>808</v>
      </c>
      <c r="G214" s="201"/>
      <c r="H214" s="204">
        <v>16.308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151</v>
      </c>
      <c r="AU214" s="210" t="s">
        <v>82</v>
      </c>
      <c r="AV214" s="14" t="s">
        <v>82</v>
      </c>
      <c r="AW214" s="14" t="s">
        <v>33</v>
      </c>
      <c r="AX214" s="14" t="s">
        <v>72</v>
      </c>
      <c r="AY214" s="210" t="s">
        <v>141</v>
      </c>
    </row>
    <row r="215" spans="2:51" s="14" customFormat="1" ht="10.2">
      <c r="B215" s="200"/>
      <c r="C215" s="201"/>
      <c r="D215" s="191" t="s">
        <v>151</v>
      </c>
      <c r="E215" s="202" t="s">
        <v>19</v>
      </c>
      <c r="F215" s="203" t="s">
        <v>809</v>
      </c>
      <c r="G215" s="201"/>
      <c r="H215" s="204">
        <v>3.342</v>
      </c>
      <c r="I215" s="205"/>
      <c r="J215" s="201"/>
      <c r="K215" s="201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151</v>
      </c>
      <c r="AU215" s="210" t="s">
        <v>82</v>
      </c>
      <c r="AV215" s="14" t="s">
        <v>82</v>
      </c>
      <c r="AW215" s="14" t="s">
        <v>33</v>
      </c>
      <c r="AX215" s="14" t="s">
        <v>72</v>
      </c>
      <c r="AY215" s="210" t="s">
        <v>141</v>
      </c>
    </row>
    <row r="216" spans="2:51" s="14" customFormat="1" ht="10.2">
      <c r="B216" s="200"/>
      <c r="C216" s="201"/>
      <c r="D216" s="191" t="s">
        <v>151</v>
      </c>
      <c r="E216" s="202" t="s">
        <v>19</v>
      </c>
      <c r="F216" s="203" t="s">
        <v>810</v>
      </c>
      <c r="G216" s="201"/>
      <c r="H216" s="204">
        <v>0.726</v>
      </c>
      <c r="I216" s="205"/>
      <c r="J216" s="201"/>
      <c r="K216" s="201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151</v>
      </c>
      <c r="AU216" s="210" t="s">
        <v>82</v>
      </c>
      <c r="AV216" s="14" t="s">
        <v>82</v>
      </c>
      <c r="AW216" s="14" t="s">
        <v>33</v>
      </c>
      <c r="AX216" s="14" t="s">
        <v>72</v>
      </c>
      <c r="AY216" s="210" t="s">
        <v>141</v>
      </c>
    </row>
    <row r="217" spans="2:51" s="16" customFormat="1" ht="10.2">
      <c r="B217" s="222"/>
      <c r="C217" s="223"/>
      <c r="D217" s="191" t="s">
        <v>151</v>
      </c>
      <c r="E217" s="224" t="s">
        <v>19</v>
      </c>
      <c r="F217" s="225" t="s">
        <v>160</v>
      </c>
      <c r="G217" s="223"/>
      <c r="H217" s="226">
        <v>26.343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151</v>
      </c>
      <c r="AU217" s="232" t="s">
        <v>82</v>
      </c>
      <c r="AV217" s="16" t="s">
        <v>149</v>
      </c>
      <c r="AW217" s="16" t="s">
        <v>33</v>
      </c>
      <c r="AX217" s="16" t="s">
        <v>80</v>
      </c>
      <c r="AY217" s="232" t="s">
        <v>141</v>
      </c>
    </row>
    <row r="218" spans="2:63" s="12" customFormat="1" ht="22.8" customHeight="1">
      <c r="B218" s="160"/>
      <c r="C218" s="161"/>
      <c r="D218" s="162" t="s">
        <v>71</v>
      </c>
      <c r="E218" s="174" t="s">
        <v>359</v>
      </c>
      <c r="F218" s="174" t="s">
        <v>360</v>
      </c>
      <c r="G218" s="161"/>
      <c r="H218" s="161"/>
      <c r="I218" s="164"/>
      <c r="J218" s="175">
        <f>BK218</f>
        <v>0</v>
      </c>
      <c r="K218" s="161"/>
      <c r="L218" s="166"/>
      <c r="M218" s="167"/>
      <c r="N218" s="168"/>
      <c r="O218" s="168"/>
      <c r="P218" s="169">
        <f>SUM(P219:P233)</f>
        <v>0</v>
      </c>
      <c r="Q218" s="168"/>
      <c r="R218" s="169">
        <f>SUM(R219:R233)</f>
        <v>0.08261</v>
      </c>
      <c r="S218" s="168"/>
      <c r="T218" s="170">
        <f>SUM(T219:T233)</f>
        <v>0.005</v>
      </c>
      <c r="AR218" s="171" t="s">
        <v>80</v>
      </c>
      <c r="AT218" s="172" t="s">
        <v>71</v>
      </c>
      <c r="AU218" s="172" t="s">
        <v>80</v>
      </c>
      <c r="AY218" s="171" t="s">
        <v>141</v>
      </c>
      <c r="BK218" s="173">
        <f>SUM(BK219:BK233)</f>
        <v>0</v>
      </c>
    </row>
    <row r="219" spans="1:65" s="2" customFormat="1" ht="16.5" customHeight="1">
      <c r="A219" s="37"/>
      <c r="B219" s="38"/>
      <c r="C219" s="176" t="s">
        <v>329</v>
      </c>
      <c r="D219" s="176" t="s">
        <v>144</v>
      </c>
      <c r="E219" s="177" t="s">
        <v>362</v>
      </c>
      <c r="F219" s="178" t="s">
        <v>363</v>
      </c>
      <c r="G219" s="179" t="s">
        <v>169</v>
      </c>
      <c r="H219" s="180">
        <v>120.229</v>
      </c>
      <c r="I219" s="181"/>
      <c r="J219" s="182">
        <f>ROUND(I219*H219,2)</f>
        <v>0</v>
      </c>
      <c r="K219" s="178" t="s">
        <v>19</v>
      </c>
      <c r="L219" s="42"/>
      <c r="M219" s="183" t="s">
        <v>19</v>
      </c>
      <c r="N219" s="184" t="s">
        <v>43</v>
      </c>
      <c r="O219" s="67"/>
      <c r="P219" s="185">
        <f>O219*H219</f>
        <v>0</v>
      </c>
      <c r="Q219" s="185">
        <v>0</v>
      </c>
      <c r="R219" s="185">
        <f>Q219*H219</f>
        <v>0</v>
      </c>
      <c r="S219" s="185">
        <v>0</v>
      </c>
      <c r="T219" s="18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7" t="s">
        <v>149</v>
      </c>
      <c r="AT219" s="187" t="s">
        <v>144</v>
      </c>
      <c r="AU219" s="187" t="s">
        <v>82</v>
      </c>
      <c r="AY219" s="20" t="s">
        <v>141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20" t="s">
        <v>80</v>
      </c>
      <c r="BK219" s="188">
        <f>ROUND(I219*H219,2)</f>
        <v>0</v>
      </c>
      <c r="BL219" s="20" t="s">
        <v>149</v>
      </c>
      <c r="BM219" s="187" t="s">
        <v>702</v>
      </c>
    </row>
    <row r="220" spans="2:51" s="14" customFormat="1" ht="10.2">
      <c r="B220" s="200"/>
      <c r="C220" s="201"/>
      <c r="D220" s="191" t="s">
        <v>151</v>
      </c>
      <c r="E220" s="202" t="s">
        <v>19</v>
      </c>
      <c r="F220" s="203" t="s">
        <v>831</v>
      </c>
      <c r="G220" s="201"/>
      <c r="H220" s="204">
        <v>120.229</v>
      </c>
      <c r="I220" s="205"/>
      <c r="J220" s="201"/>
      <c r="K220" s="201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151</v>
      </c>
      <c r="AU220" s="210" t="s">
        <v>82</v>
      </c>
      <c r="AV220" s="14" t="s">
        <v>82</v>
      </c>
      <c r="AW220" s="14" t="s">
        <v>33</v>
      </c>
      <c r="AX220" s="14" t="s">
        <v>72</v>
      </c>
      <c r="AY220" s="210" t="s">
        <v>141</v>
      </c>
    </row>
    <row r="221" spans="2:51" s="16" customFormat="1" ht="10.2">
      <c r="B221" s="222"/>
      <c r="C221" s="223"/>
      <c r="D221" s="191" t="s">
        <v>151</v>
      </c>
      <c r="E221" s="224" t="s">
        <v>19</v>
      </c>
      <c r="F221" s="225" t="s">
        <v>160</v>
      </c>
      <c r="G221" s="223"/>
      <c r="H221" s="226">
        <v>120.229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151</v>
      </c>
      <c r="AU221" s="232" t="s">
        <v>82</v>
      </c>
      <c r="AV221" s="16" t="s">
        <v>149</v>
      </c>
      <c r="AW221" s="16" t="s">
        <v>33</v>
      </c>
      <c r="AX221" s="16" t="s">
        <v>80</v>
      </c>
      <c r="AY221" s="232" t="s">
        <v>141</v>
      </c>
    </row>
    <row r="222" spans="1:65" s="2" customFormat="1" ht="24.15" customHeight="1">
      <c r="A222" s="37"/>
      <c r="B222" s="38"/>
      <c r="C222" s="176" t="s">
        <v>333</v>
      </c>
      <c r="D222" s="176" t="s">
        <v>144</v>
      </c>
      <c r="E222" s="177" t="s">
        <v>367</v>
      </c>
      <c r="F222" s="178" t="s">
        <v>368</v>
      </c>
      <c r="G222" s="179" t="s">
        <v>147</v>
      </c>
      <c r="H222" s="180">
        <v>5</v>
      </c>
      <c r="I222" s="181"/>
      <c r="J222" s="182">
        <f>ROUND(I222*H222,2)</f>
        <v>0</v>
      </c>
      <c r="K222" s="178" t="s">
        <v>148</v>
      </c>
      <c r="L222" s="42"/>
      <c r="M222" s="183" t="s">
        <v>19</v>
      </c>
      <c r="N222" s="184" t="s">
        <v>43</v>
      </c>
      <c r="O222" s="67"/>
      <c r="P222" s="185">
        <f>O222*H222</f>
        <v>0</v>
      </c>
      <c r="Q222" s="185">
        <v>0.00129</v>
      </c>
      <c r="R222" s="185">
        <f>Q222*H222</f>
        <v>0.006449999999999999</v>
      </c>
      <c r="S222" s="185">
        <v>0.001</v>
      </c>
      <c r="T222" s="186">
        <f>S222*H222</f>
        <v>0.005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7" t="s">
        <v>149</v>
      </c>
      <c r="AT222" s="187" t="s">
        <v>144</v>
      </c>
      <c r="AU222" s="187" t="s">
        <v>82</v>
      </c>
      <c r="AY222" s="20" t="s">
        <v>141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20" t="s">
        <v>80</v>
      </c>
      <c r="BK222" s="188">
        <f>ROUND(I222*H222,2)</f>
        <v>0</v>
      </c>
      <c r="BL222" s="20" t="s">
        <v>149</v>
      </c>
      <c r="BM222" s="187" t="s">
        <v>704</v>
      </c>
    </row>
    <row r="223" spans="2:51" s="14" customFormat="1" ht="10.2">
      <c r="B223" s="200"/>
      <c r="C223" s="201"/>
      <c r="D223" s="191" t="s">
        <v>151</v>
      </c>
      <c r="E223" s="202" t="s">
        <v>19</v>
      </c>
      <c r="F223" s="203" t="s">
        <v>832</v>
      </c>
      <c r="G223" s="201"/>
      <c r="H223" s="204">
        <v>5</v>
      </c>
      <c r="I223" s="205"/>
      <c r="J223" s="201"/>
      <c r="K223" s="201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151</v>
      </c>
      <c r="AU223" s="210" t="s">
        <v>82</v>
      </c>
      <c r="AV223" s="14" t="s">
        <v>82</v>
      </c>
      <c r="AW223" s="14" t="s">
        <v>33</v>
      </c>
      <c r="AX223" s="14" t="s">
        <v>72</v>
      </c>
      <c r="AY223" s="210" t="s">
        <v>141</v>
      </c>
    </row>
    <row r="224" spans="2:51" s="16" customFormat="1" ht="10.2">
      <c r="B224" s="222"/>
      <c r="C224" s="223"/>
      <c r="D224" s="191" t="s">
        <v>151</v>
      </c>
      <c r="E224" s="224" t="s">
        <v>19</v>
      </c>
      <c r="F224" s="225" t="s">
        <v>160</v>
      </c>
      <c r="G224" s="223"/>
      <c r="H224" s="226">
        <v>5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151</v>
      </c>
      <c r="AU224" s="232" t="s">
        <v>82</v>
      </c>
      <c r="AV224" s="16" t="s">
        <v>149</v>
      </c>
      <c r="AW224" s="16" t="s">
        <v>33</v>
      </c>
      <c r="AX224" s="16" t="s">
        <v>80</v>
      </c>
      <c r="AY224" s="232" t="s">
        <v>141</v>
      </c>
    </row>
    <row r="225" spans="1:65" s="2" customFormat="1" ht="16.5" customHeight="1">
      <c r="A225" s="37"/>
      <c r="B225" s="38"/>
      <c r="C225" s="176" t="s">
        <v>339</v>
      </c>
      <c r="D225" s="176" t="s">
        <v>144</v>
      </c>
      <c r="E225" s="177" t="s">
        <v>372</v>
      </c>
      <c r="F225" s="178" t="s">
        <v>373</v>
      </c>
      <c r="G225" s="179" t="s">
        <v>169</v>
      </c>
      <c r="H225" s="180">
        <v>7</v>
      </c>
      <c r="I225" s="181"/>
      <c r="J225" s="182">
        <f>ROUND(I225*H225,2)</f>
        <v>0</v>
      </c>
      <c r="K225" s="178" t="s">
        <v>148</v>
      </c>
      <c r="L225" s="42"/>
      <c r="M225" s="183" t="s">
        <v>19</v>
      </c>
      <c r="N225" s="184" t="s">
        <v>43</v>
      </c>
      <c r="O225" s="67"/>
      <c r="P225" s="185">
        <f>O225*H225</f>
        <v>0</v>
      </c>
      <c r="Q225" s="185">
        <v>0</v>
      </c>
      <c r="R225" s="185">
        <f>Q225*H225</f>
        <v>0</v>
      </c>
      <c r="S225" s="185">
        <v>0</v>
      </c>
      <c r="T225" s="18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7" t="s">
        <v>149</v>
      </c>
      <c r="AT225" s="187" t="s">
        <v>144</v>
      </c>
      <c r="AU225" s="187" t="s">
        <v>82</v>
      </c>
      <c r="AY225" s="20" t="s">
        <v>141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20" t="s">
        <v>80</v>
      </c>
      <c r="BK225" s="188">
        <f>ROUND(I225*H225,2)</f>
        <v>0</v>
      </c>
      <c r="BL225" s="20" t="s">
        <v>149</v>
      </c>
      <c r="BM225" s="187" t="s">
        <v>833</v>
      </c>
    </row>
    <row r="226" spans="2:51" s="13" customFormat="1" ht="10.2">
      <c r="B226" s="189"/>
      <c r="C226" s="190"/>
      <c r="D226" s="191" t="s">
        <v>151</v>
      </c>
      <c r="E226" s="192" t="s">
        <v>19</v>
      </c>
      <c r="F226" s="193" t="s">
        <v>375</v>
      </c>
      <c r="G226" s="190"/>
      <c r="H226" s="192" t="s">
        <v>19</v>
      </c>
      <c r="I226" s="194"/>
      <c r="J226" s="190"/>
      <c r="K226" s="190"/>
      <c r="L226" s="195"/>
      <c r="M226" s="196"/>
      <c r="N226" s="197"/>
      <c r="O226" s="197"/>
      <c r="P226" s="197"/>
      <c r="Q226" s="197"/>
      <c r="R226" s="197"/>
      <c r="S226" s="197"/>
      <c r="T226" s="198"/>
      <c r="AT226" s="199" t="s">
        <v>151</v>
      </c>
      <c r="AU226" s="199" t="s">
        <v>82</v>
      </c>
      <c r="AV226" s="13" t="s">
        <v>80</v>
      </c>
      <c r="AW226" s="13" t="s">
        <v>33</v>
      </c>
      <c r="AX226" s="13" t="s">
        <v>72</v>
      </c>
      <c r="AY226" s="199" t="s">
        <v>141</v>
      </c>
    </row>
    <row r="227" spans="2:51" s="14" customFormat="1" ht="10.2">
      <c r="B227" s="200"/>
      <c r="C227" s="201"/>
      <c r="D227" s="191" t="s">
        <v>151</v>
      </c>
      <c r="E227" s="202" t="s">
        <v>19</v>
      </c>
      <c r="F227" s="203" t="s">
        <v>834</v>
      </c>
      <c r="G227" s="201"/>
      <c r="H227" s="204">
        <v>1.28</v>
      </c>
      <c r="I227" s="205"/>
      <c r="J227" s="201"/>
      <c r="K227" s="201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151</v>
      </c>
      <c r="AU227" s="210" t="s">
        <v>82</v>
      </c>
      <c r="AV227" s="14" t="s">
        <v>82</v>
      </c>
      <c r="AW227" s="14" t="s">
        <v>33</v>
      </c>
      <c r="AX227" s="14" t="s">
        <v>72</v>
      </c>
      <c r="AY227" s="210" t="s">
        <v>141</v>
      </c>
    </row>
    <row r="228" spans="2:51" s="14" customFormat="1" ht="10.2">
      <c r="B228" s="200"/>
      <c r="C228" s="201"/>
      <c r="D228" s="191" t="s">
        <v>151</v>
      </c>
      <c r="E228" s="202" t="s">
        <v>19</v>
      </c>
      <c r="F228" s="203" t="s">
        <v>835</v>
      </c>
      <c r="G228" s="201"/>
      <c r="H228" s="204">
        <v>5.72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151</v>
      </c>
      <c r="AU228" s="210" t="s">
        <v>82</v>
      </c>
      <c r="AV228" s="14" t="s">
        <v>82</v>
      </c>
      <c r="AW228" s="14" t="s">
        <v>33</v>
      </c>
      <c r="AX228" s="14" t="s">
        <v>72</v>
      </c>
      <c r="AY228" s="210" t="s">
        <v>141</v>
      </c>
    </row>
    <row r="229" spans="2:51" s="16" customFormat="1" ht="10.2">
      <c r="B229" s="222"/>
      <c r="C229" s="223"/>
      <c r="D229" s="191" t="s">
        <v>151</v>
      </c>
      <c r="E229" s="224" t="s">
        <v>19</v>
      </c>
      <c r="F229" s="225" t="s">
        <v>160</v>
      </c>
      <c r="G229" s="223"/>
      <c r="H229" s="226">
        <v>7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151</v>
      </c>
      <c r="AU229" s="232" t="s">
        <v>82</v>
      </c>
      <c r="AV229" s="16" t="s">
        <v>149</v>
      </c>
      <c r="AW229" s="16" t="s">
        <v>33</v>
      </c>
      <c r="AX229" s="16" t="s">
        <v>80</v>
      </c>
      <c r="AY229" s="232" t="s">
        <v>141</v>
      </c>
    </row>
    <row r="230" spans="1:65" s="2" customFormat="1" ht="16.5" customHeight="1">
      <c r="A230" s="37"/>
      <c r="B230" s="38"/>
      <c r="C230" s="176" t="s">
        <v>346</v>
      </c>
      <c r="D230" s="176" t="s">
        <v>144</v>
      </c>
      <c r="E230" s="177" t="s">
        <v>379</v>
      </c>
      <c r="F230" s="178" t="s">
        <v>380</v>
      </c>
      <c r="G230" s="179" t="s">
        <v>169</v>
      </c>
      <c r="H230" s="180">
        <v>7</v>
      </c>
      <c r="I230" s="181"/>
      <c r="J230" s="182">
        <f>ROUND(I230*H230,2)</f>
        <v>0</v>
      </c>
      <c r="K230" s="178" t="s">
        <v>148</v>
      </c>
      <c r="L230" s="42"/>
      <c r="M230" s="183" t="s">
        <v>19</v>
      </c>
      <c r="N230" s="184" t="s">
        <v>43</v>
      </c>
      <c r="O230" s="67"/>
      <c r="P230" s="185">
        <f>O230*H230</f>
        <v>0</v>
      </c>
      <c r="Q230" s="185">
        <v>0</v>
      </c>
      <c r="R230" s="185">
        <f>Q230*H230</f>
        <v>0</v>
      </c>
      <c r="S230" s="185">
        <v>0</v>
      </c>
      <c r="T230" s="18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7" t="s">
        <v>149</v>
      </c>
      <c r="AT230" s="187" t="s">
        <v>144</v>
      </c>
      <c r="AU230" s="187" t="s">
        <v>82</v>
      </c>
      <c r="AY230" s="20" t="s">
        <v>141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20" t="s">
        <v>80</v>
      </c>
      <c r="BK230" s="188">
        <f>ROUND(I230*H230,2)</f>
        <v>0</v>
      </c>
      <c r="BL230" s="20" t="s">
        <v>149</v>
      </c>
      <c r="BM230" s="187" t="s">
        <v>836</v>
      </c>
    </row>
    <row r="231" spans="1:65" s="2" customFormat="1" ht="16.5" customHeight="1">
      <c r="A231" s="37"/>
      <c r="B231" s="38"/>
      <c r="C231" s="176" t="s">
        <v>350</v>
      </c>
      <c r="D231" s="176" t="s">
        <v>144</v>
      </c>
      <c r="E231" s="177" t="s">
        <v>383</v>
      </c>
      <c r="F231" s="178" t="s">
        <v>384</v>
      </c>
      <c r="G231" s="179" t="s">
        <v>169</v>
      </c>
      <c r="H231" s="180">
        <v>7</v>
      </c>
      <c r="I231" s="181"/>
      <c r="J231" s="182">
        <f>ROUND(I231*H231,2)</f>
        <v>0</v>
      </c>
      <c r="K231" s="178" t="s">
        <v>148</v>
      </c>
      <c r="L231" s="42"/>
      <c r="M231" s="183" t="s">
        <v>19</v>
      </c>
      <c r="N231" s="184" t="s">
        <v>43</v>
      </c>
      <c r="O231" s="67"/>
      <c r="P231" s="185">
        <f>O231*H231</f>
        <v>0</v>
      </c>
      <c r="Q231" s="185">
        <v>0.0089</v>
      </c>
      <c r="R231" s="185">
        <f>Q231*H231</f>
        <v>0.0623</v>
      </c>
      <c r="S231" s="185">
        <v>0</v>
      </c>
      <c r="T231" s="18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7" t="s">
        <v>149</v>
      </c>
      <c r="AT231" s="187" t="s">
        <v>144</v>
      </c>
      <c r="AU231" s="187" t="s">
        <v>82</v>
      </c>
      <c r="AY231" s="20" t="s">
        <v>141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20" t="s">
        <v>80</v>
      </c>
      <c r="BK231" s="188">
        <f>ROUND(I231*H231,2)</f>
        <v>0</v>
      </c>
      <c r="BL231" s="20" t="s">
        <v>149</v>
      </c>
      <c r="BM231" s="187" t="s">
        <v>837</v>
      </c>
    </row>
    <row r="232" spans="1:65" s="2" customFormat="1" ht="16.5" customHeight="1">
      <c r="A232" s="37"/>
      <c r="B232" s="38"/>
      <c r="C232" s="176" t="s">
        <v>355</v>
      </c>
      <c r="D232" s="176" t="s">
        <v>144</v>
      </c>
      <c r="E232" s="177" t="s">
        <v>387</v>
      </c>
      <c r="F232" s="178" t="s">
        <v>388</v>
      </c>
      <c r="G232" s="179" t="s">
        <v>169</v>
      </c>
      <c r="H232" s="180">
        <v>7</v>
      </c>
      <c r="I232" s="181"/>
      <c r="J232" s="182">
        <f>ROUND(I232*H232,2)</f>
        <v>0</v>
      </c>
      <c r="K232" s="178" t="s">
        <v>148</v>
      </c>
      <c r="L232" s="42"/>
      <c r="M232" s="183" t="s">
        <v>19</v>
      </c>
      <c r="N232" s="184" t="s">
        <v>43</v>
      </c>
      <c r="O232" s="67"/>
      <c r="P232" s="185">
        <f>O232*H232</f>
        <v>0</v>
      </c>
      <c r="Q232" s="185">
        <v>0.00158</v>
      </c>
      <c r="R232" s="185">
        <f>Q232*H232</f>
        <v>0.01106</v>
      </c>
      <c r="S232" s="185">
        <v>0</v>
      </c>
      <c r="T232" s="18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7" t="s">
        <v>149</v>
      </c>
      <c r="AT232" s="187" t="s">
        <v>144</v>
      </c>
      <c r="AU232" s="187" t="s">
        <v>82</v>
      </c>
      <c r="AY232" s="20" t="s">
        <v>141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20" t="s">
        <v>80</v>
      </c>
      <c r="BK232" s="188">
        <f>ROUND(I232*H232,2)</f>
        <v>0</v>
      </c>
      <c r="BL232" s="20" t="s">
        <v>149</v>
      </c>
      <c r="BM232" s="187" t="s">
        <v>838</v>
      </c>
    </row>
    <row r="233" spans="1:65" s="2" customFormat="1" ht="16.5" customHeight="1">
      <c r="A233" s="37"/>
      <c r="B233" s="38"/>
      <c r="C233" s="176" t="s">
        <v>361</v>
      </c>
      <c r="D233" s="176" t="s">
        <v>144</v>
      </c>
      <c r="E233" s="177" t="s">
        <v>391</v>
      </c>
      <c r="F233" s="178" t="s">
        <v>392</v>
      </c>
      <c r="G233" s="179" t="s">
        <v>169</v>
      </c>
      <c r="H233" s="180">
        <v>7</v>
      </c>
      <c r="I233" s="181"/>
      <c r="J233" s="182">
        <f>ROUND(I233*H233,2)</f>
        <v>0</v>
      </c>
      <c r="K233" s="178" t="s">
        <v>148</v>
      </c>
      <c r="L233" s="42"/>
      <c r="M233" s="183" t="s">
        <v>19</v>
      </c>
      <c r="N233" s="184" t="s">
        <v>43</v>
      </c>
      <c r="O233" s="67"/>
      <c r="P233" s="185">
        <f>O233*H233</f>
        <v>0</v>
      </c>
      <c r="Q233" s="185">
        <v>0.0004</v>
      </c>
      <c r="R233" s="185">
        <f>Q233*H233</f>
        <v>0.0028</v>
      </c>
      <c r="S233" s="185">
        <v>0</v>
      </c>
      <c r="T233" s="18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7" t="s">
        <v>149</v>
      </c>
      <c r="AT233" s="187" t="s">
        <v>144</v>
      </c>
      <c r="AU233" s="187" t="s">
        <v>82</v>
      </c>
      <c r="AY233" s="20" t="s">
        <v>141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20" t="s">
        <v>80</v>
      </c>
      <c r="BK233" s="188">
        <f>ROUND(I233*H233,2)</f>
        <v>0</v>
      </c>
      <c r="BL233" s="20" t="s">
        <v>149</v>
      </c>
      <c r="BM233" s="187" t="s">
        <v>839</v>
      </c>
    </row>
    <row r="234" spans="2:63" s="12" customFormat="1" ht="22.8" customHeight="1">
      <c r="B234" s="160"/>
      <c r="C234" s="161"/>
      <c r="D234" s="162" t="s">
        <v>71</v>
      </c>
      <c r="E234" s="174" t="s">
        <v>394</v>
      </c>
      <c r="F234" s="174" t="s">
        <v>395</v>
      </c>
      <c r="G234" s="161"/>
      <c r="H234" s="161"/>
      <c r="I234" s="164"/>
      <c r="J234" s="175">
        <f>BK234</f>
        <v>0</v>
      </c>
      <c r="K234" s="161"/>
      <c r="L234" s="166"/>
      <c r="M234" s="167"/>
      <c r="N234" s="168"/>
      <c r="O234" s="168"/>
      <c r="P234" s="169">
        <f>SUM(P235:P239)</f>
        <v>0</v>
      </c>
      <c r="Q234" s="168"/>
      <c r="R234" s="169">
        <f>SUM(R235:R239)</f>
        <v>0</v>
      </c>
      <c r="S234" s="168"/>
      <c r="T234" s="170">
        <f>SUM(T235:T239)</f>
        <v>0</v>
      </c>
      <c r="AR234" s="171" t="s">
        <v>80</v>
      </c>
      <c r="AT234" s="172" t="s">
        <v>71</v>
      </c>
      <c r="AU234" s="172" t="s">
        <v>80</v>
      </c>
      <c r="AY234" s="171" t="s">
        <v>141</v>
      </c>
      <c r="BK234" s="173">
        <f>SUM(BK235:BK239)</f>
        <v>0</v>
      </c>
    </row>
    <row r="235" spans="1:65" s="2" customFormat="1" ht="24.15" customHeight="1">
      <c r="A235" s="37"/>
      <c r="B235" s="38"/>
      <c r="C235" s="176" t="s">
        <v>366</v>
      </c>
      <c r="D235" s="176" t="s">
        <v>144</v>
      </c>
      <c r="E235" s="177" t="s">
        <v>397</v>
      </c>
      <c r="F235" s="178" t="s">
        <v>398</v>
      </c>
      <c r="G235" s="179" t="s">
        <v>399</v>
      </c>
      <c r="H235" s="180">
        <v>22.189</v>
      </c>
      <c r="I235" s="181"/>
      <c r="J235" s="182">
        <f>ROUND(I235*H235,2)</f>
        <v>0</v>
      </c>
      <c r="K235" s="178" t="s">
        <v>148</v>
      </c>
      <c r="L235" s="42"/>
      <c r="M235" s="183" t="s">
        <v>19</v>
      </c>
      <c r="N235" s="184" t="s">
        <v>43</v>
      </c>
      <c r="O235" s="67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7" t="s">
        <v>149</v>
      </c>
      <c r="AT235" s="187" t="s">
        <v>144</v>
      </c>
      <c r="AU235" s="187" t="s">
        <v>82</v>
      </c>
      <c r="AY235" s="20" t="s">
        <v>141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20" t="s">
        <v>80</v>
      </c>
      <c r="BK235" s="188">
        <f>ROUND(I235*H235,2)</f>
        <v>0</v>
      </c>
      <c r="BL235" s="20" t="s">
        <v>149</v>
      </c>
      <c r="BM235" s="187" t="s">
        <v>712</v>
      </c>
    </row>
    <row r="236" spans="1:65" s="2" customFormat="1" ht="21.75" customHeight="1">
      <c r="A236" s="37"/>
      <c r="B236" s="38"/>
      <c r="C236" s="176" t="s">
        <v>371</v>
      </c>
      <c r="D236" s="176" t="s">
        <v>144</v>
      </c>
      <c r="E236" s="177" t="s">
        <v>407</v>
      </c>
      <c r="F236" s="178" t="s">
        <v>408</v>
      </c>
      <c r="G236" s="179" t="s">
        <v>399</v>
      </c>
      <c r="H236" s="180">
        <v>22.189</v>
      </c>
      <c r="I236" s="181"/>
      <c r="J236" s="182">
        <f>ROUND(I236*H236,2)</f>
        <v>0</v>
      </c>
      <c r="K236" s="178" t="s">
        <v>148</v>
      </c>
      <c r="L236" s="42"/>
      <c r="M236" s="183" t="s">
        <v>19</v>
      </c>
      <c r="N236" s="184" t="s">
        <v>43</v>
      </c>
      <c r="O236" s="67"/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7" t="s">
        <v>149</v>
      </c>
      <c r="AT236" s="187" t="s">
        <v>144</v>
      </c>
      <c r="AU236" s="187" t="s">
        <v>82</v>
      </c>
      <c r="AY236" s="20" t="s">
        <v>141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20" t="s">
        <v>80</v>
      </c>
      <c r="BK236" s="188">
        <f>ROUND(I236*H236,2)</f>
        <v>0</v>
      </c>
      <c r="BL236" s="20" t="s">
        <v>149</v>
      </c>
      <c r="BM236" s="187" t="s">
        <v>713</v>
      </c>
    </row>
    <row r="237" spans="1:65" s="2" customFormat="1" ht="24.15" customHeight="1">
      <c r="A237" s="37"/>
      <c r="B237" s="38"/>
      <c r="C237" s="176" t="s">
        <v>378</v>
      </c>
      <c r="D237" s="176" t="s">
        <v>144</v>
      </c>
      <c r="E237" s="177" t="s">
        <v>411</v>
      </c>
      <c r="F237" s="178" t="s">
        <v>412</v>
      </c>
      <c r="G237" s="179" t="s">
        <v>399</v>
      </c>
      <c r="H237" s="180">
        <v>421.591</v>
      </c>
      <c r="I237" s="181"/>
      <c r="J237" s="182">
        <f>ROUND(I237*H237,2)</f>
        <v>0</v>
      </c>
      <c r="K237" s="178" t="s">
        <v>148</v>
      </c>
      <c r="L237" s="42"/>
      <c r="M237" s="183" t="s">
        <v>19</v>
      </c>
      <c r="N237" s="184" t="s">
        <v>43</v>
      </c>
      <c r="O237" s="67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7" t="s">
        <v>149</v>
      </c>
      <c r="AT237" s="187" t="s">
        <v>144</v>
      </c>
      <c r="AU237" s="187" t="s">
        <v>82</v>
      </c>
      <c r="AY237" s="20" t="s">
        <v>141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20" t="s">
        <v>80</v>
      </c>
      <c r="BK237" s="188">
        <f>ROUND(I237*H237,2)</f>
        <v>0</v>
      </c>
      <c r="BL237" s="20" t="s">
        <v>149</v>
      </c>
      <c r="BM237" s="187" t="s">
        <v>714</v>
      </c>
    </row>
    <row r="238" spans="2:51" s="14" customFormat="1" ht="10.2">
      <c r="B238" s="200"/>
      <c r="C238" s="201"/>
      <c r="D238" s="191" t="s">
        <v>151</v>
      </c>
      <c r="E238" s="201"/>
      <c r="F238" s="203" t="s">
        <v>840</v>
      </c>
      <c r="G238" s="201"/>
      <c r="H238" s="204">
        <v>421.591</v>
      </c>
      <c r="I238" s="205"/>
      <c r="J238" s="201"/>
      <c r="K238" s="201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151</v>
      </c>
      <c r="AU238" s="210" t="s">
        <v>82</v>
      </c>
      <c r="AV238" s="14" t="s">
        <v>82</v>
      </c>
      <c r="AW238" s="14" t="s">
        <v>4</v>
      </c>
      <c r="AX238" s="14" t="s">
        <v>80</v>
      </c>
      <c r="AY238" s="210" t="s">
        <v>141</v>
      </c>
    </row>
    <row r="239" spans="1:65" s="2" customFormat="1" ht="24.15" customHeight="1">
      <c r="A239" s="37"/>
      <c r="B239" s="38"/>
      <c r="C239" s="176" t="s">
        <v>382</v>
      </c>
      <c r="D239" s="176" t="s">
        <v>144</v>
      </c>
      <c r="E239" s="177" t="s">
        <v>416</v>
      </c>
      <c r="F239" s="178" t="s">
        <v>417</v>
      </c>
      <c r="G239" s="179" t="s">
        <v>399</v>
      </c>
      <c r="H239" s="180">
        <v>22.189</v>
      </c>
      <c r="I239" s="181"/>
      <c r="J239" s="182">
        <f>ROUND(I239*H239,2)</f>
        <v>0</v>
      </c>
      <c r="K239" s="178" t="s">
        <v>148</v>
      </c>
      <c r="L239" s="42"/>
      <c r="M239" s="183" t="s">
        <v>19</v>
      </c>
      <c r="N239" s="184" t="s">
        <v>43</v>
      </c>
      <c r="O239" s="67"/>
      <c r="P239" s="185">
        <f>O239*H239</f>
        <v>0</v>
      </c>
      <c r="Q239" s="185">
        <v>0</v>
      </c>
      <c r="R239" s="185">
        <f>Q239*H239</f>
        <v>0</v>
      </c>
      <c r="S239" s="185">
        <v>0</v>
      </c>
      <c r="T239" s="18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7" t="s">
        <v>149</v>
      </c>
      <c r="AT239" s="187" t="s">
        <v>144</v>
      </c>
      <c r="AU239" s="187" t="s">
        <v>82</v>
      </c>
      <c r="AY239" s="20" t="s">
        <v>141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20" t="s">
        <v>80</v>
      </c>
      <c r="BK239" s="188">
        <f>ROUND(I239*H239,2)</f>
        <v>0</v>
      </c>
      <c r="BL239" s="20" t="s">
        <v>149</v>
      </c>
      <c r="BM239" s="187" t="s">
        <v>716</v>
      </c>
    </row>
    <row r="240" spans="2:63" s="12" customFormat="1" ht="22.8" customHeight="1">
      <c r="B240" s="160"/>
      <c r="C240" s="161"/>
      <c r="D240" s="162" t="s">
        <v>71</v>
      </c>
      <c r="E240" s="174" t="s">
        <v>419</v>
      </c>
      <c r="F240" s="174" t="s">
        <v>420</v>
      </c>
      <c r="G240" s="161"/>
      <c r="H240" s="161"/>
      <c r="I240" s="164"/>
      <c r="J240" s="175">
        <f>BK240</f>
        <v>0</v>
      </c>
      <c r="K240" s="161"/>
      <c r="L240" s="166"/>
      <c r="M240" s="167"/>
      <c r="N240" s="168"/>
      <c r="O240" s="168"/>
      <c r="P240" s="169">
        <f>P241</f>
        <v>0</v>
      </c>
      <c r="Q240" s="168"/>
      <c r="R240" s="169">
        <f>R241</f>
        <v>0</v>
      </c>
      <c r="S240" s="168"/>
      <c r="T240" s="170">
        <f>T241</f>
        <v>0</v>
      </c>
      <c r="AR240" s="171" t="s">
        <v>80</v>
      </c>
      <c r="AT240" s="172" t="s">
        <v>71</v>
      </c>
      <c r="AU240" s="172" t="s">
        <v>80</v>
      </c>
      <c r="AY240" s="171" t="s">
        <v>141</v>
      </c>
      <c r="BK240" s="173">
        <f>BK241</f>
        <v>0</v>
      </c>
    </row>
    <row r="241" spans="1:65" s="2" customFormat="1" ht="33" customHeight="1">
      <c r="A241" s="37"/>
      <c r="B241" s="38"/>
      <c r="C241" s="176" t="s">
        <v>386</v>
      </c>
      <c r="D241" s="176" t="s">
        <v>144</v>
      </c>
      <c r="E241" s="177" t="s">
        <v>422</v>
      </c>
      <c r="F241" s="178" t="s">
        <v>423</v>
      </c>
      <c r="G241" s="179" t="s">
        <v>399</v>
      </c>
      <c r="H241" s="180">
        <v>24.562</v>
      </c>
      <c r="I241" s="181"/>
      <c r="J241" s="182">
        <f>ROUND(I241*H241,2)</f>
        <v>0</v>
      </c>
      <c r="K241" s="178" t="s">
        <v>148</v>
      </c>
      <c r="L241" s="42"/>
      <c r="M241" s="183" t="s">
        <v>19</v>
      </c>
      <c r="N241" s="184" t="s">
        <v>43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7" t="s">
        <v>149</v>
      </c>
      <c r="AT241" s="187" t="s">
        <v>144</v>
      </c>
      <c r="AU241" s="187" t="s">
        <v>82</v>
      </c>
      <c r="AY241" s="20" t="s">
        <v>141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20" t="s">
        <v>80</v>
      </c>
      <c r="BK241" s="188">
        <f>ROUND(I241*H241,2)</f>
        <v>0</v>
      </c>
      <c r="BL241" s="20" t="s">
        <v>149</v>
      </c>
      <c r="BM241" s="187" t="s">
        <v>717</v>
      </c>
    </row>
    <row r="242" spans="2:63" s="12" customFormat="1" ht="25.95" customHeight="1">
      <c r="B242" s="160"/>
      <c r="C242" s="161"/>
      <c r="D242" s="162" t="s">
        <v>71</v>
      </c>
      <c r="E242" s="163" t="s">
        <v>425</v>
      </c>
      <c r="F242" s="163" t="s">
        <v>426</v>
      </c>
      <c r="G242" s="161"/>
      <c r="H242" s="161"/>
      <c r="I242" s="164"/>
      <c r="J242" s="165">
        <f>BK242</f>
        <v>0</v>
      </c>
      <c r="K242" s="161"/>
      <c r="L242" s="166"/>
      <c r="M242" s="167"/>
      <c r="N242" s="168"/>
      <c r="O242" s="168"/>
      <c r="P242" s="169">
        <f>P243+P246+P286</f>
        <v>0</v>
      </c>
      <c r="Q242" s="168"/>
      <c r="R242" s="169">
        <f>R243+R246+R286</f>
        <v>0.7507617</v>
      </c>
      <c r="S242" s="168"/>
      <c r="T242" s="170">
        <f>T243+T246+T286</f>
        <v>0.1995436</v>
      </c>
      <c r="AR242" s="171" t="s">
        <v>82</v>
      </c>
      <c r="AT242" s="172" t="s">
        <v>71</v>
      </c>
      <c r="AU242" s="172" t="s">
        <v>72</v>
      </c>
      <c r="AY242" s="171" t="s">
        <v>141</v>
      </c>
      <c r="BK242" s="173">
        <f>BK243+BK246+BK286</f>
        <v>0</v>
      </c>
    </row>
    <row r="243" spans="2:63" s="12" customFormat="1" ht="22.8" customHeight="1">
      <c r="B243" s="160"/>
      <c r="C243" s="161"/>
      <c r="D243" s="162" t="s">
        <v>71</v>
      </c>
      <c r="E243" s="174" t="s">
        <v>841</v>
      </c>
      <c r="F243" s="174" t="s">
        <v>842</v>
      </c>
      <c r="G243" s="161"/>
      <c r="H243" s="161"/>
      <c r="I243" s="164"/>
      <c r="J243" s="175">
        <f>BK243</f>
        <v>0</v>
      </c>
      <c r="K243" s="161"/>
      <c r="L243" s="166"/>
      <c r="M243" s="167"/>
      <c r="N243" s="168"/>
      <c r="O243" s="168"/>
      <c r="P243" s="169">
        <f>SUM(P244:P245)</f>
        <v>0</v>
      </c>
      <c r="Q243" s="168"/>
      <c r="R243" s="169">
        <f>SUM(R244:R245)</f>
        <v>0</v>
      </c>
      <c r="S243" s="168"/>
      <c r="T243" s="170">
        <f>SUM(T244:T245)</f>
        <v>0</v>
      </c>
      <c r="AR243" s="171" t="s">
        <v>82</v>
      </c>
      <c r="AT243" s="172" t="s">
        <v>71</v>
      </c>
      <c r="AU243" s="172" t="s">
        <v>80</v>
      </c>
      <c r="AY243" s="171" t="s">
        <v>141</v>
      </c>
      <c r="BK243" s="173">
        <f>SUM(BK244:BK245)</f>
        <v>0</v>
      </c>
    </row>
    <row r="244" spans="1:65" s="2" customFormat="1" ht="24.15" customHeight="1">
      <c r="A244" s="37"/>
      <c r="B244" s="38"/>
      <c r="C244" s="176" t="s">
        <v>390</v>
      </c>
      <c r="D244" s="176" t="s">
        <v>144</v>
      </c>
      <c r="E244" s="177" t="s">
        <v>843</v>
      </c>
      <c r="F244" s="178" t="s">
        <v>844</v>
      </c>
      <c r="G244" s="179" t="s">
        <v>273</v>
      </c>
      <c r="H244" s="180">
        <v>1</v>
      </c>
      <c r="I244" s="181"/>
      <c r="J244" s="182">
        <f>ROUND(I244*H244,2)</f>
        <v>0</v>
      </c>
      <c r="K244" s="178" t="s">
        <v>19</v>
      </c>
      <c r="L244" s="42"/>
      <c r="M244" s="183" t="s">
        <v>19</v>
      </c>
      <c r="N244" s="184" t="s">
        <v>43</v>
      </c>
      <c r="O244" s="67"/>
      <c r="P244" s="185">
        <f>O244*H244</f>
        <v>0</v>
      </c>
      <c r="Q244" s="185">
        <v>0</v>
      </c>
      <c r="R244" s="185">
        <f>Q244*H244</f>
        <v>0</v>
      </c>
      <c r="S244" s="185">
        <v>0</v>
      </c>
      <c r="T244" s="18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7" t="s">
        <v>277</v>
      </c>
      <c r="AT244" s="187" t="s">
        <v>144</v>
      </c>
      <c r="AU244" s="187" t="s">
        <v>82</v>
      </c>
      <c r="AY244" s="20" t="s">
        <v>141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20" t="s">
        <v>80</v>
      </c>
      <c r="BK244" s="188">
        <f>ROUND(I244*H244,2)</f>
        <v>0</v>
      </c>
      <c r="BL244" s="20" t="s">
        <v>277</v>
      </c>
      <c r="BM244" s="187" t="s">
        <v>719</v>
      </c>
    </row>
    <row r="245" spans="1:65" s="2" customFormat="1" ht="24.15" customHeight="1">
      <c r="A245" s="37"/>
      <c r="B245" s="38"/>
      <c r="C245" s="176" t="s">
        <v>396</v>
      </c>
      <c r="D245" s="176" t="s">
        <v>144</v>
      </c>
      <c r="E245" s="177" t="s">
        <v>845</v>
      </c>
      <c r="F245" s="178" t="s">
        <v>846</v>
      </c>
      <c r="G245" s="179" t="s">
        <v>273</v>
      </c>
      <c r="H245" s="180">
        <v>1</v>
      </c>
      <c r="I245" s="181"/>
      <c r="J245" s="182">
        <f>ROUND(I245*H245,2)</f>
        <v>0</v>
      </c>
      <c r="K245" s="178" t="s">
        <v>19</v>
      </c>
      <c r="L245" s="42"/>
      <c r="M245" s="183" t="s">
        <v>19</v>
      </c>
      <c r="N245" s="184" t="s">
        <v>43</v>
      </c>
      <c r="O245" s="67"/>
      <c r="P245" s="185">
        <f>O245*H245</f>
        <v>0</v>
      </c>
      <c r="Q245" s="185">
        <v>0</v>
      </c>
      <c r="R245" s="185">
        <f>Q245*H245</f>
        <v>0</v>
      </c>
      <c r="S245" s="185">
        <v>0</v>
      </c>
      <c r="T245" s="18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7" t="s">
        <v>277</v>
      </c>
      <c r="AT245" s="187" t="s">
        <v>144</v>
      </c>
      <c r="AU245" s="187" t="s">
        <v>82</v>
      </c>
      <c r="AY245" s="20" t="s">
        <v>141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20" t="s">
        <v>80</v>
      </c>
      <c r="BK245" s="188">
        <f>ROUND(I245*H245,2)</f>
        <v>0</v>
      </c>
      <c r="BL245" s="20" t="s">
        <v>277</v>
      </c>
      <c r="BM245" s="187" t="s">
        <v>722</v>
      </c>
    </row>
    <row r="246" spans="2:63" s="12" customFormat="1" ht="22.8" customHeight="1">
      <c r="B246" s="160"/>
      <c r="C246" s="161"/>
      <c r="D246" s="162" t="s">
        <v>71</v>
      </c>
      <c r="E246" s="174" t="s">
        <v>439</v>
      </c>
      <c r="F246" s="174" t="s">
        <v>440</v>
      </c>
      <c r="G246" s="161"/>
      <c r="H246" s="161"/>
      <c r="I246" s="164"/>
      <c r="J246" s="175">
        <f>BK246</f>
        <v>0</v>
      </c>
      <c r="K246" s="161"/>
      <c r="L246" s="166"/>
      <c r="M246" s="167"/>
      <c r="N246" s="168"/>
      <c r="O246" s="168"/>
      <c r="P246" s="169">
        <f>SUM(P247:P285)</f>
        <v>0</v>
      </c>
      <c r="Q246" s="168"/>
      <c r="R246" s="169">
        <f>SUM(R247:R285)</f>
        <v>0.3438853</v>
      </c>
      <c r="S246" s="168"/>
      <c r="T246" s="170">
        <f>SUM(T247:T285)</f>
        <v>0.1995436</v>
      </c>
      <c r="AR246" s="171" t="s">
        <v>82</v>
      </c>
      <c r="AT246" s="172" t="s">
        <v>71</v>
      </c>
      <c r="AU246" s="172" t="s">
        <v>80</v>
      </c>
      <c r="AY246" s="171" t="s">
        <v>141</v>
      </c>
      <c r="BK246" s="173">
        <f>SUM(BK247:BK285)</f>
        <v>0</v>
      </c>
    </row>
    <row r="247" spans="1:65" s="2" customFormat="1" ht="16.5" customHeight="1">
      <c r="A247" s="37"/>
      <c r="B247" s="38"/>
      <c r="C247" s="176" t="s">
        <v>401</v>
      </c>
      <c r="D247" s="176" t="s">
        <v>144</v>
      </c>
      <c r="E247" s="177" t="s">
        <v>442</v>
      </c>
      <c r="F247" s="178" t="s">
        <v>443</v>
      </c>
      <c r="G247" s="179" t="s">
        <v>147</v>
      </c>
      <c r="H247" s="180">
        <v>23.25</v>
      </c>
      <c r="I247" s="181"/>
      <c r="J247" s="182">
        <f>ROUND(I247*H247,2)</f>
        <v>0</v>
      </c>
      <c r="K247" s="178" t="s">
        <v>148</v>
      </c>
      <c r="L247" s="42"/>
      <c r="M247" s="183" t="s">
        <v>19</v>
      </c>
      <c r="N247" s="184" t="s">
        <v>43</v>
      </c>
      <c r="O247" s="67"/>
      <c r="P247" s="185">
        <f>O247*H247</f>
        <v>0</v>
      </c>
      <c r="Q247" s="185">
        <v>0</v>
      </c>
      <c r="R247" s="185">
        <f>Q247*H247</f>
        <v>0</v>
      </c>
      <c r="S247" s="185">
        <v>0.00167</v>
      </c>
      <c r="T247" s="186">
        <f>S247*H247</f>
        <v>0.0388275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7" t="s">
        <v>277</v>
      </c>
      <c r="AT247" s="187" t="s">
        <v>144</v>
      </c>
      <c r="AU247" s="187" t="s">
        <v>82</v>
      </c>
      <c r="AY247" s="20" t="s">
        <v>141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20" t="s">
        <v>80</v>
      </c>
      <c r="BK247" s="188">
        <f>ROUND(I247*H247,2)</f>
        <v>0</v>
      </c>
      <c r="BL247" s="20" t="s">
        <v>277</v>
      </c>
      <c r="BM247" s="187" t="s">
        <v>723</v>
      </c>
    </row>
    <row r="248" spans="2:51" s="14" customFormat="1" ht="10.2">
      <c r="B248" s="200"/>
      <c r="C248" s="201"/>
      <c r="D248" s="191" t="s">
        <v>151</v>
      </c>
      <c r="E248" s="202" t="s">
        <v>19</v>
      </c>
      <c r="F248" s="203" t="s">
        <v>847</v>
      </c>
      <c r="G248" s="201"/>
      <c r="H248" s="204">
        <v>23.25</v>
      </c>
      <c r="I248" s="205"/>
      <c r="J248" s="201"/>
      <c r="K248" s="201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151</v>
      </c>
      <c r="AU248" s="210" t="s">
        <v>82</v>
      </c>
      <c r="AV248" s="14" t="s">
        <v>82</v>
      </c>
      <c r="AW248" s="14" t="s">
        <v>33</v>
      </c>
      <c r="AX248" s="14" t="s">
        <v>72</v>
      </c>
      <c r="AY248" s="210" t="s">
        <v>141</v>
      </c>
    </row>
    <row r="249" spans="2:51" s="16" customFormat="1" ht="10.2">
      <c r="B249" s="222"/>
      <c r="C249" s="223"/>
      <c r="D249" s="191" t="s">
        <v>151</v>
      </c>
      <c r="E249" s="224" t="s">
        <v>19</v>
      </c>
      <c r="F249" s="225" t="s">
        <v>160</v>
      </c>
      <c r="G249" s="223"/>
      <c r="H249" s="226">
        <v>23.25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151</v>
      </c>
      <c r="AU249" s="232" t="s">
        <v>82</v>
      </c>
      <c r="AV249" s="16" t="s">
        <v>149</v>
      </c>
      <c r="AW249" s="16" t="s">
        <v>33</v>
      </c>
      <c r="AX249" s="16" t="s">
        <v>80</v>
      </c>
      <c r="AY249" s="232" t="s">
        <v>141</v>
      </c>
    </row>
    <row r="250" spans="1:65" s="2" customFormat="1" ht="16.5" customHeight="1">
      <c r="A250" s="37"/>
      <c r="B250" s="38"/>
      <c r="C250" s="176" t="s">
        <v>406</v>
      </c>
      <c r="D250" s="176" t="s">
        <v>144</v>
      </c>
      <c r="E250" s="177" t="s">
        <v>447</v>
      </c>
      <c r="F250" s="178" t="s">
        <v>448</v>
      </c>
      <c r="G250" s="179" t="s">
        <v>147</v>
      </c>
      <c r="H250" s="180">
        <v>72.07</v>
      </c>
      <c r="I250" s="181"/>
      <c r="J250" s="182">
        <f>ROUND(I250*H250,2)</f>
        <v>0</v>
      </c>
      <c r="K250" s="178" t="s">
        <v>148</v>
      </c>
      <c r="L250" s="42"/>
      <c r="M250" s="183" t="s">
        <v>19</v>
      </c>
      <c r="N250" s="184" t="s">
        <v>43</v>
      </c>
      <c r="O250" s="67"/>
      <c r="P250" s="185">
        <f>O250*H250</f>
        <v>0</v>
      </c>
      <c r="Q250" s="185">
        <v>0</v>
      </c>
      <c r="R250" s="185">
        <f>Q250*H250</f>
        <v>0</v>
      </c>
      <c r="S250" s="185">
        <v>0.00223</v>
      </c>
      <c r="T250" s="186">
        <f>S250*H250</f>
        <v>0.1607161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7" t="s">
        <v>277</v>
      </c>
      <c r="AT250" s="187" t="s">
        <v>144</v>
      </c>
      <c r="AU250" s="187" t="s">
        <v>82</v>
      </c>
      <c r="AY250" s="20" t="s">
        <v>141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20" t="s">
        <v>80</v>
      </c>
      <c r="BK250" s="188">
        <f>ROUND(I250*H250,2)</f>
        <v>0</v>
      </c>
      <c r="BL250" s="20" t="s">
        <v>277</v>
      </c>
      <c r="BM250" s="187" t="s">
        <v>726</v>
      </c>
    </row>
    <row r="251" spans="2:51" s="14" customFormat="1" ht="10.2">
      <c r="B251" s="200"/>
      <c r="C251" s="201"/>
      <c r="D251" s="191" t="s">
        <v>151</v>
      </c>
      <c r="E251" s="202" t="s">
        <v>19</v>
      </c>
      <c r="F251" s="203" t="s">
        <v>848</v>
      </c>
      <c r="G251" s="201"/>
      <c r="H251" s="204">
        <v>53.47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151</v>
      </c>
      <c r="AU251" s="210" t="s">
        <v>82</v>
      </c>
      <c r="AV251" s="14" t="s">
        <v>82</v>
      </c>
      <c r="AW251" s="14" t="s">
        <v>33</v>
      </c>
      <c r="AX251" s="14" t="s">
        <v>72</v>
      </c>
      <c r="AY251" s="210" t="s">
        <v>141</v>
      </c>
    </row>
    <row r="252" spans="2:51" s="14" customFormat="1" ht="10.2">
      <c r="B252" s="200"/>
      <c r="C252" s="201"/>
      <c r="D252" s="191" t="s">
        <v>151</v>
      </c>
      <c r="E252" s="202" t="s">
        <v>19</v>
      </c>
      <c r="F252" s="203" t="s">
        <v>815</v>
      </c>
      <c r="G252" s="201"/>
      <c r="H252" s="204">
        <v>18.6</v>
      </c>
      <c r="I252" s="205"/>
      <c r="J252" s="201"/>
      <c r="K252" s="201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151</v>
      </c>
      <c r="AU252" s="210" t="s">
        <v>82</v>
      </c>
      <c r="AV252" s="14" t="s">
        <v>82</v>
      </c>
      <c r="AW252" s="14" t="s">
        <v>33</v>
      </c>
      <c r="AX252" s="14" t="s">
        <v>72</v>
      </c>
      <c r="AY252" s="210" t="s">
        <v>141</v>
      </c>
    </row>
    <row r="253" spans="2:51" s="16" customFormat="1" ht="10.2">
      <c r="B253" s="222"/>
      <c r="C253" s="223"/>
      <c r="D253" s="191" t="s">
        <v>151</v>
      </c>
      <c r="E253" s="224" t="s">
        <v>19</v>
      </c>
      <c r="F253" s="225" t="s">
        <v>160</v>
      </c>
      <c r="G253" s="223"/>
      <c r="H253" s="226">
        <v>72.07</v>
      </c>
      <c r="I253" s="227"/>
      <c r="J253" s="223"/>
      <c r="K253" s="223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151</v>
      </c>
      <c r="AU253" s="232" t="s">
        <v>82</v>
      </c>
      <c r="AV253" s="16" t="s">
        <v>149</v>
      </c>
      <c r="AW253" s="16" t="s">
        <v>33</v>
      </c>
      <c r="AX253" s="16" t="s">
        <v>80</v>
      </c>
      <c r="AY253" s="232" t="s">
        <v>141</v>
      </c>
    </row>
    <row r="254" spans="1:65" s="2" customFormat="1" ht="16.5" customHeight="1">
      <c r="A254" s="37"/>
      <c r="B254" s="38"/>
      <c r="C254" s="176" t="s">
        <v>410</v>
      </c>
      <c r="D254" s="176" t="s">
        <v>144</v>
      </c>
      <c r="E254" s="177" t="s">
        <v>452</v>
      </c>
      <c r="F254" s="178" t="s">
        <v>453</v>
      </c>
      <c r="G254" s="179" t="s">
        <v>147</v>
      </c>
      <c r="H254" s="180">
        <v>11.2</v>
      </c>
      <c r="I254" s="181"/>
      <c r="J254" s="182">
        <f>ROUND(I254*H254,2)</f>
        <v>0</v>
      </c>
      <c r="K254" s="178" t="s">
        <v>148</v>
      </c>
      <c r="L254" s="42"/>
      <c r="M254" s="183" t="s">
        <v>19</v>
      </c>
      <c r="N254" s="184" t="s">
        <v>43</v>
      </c>
      <c r="O254" s="67"/>
      <c r="P254" s="185">
        <f>O254*H254</f>
        <v>0</v>
      </c>
      <c r="Q254" s="185">
        <v>0.00234</v>
      </c>
      <c r="R254" s="185">
        <f>Q254*H254</f>
        <v>0.026208</v>
      </c>
      <c r="S254" s="185">
        <v>0</v>
      </c>
      <c r="T254" s="186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7" t="s">
        <v>277</v>
      </c>
      <c r="AT254" s="187" t="s">
        <v>144</v>
      </c>
      <c r="AU254" s="187" t="s">
        <v>82</v>
      </c>
      <c r="AY254" s="20" t="s">
        <v>141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20" t="s">
        <v>80</v>
      </c>
      <c r="BK254" s="188">
        <f>ROUND(I254*H254,2)</f>
        <v>0</v>
      </c>
      <c r="BL254" s="20" t="s">
        <v>277</v>
      </c>
      <c r="BM254" s="187" t="s">
        <v>728</v>
      </c>
    </row>
    <row r="255" spans="2:51" s="13" customFormat="1" ht="10.2">
      <c r="B255" s="189"/>
      <c r="C255" s="190"/>
      <c r="D255" s="191" t="s">
        <v>151</v>
      </c>
      <c r="E255" s="192" t="s">
        <v>19</v>
      </c>
      <c r="F255" s="193" t="s">
        <v>174</v>
      </c>
      <c r="G255" s="190"/>
      <c r="H255" s="192" t="s">
        <v>19</v>
      </c>
      <c r="I255" s="194"/>
      <c r="J255" s="190"/>
      <c r="K255" s="190"/>
      <c r="L255" s="195"/>
      <c r="M255" s="196"/>
      <c r="N255" s="197"/>
      <c r="O255" s="197"/>
      <c r="P255" s="197"/>
      <c r="Q255" s="197"/>
      <c r="R255" s="197"/>
      <c r="S255" s="197"/>
      <c r="T255" s="198"/>
      <c r="AT255" s="199" t="s">
        <v>151</v>
      </c>
      <c r="AU255" s="199" t="s">
        <v>82</v>
      </c>
      <c r="AV255" s="13" t="s">
        <v>80</v>
      </c>
      <c r="AW255" s="13" t="s">
        <v>33</v>
      </c>
      <c r="AX255" s="13" t="s">
        <v>72</v>
      </c>
      <c r="AY255" s="199" t="s">
        <v>141</v>
      </c>
    </row>
    <row r="256" spans="2:51" s="14" customFormat="1" ht="10.2">
      <c r="B256" s="200"/>
      <c r="C256" s="201"/>
      <c r="D256" s="191" t="s">
        <v>151</v>
      </c>
      <c r="E256" s="202" t="s">
        <v>19</v>
      </c>
      <c r="F256" s="203" t="s">
        <v>849</v>
      </c>
      <c r="G256" s="201"/>
      <c r="H256" s="204">
        <v>11.2</v>
      </c>
      <c r="I256" s="205"/>
      <c r="J256" s="201"/>
      <c r="K256" s="201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151</v>
      </c>
      <c r="AU256" s="210" t="s">
        <v>82</v>
      </c>
      <c r="AV256" s="14" t="s">
        <v>82</v>
      </c>
      <c r="AW256" s="14" t="s">
        <v>33</v>
      </c>
      <c r="AX256" s="14" t="s">
        <v>72</v>
      </c>
      <c r="AY256" s="210" t="s">
        <v>141</v>
      </c>
    </row>
    <row r="257" spans="2:51" s="16" customFormat="1" ht="10.2">
      <c r="B257" s="222"/>
      <c r="C257" s="223"/>
      <c r="D257" s="191" t="s">
        <v>151</v>
      </c>
      <c r="E257" s="224" t="s">
        <v>19</v>
      </c>
      <c r="F257" s="225" t="s">
        <v>160</v>
      </c>
      <c r="G257" s="223"/>
      <c r="H257" s="226">
        <v>11.2</v>
      </c>
      <c r="I257" s="227"/>
      <c r="J257" s="223"/>
      <c r="K257" s="223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151</v>
      </c>
      <c r="AU257" s="232" t="s">
        <v>82</v>
      </c>
      <c r="AV257" s="16" t="s">
        <v>149</v>
      </c>
      <c r="AW257" s="16" t="s">
        <v>33</v>
      </c>
      <c r="AX257" s="16" t="s">
        <v>80</v>
      </c>
      <c r="AY257" s="232" t="s">
        <v>141</v>
      </c>
    </row>
    <row r="258" spans="1:65" s="2" customFormat="1" ht="16.5" customHeight="1">
      <c r="A258" s="37"/>
      <c r="B258" s="38"/>
      <c r="C258" s="176" t="s">
        <v>415</v>
      </c>
      <c r="D258" s="176" t="s">
        <v>144</v>
      </c>
      <c r="E258" s="177" t="s">
        <v>463</v>
      </c>
      <c r="F258" s="178" t="s">
        <v>464</v>
      </c>
      <c r="G258" s="179" t="s">
        <v>147</v>
      </c>
      <c r="H258" s="180">
        <v>8.55</v>
      </c>
      <c r="I258" s="181"/>
      <c r="J258" s="182">
        <f>ROUND(I258*H258,2)</f>
        <v>0</v>
      </c>
      <c r="K258" s="178" t="s">
        <v>148</v>
      </c>
      <c r="L258" s="42"/>
      <c r="M258" s="183" t="s">
        <v>19</v>
      </c>
      <c r="N258" s="184" t="s">
        <v>43</v>
      </c>
      <c r="O258" s="67"/>
      <c r="P258" s="185">
        <f>O258*H258</f>
        <v>0</v>
      </c>
      <c r="Q258" s="185">
        <v>0.00354</v>
      </c>
      <c r="R258" s="185">
        <f>Q258*H258</f>
        <v>0.030267000000000006</v>
      </c>
      <c r="S258" s="185">
        <v>0</v>
      </c>
      <c r="T258" s="18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7" t="s">
        <v>277</v>
      </c>
      <c r="AT258" s="187" t="s">
        <v>144</v>
      </c>
      <c r="AU258" s="187" t="s">
        <v>82</v>
      </c>
      <c r="AY258" s="20" t="s">
        <v>141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20" t="s">
        <v>80</v>
      </c>
      <c r="BK258" s="188">
        <f>ROUND(I258*H258,2)</f>
        <v>0</v>
      </c>
      <c r="BL258" s="20" t="s">
        <v>277</v>
      </c>
      <c r="BM258" s="187" t="s">
        <v>734</v>
      </c>
    </row>
    <row r="259" spans="2:51" s="13" customFormat="1" ht="10.2">
      <c r="B259" s="189"/>
      <c r="C259" s="190"/>
      <c r="D259" s="191" t="s">
        <v>151</v>
      </c>
      <c r="E259" s="192" t="s">
        <v>19</v>
      </c>
      <c r="F259" s="193" t="s">
        <v>176</v>
      </c>
      <c r="G259" s="190"/>
      <c r="H259" s="192" t="s">
        <v>19</v>
      </c>
      <c r="I259" s="194"/>
      <c r="J259" s="190"/>
      <c r="K259" s="190"/>
      <c r="L259" s="195"/>
      <c r="M259" s="196"/>
      <c r="N259" s="197"/>
      <c r="O259" s="197"/>
      <c r="P259" s="197"/>
      <c r="Q259" s="197"/>
      <c r="R259" s="197"/>
      <c r="S259" s="197"/>
      <c r="T259" s="198"/>
      <c r="AT259" s="199" t="s">
        <v>151</v>
      </c>
      <c r="AU259" s="199" t="s">
        <v>82</v>
      </c>
      <c r="AV259" s="13" t="s">
        <v>80</v>
      </c>
      <c r="AW259" s="13" t="s">
        <v>33</v>
      </c>
      <c r="AX259" s="13" t="s">
        <v>72</v>
      </c>
      <c r="AY259" s="199" t="s">
        <v>141</v>
      </c>
    </row>
    <row r="260" spans="2:51" s="14" customFormat="1" ht="10.2">
      <c r="B260" s="200"/>
      <c r="C260" s="201"/>
      <c r="D260" s="191" t="s">
        <v>151</v>
      </c>
      <c r="E260" s="202" t="s">
        <v>19</v>
      </c>
      <c r="F260" s="203" t="s">
        <v>850</v>
      </c>
      <c r="G260" s="201"/>
      <c r="H260" s="204">
        <v>8.55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151</v>
      </c>
      <c r="AU260" s="210" t="s">
        <v>82</v>
      </c>
      <c r="AV260" s="14" t="s">
        <v>82</v>
      </c>
      <c r="AW260" s="14" t="s">
        <v>33</v>
      </c>
      <c r="AX260" s="14" t="s">
        <v>72</v>
      </c>
      <c r="AY260" s="210" t="s">
        <v>141</v>
      </c>
    </row>
    <row r="261" spans="2:51" s="16" customFormat="1" ht="10.2">
      <c r="B261" s="222"/>
      <c r="C261" s="223"/>
      <c r="D261" s="191" t="s">
        <v>151</v>
      </c>
      <c r="E261" s="224" t="s">
        <v>19</v>
      </c>
      <c r="F261" s="225" t="s">
        <v>160</v>
      </c>
      <c r="G261" s="223"/>
      <c r="H261" s="226">
        <v>8.55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151</v>
      </c>
      <c r="AU261" s="232" t="s">
        <v>82</v>
      </c>
      <c r="AV261" s="16" t="s">
        <v>149</v>
      </c>
      <c r="AW261" s="16" t="s">
        <v>33</v>
      </c>
      <c r="AX261" s="16" t="s">
        <v>80</v>
      </c>
      <c r="AY261" s="232" t="s">
        <v>141</v>
      </c>
    </row>
    <row r="262" spans="1:65" s="2" customFormat="1" ht="16.5" customHeight="1">
      <c r="A262" s="37"/>
      <c r="B262" s="38"/>
      <c r="C262" s="176" t="s">
        <v>421</v>
      </c>
      <c r="D262" s="176" t="s">
        <v>144</v>
      </c>
      <c r="E262" s="177" t="s">
        <v>468</v>
      </c>
      <c r="F262" s="178" t="s">
        <v>469</v>
      </c>
      <c r="G262" s="179" t="s">
        <v>147</v>
      </c>
      <c r="H262" s="180">
        <v>3.5</v>
      </c>
      <c r="I262" s="181"/>
      <c r="J262" s="182">
        <f>ROUND(I262*H262,2)</f>
        <v>0</v>
      </c>
      <c r="K262" s="178" t="s">
        <v>148</v>
      </c>
      <c r="L262" s="42"/>
      <c r="M262" s="183" t="s">
        <v>19</v>
      </c>
      <c r="N262" s="184" t="s">
        <v>43</v>
      </c>
      <c r="O262" s="67"/>
      <c r="P262" s="185">
        <f>O262*H262</f>
        <v>0</v>
      </c>
      <c r="Q262" s="185">
        <v>0.00629</v>
      </c>
      <c r="R262" s="185">
        <f>Q262*H262</f>
        <v>0.022015</v>
      </c>
      <c r="S262" s="185">
        <v>0</v>
      </c>
      <c r="T262" s="18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7" t="s">
        <v>277</v>
      </c>
      <c r="AT262" s="187" t="s">
        <v>144</v>
      </c>
      <c r="AU262" s="187" t="s">
        <v>82</v>
      </c>
      <c r="AY262" s="20" t="s">
        <v>141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20" t="s">
        <v>80</v>
      </c>
      <c r="BK262" s="188">
        <f>ROUND(I262*H262,2)</f>
        <v>0</v>
      </c>
      <c r="BL262" s="20" t="s">
        <v>277</v>
      </c>
      <c r="BM262" s="187" t="s">
        <v>737</v>
      </c>
    </row>
    <row r="263" spans="2:51" s="13" customFormat="1" ht="10.2">
      <c r="B263" s="189"/>
      <c r="C263" s="190"/>
      <c r="D263" s="191" t="s">
        <v>151</v>
      </c>
      <c r="E263" s="192" t="s">
        <v>19</v>
      </c>
      <c r="F263" s="193" t="s">
        <v>178</v>
      </c>
      <c r="G263" s="190"/>
      <c r="H263" s="192" t="s">
        <v>19</v>
      </c>
      <c r="I263" s="194"/>
      <c r="J263" s="190"/>
      <c r="K263" s="190"/>
      <c r="L263" s="195"/>
      <c r="M263" s="196"/>
      <c r="N263" s="197"/>
      <c r="O263" s="197"/>
      <c r="P263" s="197"/>
      <c r="Q263" s="197"/>
      <c r="R263" s="197"/>
      <c r="S263" s="197"/>
      <c r="T263" s="198"/>
      <c r="AT263" s="199" t="s">
        <v>151</v>
      </c>
      <c r="AU263" s="199" t="s">
        <v>82</v>
      </c>
      <c r="AV263" s="13" t="s">
        <v>80</v>
      </c>
      <c r="AW263" s="13" t="s">
        <v>33</v>
      </c>
      <c r="AX263" s="13" t="s">
        <v>72</v>
      </c>
      <c r="AY263" s="199" t="s">
        <v>141</v>
      </c>
    </row>
    <row r="264" spans="2:51" s="14" customFormat="1" ht="10.2">
      <c r="B264" s="200"/>
      <c r="C264" s="201"/>
      <c r="D264" s="191" t="s">
        <v>151</v>
      </c>
      <c r="E264" s="202" t="s">
        <v>19</v>
      </c>
      <c r="F264" s="203" t="s">
        <v>851</v>
      </c>
      <c r="G264" s="201"/>
      <c r="H264" s="204">
        <v>3.5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151</v>
      </c>
      <c r="AU264" s="210" t="s">
        <v>82</v>
      </c>
      <c r="AV264" s="14" t="s">
        <v>82</v>
      </c>
      <c r="AW264" s="14" t="s">
        <v>33</v>
      </c>
      <c r="AX264" s="14" t="s">
        <v>72</v>
      </c>
      <c r="AY264" s="210" t="s">
        <v>141</v>
      </c>
    </row>
    <row r="265" spans="2:51" s="16" customFormat="1" ht="10.2">
      <c r="B265" s="222"/>
      <c r="C265" s="223"/>
      <c r="D265" s="191" t="s">
        <v>151</v>
      </c>
      <c r="E265" s="224" t="s">
        <v>19</v>
      </c>
      <c r="F265" s="225" t="s">
        <v>160</v>
      </c>
      <c r="G265" s="223"/>
      <c r="H265" s="226">
        <v>3.5</v>
      </c>
      <c r="I265" s="227"/>
      <c r="J265" s="223"/>
      <c r="K265" s="223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151</v>
      </c>
      <c r="AU265" s="232" t="s">
        <v>82</v>
      </c>
      <c r="AV265" s="16" t="s">
        <v>149</v>
      </c>
      <c r="AW265" s="16" t="s">
        <v>33</v>
      </c>
      <c r="AX265" s="16" t="s">
        <v>80</v>
      </c>
      <c r="AY265" s="232" t="s">
        <v>141</v>
      </c>
    </row>
    <row r="266" spans="1:65" s="2" customFormat="1" ht="21.75" customHeight="1">
      <c r="A266" s="37"/>
      <c r="B266" s="38"/>
      <c r="C266" s="176" t="s">
        <v>429</v>
      </c>
      <c r="D266" s="176" t="s">
        <v>144</v>
      </c>
      <c r="E266" s="177" t="s">
        <v>473</v>
      </c>
      <c r="F266" s="178" t="s">
        <v>474</v>
      </c>
      <c r="G266" s="179" t="s">
        <v>147</v>
      </c>
      <c r="H266" s="180">
        <v>38.53</v>
      </c>
      <c r="I266" s="181"/>
      <c r="J266" s="182">
        <f>ROUND(I266*H266,2)</f>
        <v>0</v>
      </c>
      <c r="K266" s="178" t="s">
        <v>148</v>
      </c>
      <c r="L266" s="42"/>
      <c r="M266" s="183" t="s">
        <v>19</v>
      </c>
      <c r="N266" s="184" t="s">
        <v>43</v>
      </c>
      <c r="O266" s="67"/>
      <c r="P266" s="185">
        <f>O266*H266</f>
        <v>0</v>
      </c>
      <c r="Q266" s="185">
        <v>0.00285</v>
      </c>
      <c r="R266" s="185">
        <f>Q266*H266</f>
        <v>0.1098105</v>
      </c>
      <c r="S266" s="185">
        <v>0</v>
      </c>
      <c r="T266" s="18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7" t="s">
        <v>277</v>
      </c>
      <c r="AT266" s="187" t="s">
        <v>144</v>
      </c>
      <c r="AU266" s="187" t="s">
        <v>82</v>
      </c>
      <c r="AY266" s="20" t="s">
        <v>141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20" t="s">
        <v>80</v>
      </c>
      <c r="BK266" s="188">
        <f>ROUND(I266*H266,2)</f>
        <v>0</v>
      </c>
      <c r="BL266" s="20" t="s">
        <v>277</v>
      </c>
      <c r="BM266" s="187" t="s">
        <v>739</v>
      </c>
    </row>
    <row r="267" spans="2:51" s="13" customFormat="1" ht="10.2">
      <c r="B267" s="189"/>
      <c r="C267" s="190"/>
      <c r="D267" s="191" t="s">
        <v>151</v>
      </c>
      <c r="E267" s="192" t="s">
        <v>19</v>
      </c>
      <c r="F267" s="193" t="s">
        <v>476</v>
      </c>
      <c r="G267" s="190"/>
      <c r="H267" s="192" t="s">
        <v>19</v>
      </c>
      <c r="I267" s="194"/>
      <c r="J267" s="190"/>
      <c r="K267" s="190"/>
      <c r="L267" s="195"/>
      <c r="M267" s="196"/>
      <c r="N267" s="197"/>
      <c r="O267" s="197"/>
      <c r="P267" s="197"/>
      <c r="Q267" s="197"/>
      <c r="R267" s="197"/>
      <c r="S267" s="197"/>
      <c r="T267" s="198"/>
      <c r="AT267" s="199" t="s">
        <v>151</v>
      </c>
      <c r="AU267" s="199" t="s">
        <v>82</v>
      </c>
      <c r="AV267" s="13" t="s">
        <v>80</v>
      </c>
      <c r="AW267" s="13" t="s">
        <v>33</v>
      </c>
      <c r="AX267" s="13" t="s">
        <v>72</v>
      </c>
      <c r="AY267" s="199" t="s">
        <v>141</v>
      </c>
    </row>
    <row r="268" spans="2:51" s="14" customFormat="1" ht="10.2">
      <c r="B268" s="200"/>
      <c r="C268" s="201"/>
      <c r="D268" s="191" t="s">
        <v>151</v>
      </c>
      <c r="E268" s="202" t="s">
        <v>19</v>
      </c>
      <c r="F268" s="203" t="s">
        <v>852</v>
      </c>
      <c r="G268" s="201"/>
      <c r="H268" s="204">
        <v>29.08</v>
      </c>
      <c r="I268" s="205"/>
      <c r="J268" s="201"/>
      <c r="K268" s="201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151</v>
      </c>
      <c r="AU268" s="210" t="s">
        <v>82</v>
      </c>
      <c r="AV268" s="14" t="s">
        <v>82</v>
      </c>
      <c r="AW268" s="14" t="s">
        <v>33</v>
      </c>
      <c r="AX268" s="14" t="s">
        <v>72</v>
      </c>
      <c r="AY268" s="210" t="s">
        <v>141</v>
      </c>
    </row>
    <row r="269" spans="2:51" s="13" customFormat="1" ht="10.2">
      <c r="B269" s="189"/>
      <c r="C269" s="190"/>
      <c r="D269" s="191" t="s">
        <v>151</v>
      </c>
      <c r="E269" s="192" t="s">
        <v>19</v>
      </c>
      <c r="F269" s="193" t="s">
        <v>479</v>
      </c>
      <c r="G269" s="190"/>
      <c r="H269" s="192" t="s">
        <v>19</v>
      </c>
      <c r="I269" s="194"/>
      <c r="J269" s="190"/>
      <c r="K269" s="190"/>
      <c r="L269" s="195"/>
      <c r="M269" s="196"/>
      <c r="N269" s="197"/>
      <c r="O269" s="197"/>
      <c r="P269" s="197"/>
      <c r="Q269" s="197"/>
      <c r="R269" s="197"/>
      <c r="S269" s="197"/>
      <c r="T269" s="198"/>
      <c r="AT269" s="199" t="s">
        <v>151</v>
      </c>
      <c r="AU269" s="199" t="s">
        <v>82</v>
      </c>
      <c r="AV269" s="13" t="s">
        <v>80</v>
      </c>
      <c r="AW269" s="13" t="s">
        <v>33</v>
      </c>
      <c r="AX269" s="13" t="s">
        <v>72</v>
      </c>
      <c r="AY269" s="199" t="s">
        <v>141</v>
      </c>
    </row>
    <row r="270" spans="2:51" s="14" customFormat="1" ht="10.2">
      <c r="B270" s="200"/>
      <c r="C270" s="201"/>
      <c r="D270" s="191" t="s">
        <v>151</v>
      </c>
      <c r="E270" s="202" t="s">
        <v>19</v>
      </c>
      <c r="F270" s="203" t="s">
        <v>853</v>
      </c>
      <c r="G270" s="201"/>
      <c r="H270" s="204">
        <v>9.45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151</v>
      </c>
      <c r="AU270" s="210" t="s">
        <v>82</v>
      </c>
      <c r="AV270" s="14" t="s">
        <v>82</v>
      </c>
      <c r="AW270" s="14" t="s">
        <v>33</v>
      </c>
      <c r="AX270" s="14" t="s">
        <v>72</v>
      </c>
      <c r="AY270" s="210" t="s">
        <v>141</v>
      </c>
    </row>
    <row r="271" spans="2:51" s="16" customFormat="1" ht="10.2">
      <c r="B271" s="222"/>
      <c r="C271" s="223"/>
      <c r="D271" s="191" t="s">
        <v>151</v>
      </c>
      <c r="E271" s="224" t="s">
        <v>19</v>
      </c>
      <c r="F271" s="225" t="s">
        <v>160</v>
      </c>
      <c r="G271" s="223"/>
      <c r="H271" s="226">
        <v>38.53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151</v>
      </c>
      <c r="AU271" s="232" t="s">
        <v>82</v>
      </c>
      <c r="AV271" s="16" t="s">
        <v>149</v>
      </c>
      <c r="AW271" s="16" t="s">
        <v>33</v>
      </c>
      <c r="AX271" s="16" t="s">
        <v>80</v>
      </c>
      <c r="AY271" s="232" t="s">
        <v>141</v>
      </c>
    </row>
    <row r="272" spans="1:65" s="2" customFormat="1" ht="21.75" customHeight="1">
      <c r="A272" s="37"/>
      <c r="B272" s="38"/>
      <c r="C272" s="176" t="s">
        <v>435</v>
      </c>
      <c r="D272" s="176" t="s">
        <v>144</v>
      </c>
      <c r="E272" s="177" t="s">
        <v>482</v>
      </c>
      <c r="F272" s="178" t="s">
        <v>483</v>
      </c>
      <c r="G272" s="179" t="s">
        <v>147</v>
      </c>
      <c r="H272" s="180">
        <v>14.94</v>
      </c>
      <c r="I272" s="181"/>
      <c r="J272" s="182">
        <f>ROUND(I272*H272,2)</f>
        <v>0</v>
      </c>
      <c r="K272" s="178" t="s">
        <v>148</v>
      </c>
      <c r="L272" s="42"/>
      <c r="M272" s="183" t="s">
        <v>19</v>
      </c>
      <c r="N272" s="184" t="s">
        <v>43</v>
      </c>
      <c r="O272" s="67"/>
      <c r="P272" s="185">
        <f>O272*H272</f>
        <v>0</v>
      </c>
      <c r="Q272" s="185">
        <v>0.00427</v>
      </c>
      <c r="R272" s="185">
        <f>Q272*H272</f>
        <v>0.0637938</v>
      </c>
      <c r="S272" s="185">
        <v>0</v>
      </c>
      <c r="T272" s="18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7" t="s">
        <v>277</v>
      </c>
      <c r="AT272" s="187" t="s">
        <v>144</v>
      </c>
      <c r="AU272" s="187" t="s">
        <v>82</v>
      </c>
      <c r="AY272" s="20" t="s">
        <v>141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20" t="s">
        <v>80</v>
      </c>
      <c r="BK272" s="188">
        <f>ROUND(I272*H272,2)</f>
        <v>0</v>
      </c>
      <c r="BL272" s="20" t="s">
        <v>277</v>
      </c>
      <c r="BM272" s="187" t="s">
        <v>743</v>
      </c>
    </row>
    <row r="273" spans="2:51" s="13" customFormat="1" ht="10.2">
      <c r="B273" s="189"/>
      <c r="C273" s="190"/>
      <c r="D273" s="191" t="s">
        <v>151</v>
      </c>
      <c r="E273" s="192" t="s">
        <v>19</v>
      </c>
      <c r="F273" s="193" t="s">
        <v>485</v>
      </c>
      <c r="G273" s="190"/>
      <c r="H273" s="192" t="s">
        <v>19</v>
      </c>
      <c r="I273" s="194"/>
      <c r="J273" s="190"/>
      <c r="K273" s="190"/>
      <c r="L273" s="195"/>
      <c r="M273" s="196"/>
      <c r="N273" s="197"/>
      <c r="O273" s="197"/>
      <c r="P273" s="197"/>
      <c r="Q273" s="197"/>
      <c r="R273" s="197"/>
      <c r="S273" s="197"/>
      <c r="T273" s="198"/>
      <c r="AT273" s="199" t="s">
        <v>151</v>
      </c>
      <c r="AU273" s="199" t="s">
        <v>82</v>
      </c>
      <c r="AV273" s="13" t="s">
        <v>80</v>
      </c>
      <c r="AW273" s="13" t="s">
        <v>33</v>
      </c>
      <c r="AX273" s="13" t="s">
        <v>72</v>
      </c>
      <c r="AY273" s="199" t="s">
        <v>141</v>
      </c>
    </row>
    <row r="274" spans="2:51" s="14" customFormat="1" ht="10.2">
      <c r="B274" s="200"/>
      <c r="C274" s="201"/>
      <c r="D274" s="191" t="s">
        <v>151</v>
      </c>
      <c r="E274" s="202" t="s">
        <v>19</v>
      </c>
      <c r="F274" s="203" t="s">
        <v>854</v>
      </c>
      <c r="G274" s="201"/>
      <c r="H274" s="204">
        <v>18.34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151</v>
      </c>
      <c r="AU274" s="210" t="s">
        <v>82</v>
      </c>
      <c r="AV274" s="14" t="s">
        <v>82</v>
      </c>
      <c r="AW274" s="14" t="s">
        <v>33</v>
      </c>
      <c r="AX274" s="14" t="s">
        <v>72</v>
      </c>
      <c r="AY274" s="210" t="s">
        <v>141</v>
      </c>
    </row>
    <row r="275" spans="2:51" s="14" customFormat="1" ht="10.2">
      <c r="B275" s="200"/>
      <c r="C275" s="201"/>
      <c r="D275" s="191" t="s">
        <v>151</v>
      </c>
      <c r="E275" s="202" t="s">
        <v>19</v>
      </c>
      <c r="F275" s="203" t="s">
        <v>855</v>
      </c>
      <c r="G275" s="201"/>
      <c r="H275" s="204">
        <v>-3.4</v>
      </c>
      <c r="I275" s="205"/>
      <c r="J275" s="201"/>
      <c r="K275" s="201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151</v>
      </c>
      <c r="AU275" s="210" t="s">
        <v>82</v>
      </c>
      <c r="AV275" s="14" t="s">
        <v>82</v>
      </c>
      <c r="AW275" s="14" t="s">
        <v>33</v>
      </c>
      <c r="AX275" s="14" t="s">
        <v>72</v>
      </c>
      <c r="AY275" s="210" t="s">
        <v>141</v>
      </c>
    </row>
    <row r="276" spans="2:51" s="16" customFormat="1" ht="10.2">
      <c r="B276" s="222"/>
      <c r="C276" s="223"/>
      <c r="D276" s="191" t="s">
        <v>151</v>
      </c>
      <c r="E276" s="224" t="s">
        <v>19</v>
      </c>
      <c r="F276" s="225" t="s">
        <v>160</v>
      </c>
      <c r="G276" s="223"/>
      <c r="H276" s="226">
        <v>14.94</v>
      </c>
      <c r="I276" s="227"/>
      <c r="J276" s="223"/>
      <c r="K276" s="223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151</v>
      </c>
      <c r="AU276" s="232" t="s">
        <v>82</v>
      </c>
      <c r="AV276" s="16" t="s">
        <v>149</v>
      </c>
      <c r="AW276" s="16" t="s">
        <v>33</v>
      </c>
      <c r="AX276" s="16" t="s">
        <v>80</v>
      </c>
      <c r="AY276" s="232" t="s">
        <v>141</v>
      </c>
    </row>
    <row r="277" spans="1:65" s="2" customFormat="1" ht="24.15" customHeight="1">
      <c r="A277" s="37"/>
      <c r="B277" s="38"/>
      <c r="C277" s="176" t="s">
        <v>441</v>
      </c>
      <c r="D277" s="176" t="s">
        <v>144</v>
      </c>
      <c r="E277" s="177" t="s">
        <v>489</v>
      </c>
      <c r="F277" s="178" t="s">
        <v>490</v>
      </c>
      <c r="G277" s="179" t="s">
        <v>169</v>
      </c>
      <c r="H277" s="180">
        <v>13.02</v>
      </c>
      <c r="I277" s="181"/>
      <c r="J277" s="182">
        <f>ROUND(I277*H277,2)</f>
        <v>0</v>
      </c>
      <c r="K277" s="178" t="s">
        <v>148</v>
      </c>
      <c r="L277" s="42"/>
      <c r="M277" s="183" t="s">
        <v>19</v>
      </c>
      <c r="N277" s="184" t="s">
        <v>43</v>
      </c>
      <c r="O277" s="67"/>
      <c r="P277" s="185">
        <f>O277*H277</f>
        <v>0</v>
      </c>
      <c r="Q277" s="185">
        <v>0.00705</v>
      </c>
      <c r="R277" s="185">
        <f>Q277*H277</f>
        <v>0.091791</v>
      </c>
      <c r="S277" s="185">
        <v>0</v>
      </c>
      <c r="T277" s="18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7" t="s">
        <v>277</v>
      </c>
      <c r="AT277" s="187" t="s">
        <v>144</v>
      </c>
      <c r="AU277" s="187" t="s">
        <v>82</v>
      </c>
      <c r="AY277" s="20" t="s">
        <v>141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20" t="s">
        <v>80</v>
      </c>
      <c r="BK277" s="188">
        <f>ROUND(I277*H277,2)</f>
        <v>0</v>
      </c>
      <c r="BL277" s="20" t="s">
        <v>277</v>
      </c>
      <c r="BM277" s="187" t="s">
        <v>747</v>
      </c>
    </row>
    <row r="278" spans="2:51" s="13" customFormat="1" ht="10.2">
      <c r="B278" s="189"/>
      <c r="C278" s="190"/>
      <c r="D278" s="191" t="s">
        <v>151</v>
      </c>
      <c r="E278" s="192" t="s">
        <v>19</v>
      </c>
      <c r="F278" s="193" t="s">
        <v>492</v>
      </c>
      <c r="G278" s="190"/>
      <c r="H278" s="192" t="s">
        <v>19</v>
      </c>
      <c r="I278" s="194"/>
      <c r="J278" s="190"/>
      <c r="K278" s="190"/>
      <c r="L278" s="195"/>
      <c r="M278" s="196"/>
      <c r="N278" s="197"/>
      <c r="O278" s="197"/>
      <c r="P278" s="197"/>
      <c r="Q278" s="197"/>
      <c r="R278" s="197"/>
      <c r="S278" s="197"/>
      <c r="T278" s="198"/>
      <c r="AT278" s="199" t="s">
        <v>151</v>
      </c>
      <c r="AU278" s="199" t="s">
        <v>82</v>
      </c>
      <c r="AV278" s="13" t="s">
        <v>80</v>
      </c>
      <c r="AW278" s="13" t="s">
        <v>33</v>
      </c>
      <c r="AX278" s="13" t="s">
        <v>72</v>
      </c>
      <c r="AY278" s="199" t="s">
        <v>141</v>
      </c>
    </row>
    <row r="279" spans="2:51" s="14" customFormat="1" ht="10.2">
      <c r="B279" s="200"/>
      <c r="C279" s="201"/>
      <c r="D279" s="191" t="s">
        <v>151</v>
      </c>
      <c r="E279" s="202" t="s">
        <v>19</v>
      </c>
      <c r="F279" s="203" t="s">
        <v>856</v>
      </c>
      <c r="G279" s="201"/>
      <c r="H279" s="204">
        <v>13.02</v>
      </c>
      <c r="I279" s="205"/>
      <c r="J279" s="201"/>
      <c r="K279" s="201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151</v>
      </c>
      <c r="AU279" s="210" t="s">
        <v>82</v>
      </c>
      <c r="AV279" s="14" t="s">
        <v>82</v>
      </c>
      <c r="AW279" s="14" t="s">
        <v>33</v>
      </c>
      <c r="AX279" s="14" t="s">
        <v>72</v>
      </c>
      <c r="AY279" s="210" t="s">
        <v>141</v>
      </c>
    </row>
    <row r="280" spans="2:51" s="16" customFormat="1" ht="10.2">
      <c r="B280" s="222"/>
      <c r="C280" s="223"/>
      <c r="D280" s="191" t="s">
        <v>151</v>
      </c>
      <c r="E280" s="224" t="s">
        <v>19</v>
      </c>
      <c r="F280" s="225" t="s">
        <v>160</v>
      </c>
      <c r="G280" s="223"/>
      <c r="H280" s="226">
        <v>13.02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151</v>
      </c>
      <c r="AU280" s="232" t="s">
        <v>82</v>
      </c>
      <c r="AV280" s="16" t="s">
        <v>149</v>
      </c>
      <c r="AW280" s="16" t="s">
        <v>33</v>
      </c>
      <c r="AX280" s="16" t="s">
        <v>80</v>
      </c>
      <c r="AY280" s="232" t="s">
        <v>141</v>
      </c>
    </row>
    <row r="281" spans="1:65" s="2" customFormat="1" ht="24.15" customHeight="1">
      <c r="A281" s="37"/>
      <c r="B281" s="38"/>
      <c r="C281" s="176" t="s">
        <v>446</v>
      </c>
      <c r="D281" s="176" t="s">
        <v>144</v>
      </c>
      <c r="E281" s="177" t="s">
        <v>496</v>
      </c>
      <c r="F281" s="178" t="s">
        <v>497</v>
      </c>
      <c r="G281" s="179" t="s">
        <v>280</v>
      </c>
      <c r="H281" s="180">
        <v>4</v>
      </c>
      <c r="I281" s="181"/>
      <c r="J281" s="182">
        <f>ROUND(I281*H281,2)</f>
        <v>0</v>
      </c>
      <c r="K281" s="178" t="s">
        <v>148</v>
      </c>
      <c r="L281" s="42"/>
      <c r="M281" s="183" t="s">
        <v>19</v>
      </c>
      <c r="N281" s="184" t="s">
        <v>43</v>
      </c>
      <c r="O281" s="67"/>
      <c r="P281" s="185">
        <f>O281*H281</f>
        <v>0</v>
      </c>
      <c r="Q281" s="185">
        <v>0</v>
      </c>
      <c r="R281" s="185">
        <f>Q281*H281</f>
        <v>0</v>
      </c>
      <c r="S281" s="185">
        <v>0</v>
      </c>
      <c r="T281" s="18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7" t="s">
        <v>277</v>
      </c>
      <c r="AT281" s="187" t="s">
        <v>144</v>
      </c>
      <c r="AU281" s="187" t="s">
        <v>82</v>
      </c>
      <c r="AY281" s="20" t="s">
        <v>141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20" t="s">
        <v>80</v>
      </c>
      <c r="BK281" s="188">
        <f>ROUND(I281*H281,2)</f>
        <v>0</v>
      </c>
      <c r="BL281" s="20" t="s">
        <v>277</v>
      </c>
      <c r="BM281" s="187" t="s">
        <v>749</v>
      </c>
    </row>
    <row r="282" spans="2:51" s="13" customFormat="1" ht="10.2">
      <c r="B282" s="189"/>
      <c r="C282" s="190"/>
      <c r="D282" s="191" t="s">
        <v>151</v>
      </c>
      <c r="E282" s="192" t="s">
        <v>19</v>
      </c>
      <c r="F282" s="193" t="s">
        <v>476</v>
      </c>
      <c r="G282" s="190"/>
      <c r="H282" s="192" t="s">
        <v>19</v>
      </c>
      <c r="I282" s="194"/>
      <c r="J282" s="190"/>
      <c r="K282" s="190"/>
      <c r="L282" s="195"/>
      <c r="M282" s="196"/>
      <c r="N282" s="197"/>
      <c r="O282" s="197"/>
      <c r="P282" s="197"/>
      <c r="Q282" s="197"/>
      <c r="R282" s="197"/>
      <c r="S282" s="197"/>
      <c r="T282" s="198"/>
      <c r="AT282" s="199" t="s">
        <v>151</v>
      </c>
      <c r="AU282" s="199" t="s">
        <v>82</v>
      </c>
      <c r="AV282" s="13" t="s">
        <v>80</v>
      </c>
      <c r="AW282" s="13" t="s">
        <v>33</v>
      </c>
      <c r="AX282" s="13" t="s">
        <v>72</v>
      </c>
      <c r="AY282" s="199" t="s">
        <v>141</v>
      </c>
    </row>
    <row r="283" spans="2:51" s="14" customFormat="1" ht="10.2">
      <c r="B283" s="200"/>
      <c r="C283" s="201"/>
      <c r="D283" s="191" t="s">
        <v>151</v>
      </c>
      <c r="E283" s="202" t="s">
        <v>19</v>
      </c>
      <c r="F283" s="203" t="s">
        <v>149</v>
      </c>
      <c r="G283" s="201"/>
      <c r="H283" s="204">
        <v>4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151</v>
      </c>
      <c r="AU283" s="210" t="s">
        <v>82</v>
      </c>
      <c r="AV283" s="14" t="s">
        <v>82</v>
      </c>
      <c r="AW283" s="14" t="s">
        <v>33</v>
      </c>
      <c r="AX283" s="14" t="s">
        <v>72</v>
      </c>
      <c r="AY283" s="210" t="s">
        <v>141</v>
      </c>
    </row>
    <row r="284" spans="2:51" s="16" customFormat="1" ht="10.2">
      <c r="B284" s="222"/>
      <c r="C284" s="223"/>
      <c r="D284" s="191" t="s">
        <v>151</v>
      </c>
      <c r="E284" s="224" t="s">
        <v>19</v>
      </c>
      <c r="F284" s="225" t="s">
        <v>160</v>
      </c>
      <c r="G284" s="223"/>
      <c r="H284" s="226">
        <v>4</v>
      </c>
      <c r="I284" s="227"/>
      <c r="J284" s="223"/>
      <c r="K284" s="223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151</v>
      </c>
      <c r="AU284" s="232" t="s">
        <v>82</v>
      </c>
      <c r="AV284" s="16" t="s">
        <v>149</v>
      </c>
      <c r="AW284" s="16" t="s">
        <v>33</v>
      </c>
      <c r="AX284" s="16" t="s">
        <v>80</v>
      </c>
      <c r="AY284" s="232" t="s">
        <v>141</v>
      </c>
    </row>
    <row r="285" spans="1:65" s="2" customFormat="1" ht="24.15" customHeight="1">
      <c r="A285" s="37"/>
      <c r="B285" s="38"/>
      <c r="C285" s="176" t="s">
        <v>451</v>
      </c>
      <c r="D285" s="176" t="s">
        <v>144</v>
      </c>
      <c r="E285" s="177" t="s">
        <v>504</v>
      </c>
      <c r="F285" s="178" t="s">
        <v>505</v>
      </c>
      <c r="G285" s="179" t="s">
        <v>506</v>
      </c>
      <c r="H285" s="243"/>
      <c r="I285" s="181"/>
      <c r="J285" s="182">
        <f>ROUND(I285*H285,2)</f>
        <v>0</v>
      </c>
      <c r="K285" s="178" t="s">
        <v>148</v>
      </c>
      <c r="L285" s="42"/>
      <c r="M285" s="183" t="s">
        <v>19</v>
      </c>
      <c r="N285" s="184" t="s">
        <v>43</v>
      </c>
      <c r="O285" s="67"/>
      <c r="P285" s="185">
        <f>O285*H285</f>
        <v>0</v>
      </c>
      <c r="Q285" s="185">
        <v>0</v>
      </c>
      <c r="R285" s="185">
        <f>Q285*H285</f>
        <v>0</v>
      </c>
      <c r="S285" s="185">
        <v>0</v>
      </c>
      <c r="T285" s="186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7" t="s">
        <v>277</v>
      </c>
      <c r="AT285" s="187" t="s">
        <v>144</v>
      </c>
      <c r="AU285" s="187" t="s">
        <v>82</v>
      </c>
      <c r="AY285" s="20" t="s">
        <v>141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20" t="s">
        <v>80</v>
      </c>
      <c r="BK285" s="188">
        <f>ROUND(I285*H285,2)</f>
        <v>0</v>
      </c>
      <c r="BL285" s="20" t="s">
        <v>277</v>
      </c>
      <c r="BM285" s="187" t="s">
        <v>751</v>
      </c>
    </row>
    <row r="286" spans="2:63" s="12" customFormat="1" ht="22.8" customHeight="1">
      <c r="B286" s="160"/>
      <c r="C286" s="161"/>
      <c r="D286" s="162" t="s">
        <v>71</v>
      </c>
      <c r="E286" s="174" t="s">
        <v>521</v>
      </c>
      <c r="F286" s="174" t="s">
        <v>522</v>
      </c>
      <c r="G286" s="161"/>
      <c r="H286" s="161"/>
      <c r="I286" s="164"/>
      <c r="J286" s="175">
        <f>BK286</f>
        <v>0</v>
      </c>
      <c r="K286" s="161"/>
      <c r="L286" s="166"/>
      <c r="M286" s="167"/>
      <c r="N286" s="168"/>
      <c r="O286" s="168"/>
      <c r="P286" s="169">
        <f>SUM(P287:P314)</f>
        <v>0</v>
      </c>
      <c r="Q286" s="168"/>
      <c r="R286" s="169">
        <f>SUM(R287:R314)</f>
        <v>0.4068764</v>
      </c>
      <c r="S286" s="168"/>
      <c r="T286" s="170">
        <f>SUM(T287:T314)</f>
        <v>0</v>
      </c>
      <c r="AR286" s="171" t="s">
        <v>82</v>
      </c>
      <c r="AT286" s="172" t="s">
        <v>71</v>
      </c>
      <c r="AU286" s="172" t="s">
        <v>80</v>
      </c>
      <c r="AY286" s="171" t="s">
        <v>141</v>
      </c>
      <c r="BK286" s="173">
        <f>SUM(BK287:BK314)</f>
        <v>0</v>
      </c>
    </row>
    <row r="287" spans="1:65" s="2" customFormat="1" ht="16.5" customHeight="1">
      <c r="A287" s="37"/>
      <c r="B287" s="38"/>
      <c r="C287" s="176" t="s">
        <v>457</v>
      </c>
      <c r="D287" s="176" t="s">
        <v>144</v>
      </c>
      <c r="E287" s="177" t="s">
        <v>524</v>
      </c>
      <c r="F287" s="178" t="s">
        <v>525</v>
      </c>
      <c r="G287" s="179" t="s">
        <v>169</v>
      </c>
      <c r="H287" s="180">
        <v>49.563</v>
      </c>
      <c r="I287" s="181"/>
      <c r="J287" s="182">
        <f>ROUND(I287*H287,2)</f>
        <v>0</v>
      </c>
      <c r="K287" s="178" t="s">
        <v>148</v>
      </c>
      <c r="L287" s="42"/>
      <c r="M287" s="183" t="s">
        <v>19</v>
      </c>
      <c r="N287" s="184" t="s">
        <v>43</v>
      </c>
      <c r="O287" s="67"/>
      <c r="P287" s="185">
        <f>O287*H287</f>
        <v>0</v>
      </c>
      <c r="Q287" s="185">
        <v>0.00014</v>
      </c>
      <c r="R287" s="185">
        <f>Q287*H287</f>
        <v>0.00693882</v>
      </c>
      <c r="S287" s="185">
        <v>0</v>
      </c>
      <c r="T287" s="18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7" t="s">
        <v>277</v>
      </c>
      <c r="AT287" s="187" t="s">
        <v>144</v>
      </c>
      <c r="AU287" s="187" t="s">
        <v>82</v>
      </c>
      <c r="AY287" s="20" t="s">
        <v>141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20" t="s">
        <v>80</v>
      </c>
      <c r="BK287" s="188">
        <f>ROUND(I287*H287,2)</f>
        <v>0</v>
      </c>
      <c r="BL287" s="20" t="s">
        <v>277</v>
      </c>
      <c r="BM287" s="187" t="s">
        <v>758</v>
      </c>
    </row>
    <row r="288" spans="2:51" s="13" customFormat="1" ht="10.2">
      <c r="B288" s="189"/>
      <c r="C288" s="190"/>
      <c r="D288" s="191" t="s">
        <v>151</v>
      </c>
      <c r="E288" s="192" t="s">
        <v>19</v>
      </c>
      <c r="F288" s="193" t="s">
        <v>527</v>
      </c>
      <c r="G288" s="190"/>
      <c r="H288" s="192" t="s">
        <v>19</v>
      </c>
      <c r="I288" s="194"/>
      <c r="J288" s="190"/>
      <c r="K288" s="190"/>
      <c r="L288" s="195"/>
      <c r="M288" s="196"/>
      <c r="N288" s="197"/>
      <c r="O288" s="197"/>
      <c r="P288" s="197"/>
      <c r="Q288" s="197"/>
      <c r="R288" s="197"/>
      <c r="S288" s="197"/>
      <c r="T288" s="198"/>
      <c r="AT288" s="199" t="s">
        <v>151</v>
      </c>
      <c r="AU288" s="199" t="s">
        <v>82</v>
      </c>
      <c r="AV288" s="13" t="s">
        <v>80</v>
      </c>
      <c r="AW288" s="13" t="s">
        <v>33</v>
      </c>
      <c r="AX288" s="13" t="s">
        <v>72</v>
      </c>
      <c r="AY288" s="199" t="s">
        <v>141</v>
      </c>
    </row>
    <row r="289" spans="2:51" s="14" customFormat="1" ht="10.2">
      <c r="B289" s="200"/>
      <c r="C289" s="201"/>
      <c r="D289" s="191" t="s">
        <v>151</v>
      </c>
      <c r="E289" s="202" t="s">
        <v>19</v>
      </c>
      <c r="F289" s="203" t="s">
        <v>857</v>
      </c>
      <c r="G289" s="201"/>
      <c r="H289" s="204">
        <v>3.696</v>
      </c>
      <c r="I289" s="205"/>
      <c r="J289" s="201"/>
      <c r="K289" s="201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151</v>
      </c>
      <c r="AU289" s="210" t="s">
        <v>82</v>
      </c>
      <c r="AV289" s="14" t="s">
        <v>82</v>
      </c>
      <c r="AW289" s="14" t="s">
        <v>33</v>
      </c>
      <c r="AX289" s="14" t="s">
        <v>72</v>
      </c>
      <c r="AY289" s="210" t="s">
        <v>141</v>
      </c>
    </row>
    <row r="290" spans="2:51" s="14" customFormat="1" ht="10.2">
      <c r="B290" s="200"/>
      <c r="C290" s="201"/>
      <c r="D290" s="191" t="s">
        <v>151</v>
      </c>
      <c r="E290" s="202" t="s">
        <v>19</v>
      </c>
      <c r="F290" s="203" t="s">
        <v>858</v>
      </c>
      <c r="G290" s="201"/>
      <c r="H290" s="204">
        <v>4.275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151</v>
      </c>
      <c r="AU290" s="210" t="s">
        <v>82</v>
      </c>
      <c r="AV290" s="14" t="s">
        <v>82</v>
      </c>
      <c r="AW290" s="14" t="s">
        <v>33</v>
      </c>
      <c r="AX290" s="14" t="s">
        <v>72</v>
      </c>
      <c r="AY290" s="210" t="s">
        <v>141</v>
      </c>
    </row>
    <row r="291" spans="2:51" s="14" customFormat="1" ht="10.2">
      <c r="B291" s="200"/>
      <c r="C291" s="201"/>
      <c r="D291" s="191" t="s">
        <v>151</v>
      </c>
      <c r="E291" s="202" t="s">
        <v>19</v>
      </c>
      <c r="F291" s="203" t="s">
        <v>859</v>
      </c>
      <c r="G291" s="201"/>
      <c r="H291" s="204">
        <v>3.15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151</v>
      </c>
      <c r="AU291" s="210" t="s">
        <v>82</v>
      </c>
      <c r="AV291" s="14" t="s">
        <v>82</v>
      </c>
      <c r="AW291" s="14" t="s">
        <v>33</v>
      </c>
      <c r="AX291" s="14" t="s">
        <v>72</v>
      </c>
      <c r="AY291" s="210" t="s">
        <v>141</v>
      </c>
    </row>
    <row r="292" spans="2:51" s="13" customFormat="1" ht="10.2">
      <c r="B292" s="189"/>
      <c r="C292" s="190"/>
      <c r="D292" s="191" t="s">
        <v>151</v>
      </c>
      <c r="E292" s="192" t="s">
        <v>19</v>
      </c>
      <c r="F292" s="193" t="s">
        <v>532</v>
      </c>
      <c r="G292" s="190"/>
      <c r="H292" s="192" t="s">
        <v>19</v>
      </c>
      <c r="I292" s="194"/>
      <c r="J292" s="190"/>
      <c r="K292" s="190"/>
      <c r="L292" s="195"/>
      <c r="M292" s="196"/>
      <c r="N292" s="197"/>
      <c r="O292" s="197"/>
      <c r="P292" s="197"/>
      <c r="Q292" s="197"/>
      <c r="R292" s="197"/>
      <c r="S292" s="197"/>
      <c r="T292" s="198"/>
      <c r="AT292" s="199" t="s">
        <v>151</v>
      </c>
      <c r="AU292" s="199" t="s">
        <v>82</v>
      </c>
      <c r="AV292" s="13" t="s">
        <v>80</v>
      </c>
      <c r="AW292" s="13" t="s">
        <v>33</v>
      </c>
      <c r="AX292" s="13" t="s">
        <v>72</v>
      </c>
      <c r="AY292" s="199" t="s">
        <v>141</v>
      </c>
    </row>
    <row r="293" spans="2:51" s="14" customFormat="1" ht="10.2">
      <c r="B293" s="200"/>
      <c r="C293" s="201"/>
      <c r="D293" s="191" t="s">
        <v>151</v>
      </c>
      <c r="E293" s="202" t="s">
        <v>19</v>
      </c>
      <c r="F293" s="203" t="s">
        <v>860</v>
      </c>
      <c r="G293" s="201"/>
      <c r="H293" s="204">
        <v>15.412</v>
      </c>
      <c r="I293" s="205"/>
      <c r="J293" s="201"/>
      <c r="K293" s="201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151</v>
      </c>
      <c r="AU293" s="210" t="s">
        <v>82</v>
      </c>
      <c r="AV293" s="14" t="s">
        <v>82</v>
      </c>
      <c r="AW293" s="14" t="s">
        <v>33</v>
      </c>
      <c r="AX293" s="14" t="s">
        <v>72</v>
      </c>
      <c r="AY293" s="210" t="s">
        <v>141</v>
      </c>
    </row>
    <row r="294" spans="2:51" s="14" customFormat="1" ht="10.2">
      <c r="B294" s="200"/>
      <c r="C294" s="201"/>
      <c r="D294" s="191" t="s">
        <v>151</v>
      </c>
      <c r="E294" s="202" t="s">
        <v>19</v>
      </c>
      <c r="F294" s="203" t="s">
        <v>861</v>
      </c>
      <c r="G294" s="201"/>
      <c r="H294" s="204">
        <v>10.01</v>
      </c>
      <c r="I294" s="205"/>
      <c r="J294" s="201"/>
      <c r="K294" s="201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151</v>
      </c>
      <c r="AU294" s="210" t="s">
        <v>82</v>
      </c>
      <c r="AV294" s="14" t="s">
        <v>82</v>
      </c>
      <c r="AW294" s="14" t="s">
        <v>33</v>
      </c>
      <c r="AX294" s="14" t="s">
        <v>72</v>
      </c>
      <c r="AY294" s="210" t="s">
        <v>141</v>
      </c>
    </row>
    <row r="295" spans="2:51" s="14" customFormat="1" ht="10.2">
      <c r="B295" s="200"/>
      <c r="C295" s="201"/>
      <c r="D295" s="191" t="s">
        <v>151</v>
      </c>
      <c r="E295" s="202" t="s">
        <v>19</v>
      </c>
      <c r="F295" s="203" t="s">
        <v>862</v>
      </c>
      <c r="G295" s="201"/>
      <c r="H295" s="204">
        <v>13.02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151</v>
      </c>
      <c r="AU295" s="210" t="s">
        <v>82</v>
      </c>
      <c r="AV295" s="14" t="s">
        <v>82</v>
      </c>
      <c r="AW295" s="14" t="s">
        <v>33</v>
      </c>
      <c r="AX295" s="14" t="s">
        <v>72</v>
      </c>
      <c r="AY295" s="210" t="s">
        <v>141</v>
      </c>
    </row>
    <row r="296" spans="2:51" s="16" customFormat="1" ht="10.2">
      <c r="B296" s="222"/>
      <c r="C296" s="223"/>
      <c r="D296" s="191" t="s">
        <v>151</v>
      </c>
      <c r="E296" s="224" t="s">
        <v>19</v>
      </c>
      <c r="F296" s="225" t="s">
        <v>160</v>
      </c>
      <c r="G296" s="223"/>
      <c r="H296" s="226">
        <v>49.563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151</v>
      </c>
      <c r="AU296" s="232" t="s">
        <v>82</v>
      </c>
      <c r="AV296" s="16" t="s">
        <v>149</v>
      </c>
      <c r="AW296" s="16" t="s">
        <v>33</v>
      </c>
      <c r="AX296" s="16" t="s">
        <v>80</v>
      </c>
      <c r="AY296" s="232" t="s">
        <v>141</v>
      </c>
    </row>
    <row r="297" spans="1:65" s="2" customFormat="1" ht="16.5" customHeight="1">
      <c r="A297" s="37"/>
      <c r="B297" s="38"/>
      <c r="C297" s="176" t="s">
        <v>462</v>
      </c>
      <c r="D297" s="176" t="s">
        <v>144</v>
      </c>
      <c r="E297" s="177" t="s">
        <v>536</v>
      </c>
      <c r="F297" s="178" t="s">
        <v>537</v>
      </c>
      <c r="G297" s="179" t="s">
        <v>169</v>
      </c>
      <c r="H297" s="180">
        <v>49.563</v>
      </c>
      <c r="I297" s="181"/>
      <c r="J297" s="182">
        <f>ROUND(I297*H297,2)</f>
        <v>0</v>
      </c>
      <c r="K297" s="178" t="s">
        <v>148</v>
      </c>
      <c r="L297" s="42"/>
      <c r="M297" s="183" t="s">
        <v>19</v>
      </c>
      <c r="N297" s="184" t="s">
        <v>43</v>
      </c>
      <c r="O297" s="67"/>
      <c r="P297" s="185">
        <f>O297*H297</f>
        <v>0</v>
      </c>
      <c r="Q297" s="185">
        <v>0.00014</v>
      </c>
      <c r="R297" s="185">
        <f>Q297*H297</f>
        <v>0.00693882</v>
      </c>
      <c r="S297" s="185">
        <v>0</v>
      </c>
      <c r="T297" s="18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7" t="s">
        <v>277</v>
      </c>
      <c r="AT297" s="187" t="s">
        <v>144</v>
      </c>
      <c r="AU297" s="187" t="s">
        <v>82</v>
      </c>
      <c r="AY297" s="20" t="s">
        <v>141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20" t="s">
        <v>80</v>
      </c>
      <c r="BK297" s="188">
        <f>ROUND(I297*H297,2)</f>
        <v>0</v>
      </c>
      <c r="BL297" s="20" t="s">
        <v>277</v>
      </c>
      <c r="BM297" s="187" t="s">
        <v>766</v>
      </c>
    </row>
    <row r="298" spans="1:65" s="2" customFormat="1" ht="16.5" customHeight="1">
      <c r="A298" s="37"/>
      <c r="B298" s="38"/>
      <c r="C298" s="176" t="s">
        <v>467</v>
      </c>
      <c r="D298" s="176" t="s">
        <v>144</v>
      </c>
      <c r="E298" s="177" t="s">
        <v>540</v>
      </c>
      <c r="F298" s="178" t="s">
        <v>541</v>
      </c>
      <c r="G298" s="179" t="s">
        <v>169</v>
      </c>
      <c r="H298" s="180">
        <v>49.563</v>
      </c>
      <c r="I298" s="181"/>
      <c r="J298" s="182">
        <f>ROUND(I298*H298,2)</f>
        <v>0</v>
      </c>
      <c r="K298" s="178" t="s">
        <v>148</v>
      </c>
      <c r="L298" s="42"/>
      <c r="M298" s="183" t="s">
        <v>19</v>
      </c>
      <c r="N298" s="184" t="s">
        <v>43</v>
      </c>
      <c r="O298" s="67"/>
      <c r="P298" s="185">
        <f>O298*H298</f>
        <v>0</v>
      </c>
      <c r="Q298" s="185">
        <v>0.00014</v>
      </c>
      <c r="R298" s="185">
        <f>Q298*H298</f>
        <v>0.00693882</v>
      </c>
      <c r="S298" s="185">
        <v>0</v>
      </c>
      <c r="T298" s="18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7" t="s">
        <v>277</v>
      </c>
      <c r="AT298" s="187" t="s">
        <v>144</v>
      </c>
      <c r="AU298" s="187" t="s">
        <v>82</v>
      </c>
      <c r="AY298" s="20" t="s">
        <v>141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20" t="s">
        <v>80</v>
      </c>
      <c r="BK298" s="188">
        <f>ROUND(I298*H298,2)</f>
        <v>0</v>
      </c>
      <c r="BL298" s="20" t="s">
        <v>277</v>
      </c>
      <c r="BM298" s="187" t="s">
        <v>767</v>
      </c>
    </row>
    <row r="299" spans="1:65" s="2" customFormat="1" ht="24.15" customHeight="1">
      <c r="A299" s="37"/>
      <c r="B299" s="38"/>
      <c r="C299" s="176" t="s">
        <v>472</v>
      </c>
      <c r="D299" s="176" t="s">
        <v>144</v>
      </c>
      <c r="E299" s="177" t="s">
        <v>544</v>
      </c>
      <c r="F299" s="178" t="s">
        <v>545</v>
      </c>
      <c r="G299" s="179" t="s">
        <v>169</v>
      </c>
      <c r="H299" s="180">
        <v>26.343</v>
      </c>
      <c r="I299" s="181"/>
      <c r="J299" s="182">
        <f>ROUND(I299*H299,2)</f>
        <v>0</v>
      </c>
      <c r="K299" s="178" t="s">
        <v>148</v>
      </c>
      <c r="L299" s="42"/>
      <c r="M299" s="183" t="s">
        <v>19</v>
      </c>
      <c r="N299" s="184" t="s">
        <v>43</v>
      </c>
      <c r="O299" s="67"/>
      <c r="P299" s="185">
        <f>O299*H299</f>
        <v>0</v>
      </c>
      <c r="Q299" s="185">
        <v>0.00011</v>
      </c>
      <c r="R299" s="185">
        <f>Q299*H299</f>
        <v>0.0028977300000000003</v>
      </c>
      <c r="S299" s="185">
        <v>0</v>
      </c>
      <c r="T299" s="18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7" t="s">
        <v>277</v>
      </c>
      <c r="AT299" s="187" t="s">
        <v>144</v>
      </c>
      <c r="AU299" s="187" t="s">
        <v>82</v>
      </c>
      <c r="AY299" s="20" t="s">
        <v>141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20" t="s">
        <v>80</v>
      </c>
      <c r="BK299" s="188">
        <f>ROUND(I299*H299,2)</f>
        <v>0</v>
      </c>
      <c r="BL299" s="20" t="s">
        <v>277</v>
      </c>
      <c r="BM299" s="187" t="s">
        <v>768</v>
      </c>
    </row>
    <row r="300" spans="1:65" s="2" customFormat="1" ht="24.15" customHeight="1">
      <c r="A300" s="37"/>
      <c r="B300" s="38"/>
      <c r="C300" s="176" t="s">
        <v>481</v>
      </c>
      <c r="D300" s="176" t="s">
        <v>144</v>
      </c>
      <c r="E300" s="177" t="s">
        <v>548</v>
      </c>
      <c r="F300" s="178" t="s">
        <v>549</v>
      </c>
      <c r="G300" s="179" t="s">
        <v>169</v>
      </c>
      <c r="H300" s="180">
        <v>343.51</v>
      </c>
      <c r="I300" s="181"/>
      <c r="J300" s="182">
        <f>ROUND(I300*H300,2)</f>
        <v>0</v>
      </c>
      <c r="K300" s="178" t="s">
        <v>19</v>
      </c>
      <c r="L300" s="42"/>
      <c r="M300" s="183" t="s">
        <v>19</v>
      </c>
      <c r="N300" s="184" t="s">
        <v>43</v>
      </c>
      <c r="O300" s="67"/>
      <c r="P300" s="185">
        <f>O300*H300</f>
        <v>0</v>
      </c>
      <c r="Q300" s="185">
        <v>0.00021</v>
      </c>
      <c r="R300" s="185">
        <f>Q300*H300</f>
        <v>0.0721371</v>
      </c>
      <c r="S300" s="185">
        <v>0</v>
      </c>
      <c r="T300" s="18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7" t="s">
        <v>277</v>
      </c>
      <c r="AT300" s="187" t="s">
        <v>144</v>
      </c>
      <c r="AU300" s="187" t="s">
        <v>82</v>
      </c>
      <c r="AY300" s="20" t="s">
        <v>141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20" t="s">
        <v>80</v>
      </c>
      <c r="BK300" s="188">
        <f>ROUND(I300*H300,2)</f>
        <v>0</v>
      </c>
      <c r="BL300" s="20" t="s">
        <v>277</v>
      </c>
      <c r="BM300" s="187" t="s">
        <v>769</v>
      </c>
    </row>
    <row r="301" spans="1:65" s="2" customFormat="1" ht="24.15" customHeight="1">
      <c r="A301" s="37"/>
      <c r="B301" s="38"/>
      <c r="C301" s="176" t="s">
        <v>488</v>
      </c>
      <c r="D301" s="176" t="s">
        <v>144</v>
      </c>
      <c r="E301" s="177" t="s">
        <v>552</v>
      </c>
      <c r="F301" s="178" t="s">
        <v>553</v>
      </c>
      <c r="G301" s="179" t="s">
        <v>169</v>
      </c>
      <c r="H301" s="180">
        <v>26.343</v>
      </c>
      <c r="I301" s="181"/>
      <c r="J301" s="182">
        <f>ROUND(I301*H301,2)</f>
        <v>0</v>
      </c>
      <c r="K301" s="178" t="s">
        <v>148</v>
      </c>
      <c r="L301" s="42"/>
      <c r="M301" s="183" t="s">
        <v>19</v>
      </c>
      <c r="N301" s="184" t="s">
        <v>43</v>
      </c>
      <c r="O301" s="67"/>
      <c r="P301" s="185">
        <f>O301*H301</f>
        <v>0</v>
      </c>
      <c r="Q301" s="185">
        <v>0.00072</v>
      </c>
      <c r="R301" s="185">
        <f>Q301*H301</f>
        <v>0.01896696</v>
      </c>
      <c r="S301" s="185">
        <v>0</v>
      </c>
      <c r="T301" s="18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7" t="s">
        <v>277</v>
      </c>
      <c r="AT301" s="187" t="s">
        <v>144</v>
      </c>
      <c r="AU301" s="187" t="s">
        <v>82</v>
      </c>
      <c r="AY301" s="20" t="s">
        <v>141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20" t="s">
        <v>80</v>
      </c>
      <c r="BK301" s="188">
        <f>ROUND(I301*H301,2)</f>
        <v>0</v>
      </c>
      <c r="BL301" s="20" t="s">
        <v>277</v>
      </c>
      <c r="BM301" s="187" t="s">
        <v>770</v>
      </c>
    </row>
    <row r="302" spans="2:51" s="13" customFormat="1" ht="10.2">
      <c r="B302" s="189"/>
      <c r="C302" s="190"/>
      <c r="D302" s="191" t="s">
        <v>151</v>
      </c>
      <c r="E302" s="192" t="s">
        <v>19</v>
      </c>
      <c r="F302" s="193" t="s">
        <v>555</v>
      </c>
      <c r="G302" s="190"/>
      <c r="H302" s="192" t="s">
        <v>19</v>
      </c>
      <c r="I302" s="194"/>
      <c r="J302" s="190"/>
      <c r="K302" s="190"/>
      <c r="L302" s="195"/>
      <c r="M302" s="196"/>
      <c r="N302" s="197"/>
      <c r="O302" s="197"/>
      <c r="P302" s="197"/>
      <c r="Q302" s="197"/>
      <c r="R302" s="197"/>
      <c r="S302" s="197"/>
      <c r="T302" s="198"/>
      <c r="AT302" s="199" t="s">
        <v>151</v>
      </c>
      <c r="AU302" s="199" t="s">
        <v>82</v>
      </c>
      <c r="AV302" s="13" t="s">
        <v>80</v>
      </c>
      <c r="AW302" s="13" t="s">
        <v>33</v>
      </c>
      <c r="AX302" s="13" t="s">
        <v>72</v>
      </c>
      <c r="AY302" s="199" t="s">
        <v>141</v>
      </c>
    </row>
    <row r="303" spans="2:51" s="14" customFormat="1" ht="10.2">
      <c r="B303" s="200"/>
      <c r="C303" s="201"/>
      <c r="D303" s="191" t="s">
        <v>151</v>
      </c>
      <c r="E303" s="202" t="s">
        <v>19</v>
      </c>
      <c r="F303" s="203" t="s">
        <v>863</v>
      </c>
      <c r="G303" s="201"/>
      <c r="H303" s="204">
        <v>26.343</v>
      </c>
      <c r="I303" s="205"/>
      <c r="J303" s="201"/>
      <c r="K303" s="201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151</v>
      </c>
      <c r="AU303" s="210" t="s">
        <v>82</v>
      </c>
      <c r="AV303" s="14" t="s">
        <v>82</v>
      </c>
      <c r="AW303" s="14" t="s">
        <v>33</v>
      </c>
      <c r="AX303" s="14" t="s">
        <v>72</v>
      </c>
      <c r="AY303" s="210" t="s">
        <v>141</v>
      </c>
    </row>
    <row r="304" spans="2:51" s="16" customFormat="1" ht="10.2">
      <c r="B304" s="222"/>
      <c r="C304" s="223"/>
      <c r="D304" s="191" t="s">
        <v>151</v>
      </c>
      <c r="E304" s="224" t="s">
        <v>19</v>
      </c>
      <c r="F304" s="225" t="s">
        <v>160</v>
      </c>
      <c r="G304" s="223"/>
      <c r="H304" s="226">
        <v>26.343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151</v>
      </c>
      <c r="AU304" s="232" t="s">
        <v>82</v>
      </c>
      <c r="AV304" s="16" t="s">
        <v>149</v>
      </c>
      <c r="AW304" s="16" t="s">
        <v>33</v>
      </c>
      <c r="AX304" s="16" t="s">
        <v>80</v>
      </c>
      <c r="AY304" s="232" t="s">
        <v>141</v>
      </c>
    </row>
    <row r="305" spans="1:65" s="2" customFormat="1" ht="24.15" customHeight="1">
      <c r="A305" s="37"/>
      <c r="B305" s="38"/>
      <c r="C305" s="176" t="s">
        <v>495</v>
      </c>
      <c r="D305" s="176" t="s">
        <v>144</v>
      </c>
      <c r="E305" s="177" t="s">
        <v>558</v>
      </c>
      <c r="F305" s="178" t="s">
        <v>559</v>
      </c>
      <c r="G305" s="179" t="s">
        <v>169</v>
      </c>
      <c r="H305" s="180">
        <v>343.51</v>
      </c>
      <c r="I305" s="181"/>
      <c r="J305" s="182">
        <f>ROUND(I305*H305,2)</f>
        <v>0</v>
      </c>
      <c r="K305" s="178" t="s">
        <v>148</v>
      </c>
      <c r="L305" s="42"/>
      <c r="M305" s="183" t="s">
        <v>19</v>
      </c>
      <c r="N305" s="184" t="s">
        <v>43</v>
      </c>
      <c r="O305" s="67"/>
      <c r="P305" s="185">
        <f>O305*H305</f>
        <v>0</v>
      </c>
      <c r="Q305" s="185">
        <v>0.00083</v>
      </c>
      <c r="R305" s="185">
        <f>Q305*H305</f>
        <v>0.2851133</v>
      </c>
      <c r="S305" s="185">
        <v>0</v>
      </c>
      <c r="T305" s="18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87" t="s">
        <v>277</v>
      </c>
      <c r="AT305" s="187" t="s">
        <v>144</v>
      </c>
      <c r="AU305" s="187" t="s">
        <v>82</v>
      </c>
      <c r="AY305" s="20" t="s">
        <v>141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20" t="s">
        <v>80</v>
      </c>
      <c r="BK305" s="188">
        <f>ROUND(I305*H305,2)</f>
        <v>0</v>
      </c>
      <c r="BL305" s="20" t="s">
        <v>277</v>
      </c>
      <c r="BM305" s="187" t="s">
        <v>773</v>
      </c>
    </row>
    <row r="306" spans="2:51" s="13" customFormat="1" ht="10.2">
      <c r="B306" s="189"/>
      <c r="C306" s="190"/>
      <c r="D306" s="191" t="s">
        <v>151</v>
      </c>
      <c r="E306" s="192" t="s">
        <v>19</v>
      </c>
      <c r="F306" s="193" t="s">
        <v>561</v>
      </c>
      <c r="G306" s="190"/>
      <c r="H306" s="192" t="s">
        <v>19</v>
      </c>
      <c r="I306" s="194"/>
      <c r="J306" s="190"/>
      <c r="K306" s="190"/>
      <c r="L306" s="195"/>
      <c r="M306" s="196"/>
      <c r="N306" s="197"/>
      <c r="O306" s="197"/>
      <c r="P306" s="197"/>
      <c r="Q306" s="197"/>
      <c r="R306" s="197"/>
      <c r="S306" s="197"/>
      <c r="T306" s="198"/>
      <c r="AT306" s="199" t="s">
        <v>151</v>
      </c>
      <c r="AU306" s="199" t="s">
        <v>82</v>
      </c>
      <c r="AV306" s="13" t="s">
        <v>80</v>
      </c>
      <c r="AW306" s="13" t="s">
        <v>33</v>
      </c>
      <c r="AX306" s="13" t="s">
        <v>72</v>
      </c>
      <c r="AY306" s="199" t="s">
        <v>141</v>
      </c>
    </row>
    <row r="307" spans="2:51" s="14" customFormat="1" ht="10.2">
      <c r="B307" s="200"/>
      <c r="C307" s="201"/>
      <c r="D307" s="191" t="s">
        <v>151</v>
      </c>
      <c r="E307" s="202" t="s">
        <v>19</v>
      </c>
      <c r="F307" s="203" t="s">
        <v>864</v>
      </c>
      <c r="G307" s="201"/>
      <c r="H307" s="204">
        <v>343.51</v>
      </c>
      <c r="I307" s="205"/>
      <c r="J307" s="201"/>
      <c r="K307" s="201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151</v>
      </c>
      <c r="AU307" s="210" t="s">
        <v>82</v>
      </c>
      <c r="AV307" s="14" t="s">
        <v>82</v>
      </c>
      <c r="AW307" s="14" t="s">
        <v>33</v>
      </c>
      <c r="AX307" s="14" t="s">
        <v>72</v>
      </c>
      <c r="AY307" s="210" t="s">
        <v>141</v>
      </c>
    </row>
    <row r="308" spans="2:51" s="16" customFormat="1" ht="10.2">
      <c r="B308" s="222"/>
      <c r="C308" s="223"/>
      <c r="D308" s="191" t="s">
        <v>151</v>
      </c>
      <c r="E308" s="224" t="s">
        <v>19</v>
      </c>
      <c r="F308" s="225" t="s">
        <v>160</v>
      </c>
      <c r="G308" s="223"/>
      <c r="H308" s="226">
        <v>343.51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151</v>
      </c>
      <c r="AU308" s="232" t="s">
        <v>82</v>
      </c>
      <c r="AV308" s="16" t="s">
        <v>149</v>
      </c>
      <c r="AW308" s="16" t="s">
        <v>33</v>
      </c>
      <c r="AX308" s="16" t="s">
        <v>80</v>
      </c>
      <c r="AY308" s="232" t="s">
        <v>141</v>
      </c>
    </row>
    <row r="309" spans="1:65" s="2" customFormat="1" ht="16.5" customHeight="1">
      <c r="A309" s="37"/>
      <c r="B309" s="38"/>
      <c r="C309" s="176" t="s">
        <v>499</v>
      </c>
      <c r="D309" s="176" t="s">
        <v>144</v>
      </c>
      <c r="E309" s="177" t="s">
        <v>564</v>
      </c>
      <c r="F309" s="178" t="s">
        <v>565</v>
      </c>
      <c r="G309" s="179" t="s">
        <v>169</v>
      </c>
      <c r="H309" s="180">
        <v>30.195</v>
      </c>
      <c r="I309" s="181"/>
      <c r="J309" s="182">
        <f>ROUND(I309*H309,2)</f>
        <v>0</v>
      </c>
      <c r="K309" s="178" t="s">
        <v>19</v>
      </c>
      <c r="L309" s="42"/>
      <c r="M309" s="183" t="s">
        <v>19</v>
      </c>
      <c r="N309" s="184" t="s">
        <v>43</v>
      </c>
      <c r="O309" s="67"/>
      <c r="P309" s="185">
        <f>O309*H309</f>
        <v>0</v>
      </c>
      <c r="Q309" s="185">
        <v>0.00023</v>
      </c>
      <c r="R309" s="185">
        <f>Q309*H309</f>
        <v>0.006944850000000001</v>
      </c>
      <c r="S309" s="185">
        <v>0</v>
      </c>
      <c r="T309" s="18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87" t="s">
        <v>277</v>
      </c>
      <c r="AT309" s="187" t="s">
        <v>144</v>
      </c>
      <c r="AU309" s="187" t="s">
        <v>82</v>
      </c>
      <c r="AY309" s="20" t="s">
        <v>141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20" t="s">
        <v>80</v>
      </c>
      <c r="BK309" s="188">
        <f>ROUND(I309*H309,2)</f>
        <v>0</v>
      </c>
      <c r="BL309" s="20" t="s">
        <v>277</v>
      </c>
      <c r="BM309" s="187" t="s">
        <v>776</v>
      </c>
    </row>
    <row r="310" spans="2:51" s="13" customFormat="1" ht="10.2">
      <c r="B310" s="189"/>
      <c r="C310" s="190"/>
      <c r="D310" s="191" t="s">
        <v>151</v>
      </c>
      <c r="E310" s="192" t="s">
        <v>19</v>
      </c>
      <c r="F310" s="193" t="s">
        <v>567</v>
      </c>
      <c r="G310" s="190"/>
      <c r="H310" s="192" t="s">
        <v>19</v>
      </c>
      <c r="I310" s="194"/>
      <c r="J310" s="190"/>
      <c r="K310" s="190"/>
      <c r="L310" s="195"/>
      <c r="M310" s="196"/>
      <c r="N310" s="197"/>
      <c r="O310" s="197"/>
      <c r="P310" s="197"/>
      <c r="Q310" s="197"/>
      <c r="R310" s="197"/>
      <c r="S310" s="197"/>
      <c r="T310" s="198"/>
      <c r="AT310" s="199" t="s">
        <v>151</v>
      </c>
      <c r="AU310" s="199" t="s">
        <v>82</v>
      </c>
      <c r="AV310" s="13" t="s">
        <v>80</v>
      </c>
      <c r="AW310" s="13" t="s">
        <v>33</v>
      </c>
      <c r="AX310" s="13" t="s">
        <v>72</v>
      </c>
      <c r="AY310" s="199" t="s">
        <v>141</v>
      </c>
    </row>
    <row r="311" spans="2:51" s="14" customFormat="1" ht="10.2">
      <c r="B311" s="200"/>
      <c r="C311" s="201"/>
      <c r="D311" s="191" t="s">
        <v>151</v>
      </c>
      <c r="E311" s="202" t="s">
        <v>19</v>
      </c>
      <c r="F311" s="203" t="s">
        <v>865</v>
      </c>
      <c r="G311" s="201"/>
      <c r="H311" s="204">
        <v>21.621</v>
      </c>
      <c r="I311" s="205"/>
      <c r="J311" s="201"/>
      <c r="K311" s="201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151</v>
      </c>
      <c r="AU311" s="210" t="s">
        <v>82</v>
      </c>
      <c r="AV311" s="14" t="s">
        <v>82</v>
      </c>
      <c r="AW311" s="14" t="s">
        <v>33</v>
      </c>
      <c r="AX311" s="14" t="s">
        <v>72</v>
      </c>
      <c r="AY311" s="210" t="s">
        <v>141</v>
      </c>
    </row>
    <row r="312" spans="2:51" s="13" customFormat="1" ht="10.2">
      <c r="B312" s="189"/>
      <c r="C312" s="190"/>
      <c r="D312" s="191" t="s">
        <v>151</v>
      </c>
      <c r="E312" s="192" t="s">
        <v>19</v>
      </c>
      <c r="F312" s="193" t="s">
        <v>569</v>
      </c>
      <c r="G312" s="190"/>
      <c r="H312" s="192" t="s">
        <v>19</v>
      </c>
      <c r="I312" s="194"/>
      <c r="J312" s="190"/>
      <c r="K312" s="190"/>
      <c r="L312" s="195"/>
      <c r="M312" s="196"/>
      <c r="N312" s="197"/>
      <c r="O312" s="197"/>
      <c r="P312" s="197"/>
      <c r="Q312" s="197"/>
      <c r="R312" s="197"/>
      <c r="S312" s="197"/>
      <c r="T312" s="198"/>
      <c r="AT312" s="199" t="s">
        <v>151</v>
      </c>
      <c r="AU312" s="199" t="s">
        <v>82</v>
      </c>
      <c r="AV312" s="13" t="s">
        <v>80</v>
      </c>
      <c r="AW312" s="13" t="s">
        <v>33</v>
      </c>
      <c r="AX312" s="13" t="s">
        <v>72</v>
      </c>
      <c r="AY312" s="199" t="s">
        <v>141</v>
      </c>
    </row>
    <row r="313" spans="2:51" s="14" customFormat="1" ht="10.2">
      <c r="B313" s="200"/>
      <c r="C313" s="201"/>
      <c r="D313" s="191" t="s">
        <v>151</v>
      </c>
      <c r="E313" s="202" t="s">
        <v>19</v>
      </c>
      <c r="F313" s="203" t="s">
        <v>866</v>
      </c>
      <c r="G313" s="201"/>
      <c r="H313" s="204">
        <v>8.574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151</v>
      </c>
      <c r="AU313" s="210" t="s">
        <v>82</v>
      </c>
      <c r="AV313" s="14" t="s">
        <v>82</v>
      </c>
      <c r="AW313" s="14" t="s">
        <v>33</v>
      </c>
      <c r="AX313" s="14" t="s">
        <v>72</v>
      </c>
      <c r="AY313" s="210" t="s">
        <v>141</v>
      </c>
    </row>
    <row r="314" spans="2:51" s="16" customFormat="1" ht="10.2">
      <c r="B314" s="222"/>
      <c r="C314" s="223"/>
      <c r="D314" s="191" t="s">
        <v>151</v>
      </c>
      <c r="E314" s="224" t="s">
        <v>19</v>
      </c>
      <c r="F314" s="225" t="s">
        <v>160</v>
      </c>
      <c r="G314" s="223"/>
      <c r="H314" s="226">
        <v>30.195</v>
      </c>
      <c r="I314" s="227"/>
      <c r="J314" s="223"/>
      <c r="K314" s="223"/>
      <c r="L314" s="228"/>
      <c r="M314" s="244"/>
      <c r="N314" s="245"/>
      <c r="O314" s="245"/>
      <c r="P314" s="245"/>
      <c r="Q314" s="245"/>
      <c r="R314" s="245"/>
      <c r="S314" s="245"/>
      <c r="T314" s="246"/>
      <c r="AT314" s="232" t="s">
        <v>151</v>
      </c>
      <c r="AU314" s="232" t="s">
        <v>82</v>
      </c>
      <c r="AV314" s="16" t="s">
        <v>149</v>
      </c>
      <c r="AW314" s="16" t="s">
        <v>33</v>
      </c>
      <c r="AX314" s="16" t="s">
        <v>80</v>
      </c>
      <c r="AY314" s="232" t="s">
        <v>141</v>
      </c>
    </row>
    <row r="315" spans="1:31" s="2" customFormat="1" ht="6.9" customHeight="1">
      <c r="A315" s="37"/>
      <c r="B315" s="50"/>
      <c r="C315" s="51"/>
      <c r="D315" s="51"/>
      <c r="E315" s="51"/>
      <c r="F315" s="51"/>
      <c r="G315" s="51"/>
      <c r="H315" s="51"/>
      <c r="I315" s="51"/>
      <c r="J315" s="51"/>
      <c r="K315" s="51"/>
      <c r="L315" s="42"/>
      <c r="M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</row>
  </sheetData>
  <sheetProtection algorithmName="SHA-512" hashValue="nppwBIgTw06aGkfhpHpmkjnUSMusWwpE1bldPdrqnYPKsKgh5zFlKpDQ9QIo3clX22oU3zFm2Wa8LruCZQO2DQ==" saltValue="15de6lThXVqH4oCMWyaKVeXNvzcHkrbZ4WZwo8CkLM3w8LAjCVZqO30ItV0kjB7LeNkfz9rRUafAPlfW+0PUYQ==" spinCount="100000" sheet="1" objects="1" scenarios="1" formatColumns="0" formatRows="0" autoFilter="0"/>
  <autoFilter ref="C89:K314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0" t="s">
        <v>91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" customHeight="1">
      <c r="B4" s="23"/>
      <c r="D4" s="106" t="s">
        <v>104</v>
      </c>
      <c r="L4" s="23"/>
      <c r="M4" s="107" t="s">
        <v>10</v>
      </c>
      <c r="AT4" s="20" t="s">
        <v>4</v>
      </c>
    </row>
    <row r="5" spans="2:12" s="1" customFormat="1" ht="6.9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79" t="str">
        <f>'Rekapitulace stavby'!K6</f>
        <v>Oprava fasády a střechy objektu Krnovská 71B v Opavě</v>
      </c>
      <c r="F7" s="380"/>
      <c r="G7" s="380"/>
      <c r="H7" s="380"/>
      <c r="L7" s="23"/>
    </row>
    <row r="8" spans="1:31" s="2" customFormat="1" ht="12" customHeight="1">
      <c r="A8" s="37"/>
      <c r="B8" s="42"/>
      <c r="C8" s="37"/>
      <c r="D8" s="108" t="s">
        <v>105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1" t="s">
        <v>867</v>
      </c>
      <c r="F9" s="382"/>
      <c r="G9" s="382"/>
      <c r="H9" s="38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3" t="str">
        <f>'Rekapitulace stavby'!E14</f>
        <v>Vyplň údaj</v>
      </c>
      <c r="F18" s="384"/>
      <c r="G18" s="384"/>
      <c r="H18" s="38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2"/>
      <c r="B27" s="113"/>
      <c r="C27" s="112"/>
      <c r="D27" s="112"/>
      <c r="E27" s="385" t="s">
        <v>37</v>
      </c>
      <c r="F27" s="385"/>
      <c r="G27" s="385"/>
      <c r="H27" s="38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ROUND(J94,2)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42</v>
      </c>
      <c r="E33" s="108" t="s">
        <v>43</v>
      </c>
      <c r="F33" s="120">
        <f>ROUND((SUM(BE94:BE329)),2)</f>
        <v>0</v>
      </c>
      <c r="G33" s="37"/>
      <c r="H33" s="37"/>
      <c r="I33" s="121">
        <v>0.21</v>
      </c>
      <c r="J33" s="120">
        <f>ROUND(((SUM(BE94:BE329))*I33),2)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44</v>
      </c>
      <c r="F34" s="120">
        <f>ROUND((SUM(BF94:BF329)),2)</f>
        <v>0</v>
      </c>
      <c r="G34" s="37"/>
      <c r="H34" s="37"/>
      <c r="I34" s="121">
        <v>0.12</v>
      </c>
      <c r="J34" s="120">
        <f>ROUND(((SUM(BF94:BF329))*I34),2)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45</v>
      </c>
      <c r="F35" s="120">
        <f>ROUND((SUM(BG94:BG329)),2)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46</v>
      </c>
      <c r="F36" s="120">
        <f>ROUND((SUM(BH94:BH329)),2)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47</v>
      </c>
      <c r="F37" s="120">
        <f>ROUND((SUM(BI94:BI329)),2)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6" t="s">
        <v>107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6" t="str">
        <f>E7</f>
        <v>Oprava fasády a střechy objektu Krnovská 71B v Opavě</v>
      </c>
      <c r="F48" s="387"/>
      <c r="G48" s="387"/>
      <c r="H48" s="38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9" t="str">
        <f>E9</f>
        <v>04 - Oprava fasády - pohled západní</v>
      </c>
      <c r="F50" s="388"/>
      <c r="G50" s="388"/>
      <c r="H50" s="388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k.ú. Opava-Předměstí, par.č. 2157/2</v>
      </c>
      <c r="G52" s="39"/>
      <c r="H52" s="39"/>
      <c r="I52" s="32" t="s">
        <v>23</v>
      </c>
      <c r="J52" s="62" t="str">
        <f>IF(J12="","",J12)</f>
        <v>9. 4. 2024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Statutární město Opava </v>
      </c>
      <c r="G54" s="39"/>
      <c r="H54" s="39"/>
      <c r="I54" s="32" t="s">
        <v>31</v>
      </c>
      <c r="J54" s="35" t="str">
        <f>E21</f>
        <v>Ing. Jan Pospíšil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108</v>
      </c>
      <c r="D57" s="134"/>
      <c r="E57" s="134"/>
      <c r="F57" s="134"/>
      <c r="G57" s="134"/>
      <c r="H57" s="134"/>
      <c r="I57" s="134"/>
      <c r="J57" s="135" t="s">
        <v>109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J94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110</v>
      </c>
    </row>
    <row r="60" spans="2:12" s="9" customFormat="1" ht="24.9" customHeight="1">
      <c r="B60" s="137"/>
      <c r="C60" s="138"/>
      <c r="D60" s="139" t="s">
        <v>111</v>
      </c>
      <c r="E60" s="140"/>
      <c r="F60" s="140"/>
      <c r="G60" s="140"/>
      <c r="H60" s="140"/>
      <c r="I60" s="140"/>
      <c r="J60" s="141">
        <f>J95</f>
        <v>0</v>
      </c>
      <c r="K60" s="138"/>
      <c r="L60" s="142"/>
    </row>
    <row r="61" spans="2:12" s="10" customFormat="1" ht="19.95" customHeight="1">
      <c r="B61" s="143"/>
      <c r="C61" s="144"/>
      <c r="D61" s="145" t="s">
        <v>868</v>
      </c>
      <c r="E61" s="146"/>
      <c r="F61" s="146"/>
      <c r="G61" s="146"/>
      <c r="H61" s="146"/>
      <c r="I61" s="146"/>
      <c r="J61" s="147">
        <f>J96</f>
        <v>0</v>
      </c>
      <c r="K61" s="144"/>
      <c r="L61" s="148"/>
    </row>
    <row r="62" spans="2:12" s="10" customFormat="1" ht="19.95" customHeight="1">
      <c r="B62" s="143"/>
      <c r="C62" s="144"/>
      <c r="D62" s="145" t="s">
        <v>112</v>
      </c>
      <c r="E62" s="146"/>
      <c r="F62" s="146"/>
      <c r="G62" s="146"/>
      <c r="H62" s="146"/>
      <c r="I62" s="146"/>
      <c r="J62" s="147">
        <f>J109</f>
        <v>0</v>
      </c>
      <c r="K62" s="144"/>
      <c r="L62" s="148"/>
    </row>
    <row r="63" spans="2:12" s="10" customFormat="1" ht="19.95" customHeight="1">
      <c r="B63" s="143"/>
      <c r="C63" s="144"/>
      <c r="D63" s="145" t="s">
        <v>113</v>
      </c>
      <c r="E63" s="146"/>
      <c r="F63" s="146"/>
      <c r="G63" s="146"/>
      <c r="H63" s="146"/>
      <c r="I63" s="146"/>
      <c r="J63" s="147">
        <f>J196</f>
        <v>0</v>
      </c>
      <c r="K63" s="144"/>
      <c r="L63" s="148"/>
    </row>
    <row r="64" spans="2:12" s="10" customFormat="1" ht="19.95" customHeight="1">
      <c r="B64" s="143"/>
      <c r="C64" s="144"/>
      <c r="D64" s="145" t="s">
        <v>114</v>
      </c>
      <c r="E64" s="146"/>
      <c r="F64" s="146"/>
      <c r="G64" s="146"/>
      <c r="H64" s="146"/>
      <c r="I64" s="146"/>
      <c r="J64" s="147">
        <f>J201</f>
        <v>0</v>
      </c>
      <c r="K64" s="144"/>
      <c r="L64" s="148"/>
    </row>
    <row r="65" spans="2:12" s="10" customFormat="1" ht="19.95" customHeight="1">
      <c r="B65" s="143"/>
      <c r="C65" s="144"/>
      <c r="D65" s="145" t="s">
        <v>115</v>
      </c>
      <c r="E65" s="146"/>
      <c r="F65" s="146"/>
      <c r="G65" s="146"/>
      <c r="H65" s="146"/>
      <c r="I65" s="146"/>
      <c r="J65" s="147">
        <f>J214</f>
        <v>0</v>
      </c>
      <c r="K65" s="144"/>
      <c r="L65" s="148"/>
    </row>
    <row r="66" spans="2:12" s="10" customFormat="1" ht="19.95" customHeight="1">
      <c r="B66" s="143"/>
      <c r="C66" s="144"/>
      <c r="D66" s="145" t="s">
        <v>116</v>
      </c>
      <c r="E66" s="146"/>
      <c r="F66" s="146"/>
      <c r="G66" s="146"/>
      <c r="H66" s="146"/>
      <c r="I66" s="146"/>
      <c r="J66" s="147">
        <f>J217</f>
        <v>0</v>
      </c>
      <c r="K66" s="144"/>
      <c r="L66" s="148"/>
    </row>
    <row r="67" spans="2:12" s="10" customFormat="1" ht="19.95" customHeight="1">
      <c r="B67" s="143"/>
      <c r="C67" s="144"/>
      <c r="D67" s="145" t="s">
        <v>117</v>
      </c>
      <c r="E67" s="146"/>
      <c r="F67" s="146"/>
      <c r="G67" s="146"/>
      <c r="H67" s="146"/>
      <c r="I67" s="146"/>
      <c r="J67" s="147">
        <f>J226</f>
        <v>0</v>
      </c>
      <c r="K67" s="144"/>
      <c r="L67" s="148"/>
    </row>
    <row r="68" spans="2:12" s="10" customFormat="1" ht="19.95" customHeight="1">
      <c r="B68" s="143"/>
      <c r="C68" s="144"/>
      <c r="D68" s="145" t="s">
        <v>118</v>
      </c>
      <c r="E68" s="146"/>
      <c r="F68" s="146"/>
      <c r="G68" s="146"/>
      <c r="H68" s="146"/>
      <c r="I68" s="146"/>
      <c r="J68" s="147">
        <f>J247</f>
        <v>0</v>
      </c>
      <c r="K68" s="144"/>
      <c r="L68" s="148"/>
    </row>
    <row r="69" spans="2:12" s="10" customFormat="1" ht="19.95" customHeight="1">
      <c r="B69" s="143"/>
      <c r="C69" s="144"/>
      <c r="D69" s="145" t="s">
        <v>119</v>
      </c>
      <c r="E69" s="146"/>
      <c r="F69" s="146"/>
      <c r="G69" s="146"/>
      <c r="H69" s="146"/>
      <c r="I69" s="146"/>
      <c r="J69" s="147">
        <f>J253</f>
        <v>0</v>
      </c>
      <c r="K69" s="144"/>
      <c r="L69" s="148"/>
    </row>
    <row r="70" spans="2:12" s="9" customFormat="1" ht="24.9" customHeight="1">
      <c r="B70" s="137"/>
      <c r="C70" s="138"/>
      <c r="D70" s="139" t="s">
        <v>120</v>
      </c>
      <c r="E70" s="140"/>
      <c r="F70" s="140"/>
      <c r="G70" s="140"/>
      <c r="H70" s="140"/>
      <c r="I70" s="140"/>
      <c r="J70" s="141">
        <f>J255</f>
        <v>0</v>
      </c>
      <c r="K70" s="138"/>
      <c r="L70" s="142"/>
    </row>
    <row r="71" spans="2:12" s="10" customFormat="1" ht="19.95" customHeight="1">
      <c r="B71" s="143"/>
      <c r="C71" s="144"/>
      <c r="D71" s="145" t="s">
        <v>122</v>
      </c>
      <c r="E71" s="146"/>
      <c r="F71" s="146"/>
      <c r="G71" s="146"/>
      <c r="H71" s="146"/>
      <c r="I71" s="146"/>
      <c r="J71" s="147">
        <f>J256</f>
        <v>0</v>
      </c>
      <c r="K71" s="144"/>
      <c r="L71" s="148"/>
    </row>
    <row r="72" spans="2:12" s="10" customFormat="1" ht="19.95" customHeight="1">
      <c r="B72" s="143"/>
      <c r="C72" s="144"/>
      <c r="D72" s="145" t="s">
        <v>123</v>
      </c>
      <c r="E72" s="146"/>
      <c r="F72" s="146"/>
      <c r="G72" s="146"/>
      <c r="H72" s="146"/>
      <c r="I72" s="146"/>
      <c r="J72" s="147">
        <f>J259</f>
        <v>0</v>
      </c>
      <c r="K72" s="144"/>
      <c r="L72" s="148"/>
    </row>
    <row r="73" spans="2:12" s="10" customFormat="1" ht="19.95" customHeight="1">
      <c r="B73" s="143"/>
      <c r="C73" s="144"/>
      <c r="D73" s="145" t="s">
        <v>124</v>
      </c>
      <c r="E73" s="146"/>
      <c r="F73" s="146"/>
      <c r="G73" s="146"/>
      <c r="H73" s="146"/>
      <c r="I73" s="146"/>
      <c r="J73" s="147">
        <f>J295</f>
        <v>0</v>
      </c>
      <c r="K73" s="144"/>
      <c r="L73" s="148"/>
    </row>
    <row r="74" spans="2:12" s="10" customFormat="1" ht="19.95" customHeight="1">
      <c r="B74" s="143"/>
      <c r="C74" s="144"/>
      <c r="D74" s="145" t="s">
        <v>125</v>
      </c>
      <c r="E74" s="146"/>
      <c r="F74" s="146"/>
      <c r="G74" s="146"/>
      <c r="H74" s="146"/>
      <c r="I74" s="146"/>
      <c r="J74" s="147">
        <f>J299</f>
        <v>0</v>
      </c>
      <c r="K74" s="144"/>
      <c r="L74" s="148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" customHeight="1">
      <c r="A76" s="37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" customHeight="1">
      <c r="A80" s="37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" customHeight="1">
      <c r="A81" s="37"/>
      <c r="B81" s="38"/>
      <c r="C81" s="26" t="s">
        <v>126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386" t="str">
        <f>E7</f>
        <v>Oprava fasády a střechy objektu Krnovská 71B v Opavě</v>
      </c>
      <c r="F84" s="387"/>
      <c r="G84" s="387"/>
      <c r="H84" s="387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105</v>
      </c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39" t="str">
        <f>E9</f>
        <v>04 - Oprava fasády - pohled západní</v>
      </c>
      <c r="F86" s="388"/>
      <c r="G86" s="388"/>
      <c r="H86" s="388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F12</f>
        <v>k.ú. Opava-Předměstí, par.č. 2157/2</v>
      </c>
      <c r="G88" s="39"/>
      <c r="H88" s="39"/>
      <c r="I88" s="32" t="s">
        <v>23</v>
      </c>
      <c r="J88" s="62" t="str">
        <f>IF(J12="","",J12)</f>
        <v>9. 4. 2024</v>
      </c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2" t="s">
        <v>25</v>
      </c>
      <c r="D90" s="39"/>
      <c r="E90" s="39"/>
      <c r="F90" s="30" t="str">
        <f>E15</f>
        <v xml:space="preserve">Statutární město Opava </v>
      </c>
      <c r="G90" s="39"/>
      <c r="H90" s="39"/>
      <c r="I90" s="32" t="s">
        <v>31</v>
      </c>
      <c r="J90" s="35" t="str">
        <f>E21</f>
        <v>Ing. Jan Pospíšil</v>
      </c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2" t="s">
        <v>29</v>
      </c>
      <c r="D91" s="39"/>
      <c r="E91" s="39"/>
      <c r="F91" s="30" t="str">
        <f>IF(E18="","",E18)</f>
        <v>Vyplň údaj</v>
      </c>
      <c r="G91" s="39"/>
      <c r="H91" s="39"/>
      <c r="I91" s="32" t="s">
        <v>34</v>
      </c>
      <c r="J91" s="35" t="str">
        <f>E24</f>
        <v xml:space="preserve"> </v>
      </c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49"/>
      <c r="B93" s="150"/>
      <c r="C93" s="151" t="s">
        <v>127</v>
      </c>
      <c r="D93" s="152" t="s">
        <v>57</v>
      </c>
      <c r="E93" s="152" t="s">
        <v>53</v>
      </c>
      <c r="F93" s="152" t="s">
        <v>54</v>
      </c>
      <c r="G93" s="152" t="s">
        <v>128</v>
      </c>
      <c r="H93" s="152" t="s">
        <v>129</v>
      </c>
      <c r="I93" s="152" t="s">
        <v>130</v>
      </c>
      <c r="J93" s="152" t="s">
        <v>109</v>
      </c>
      <c r="K93" s="153" t="s">
        <v>131</v>
      </c>
      <c r="L93" s="154"/>
      <c r="M93" s="71" t="s">
        <v>19</v>
      </c>
      <c r="N93" s="72" t="s">
        <v>42</v>
      </c>
      <c r="O93" s="72" t="s">
        <v>132</v>
      </c>
      <c r="P93" s="72" t="s">
        <v>133</v>
      </c>
      <c r="Q93" s="72" t="s">
        <v>134</v>
      </c>
      <c r="R93" s="72" t="s">
        <v>135</v>
      </c>
      <c r="S93" s="72" t="s">
        <v>136</v>
      </c>
      <c r="T93" s="73" t="s">
        <v>137</v>
      </c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</row>
    <row r="94" spans="1:63" s="2" customFormat="1" ht="22.8" customHeight="1">
      <c r="A94" s="37"/>
      <c r="B94" s="38"/>
      <c r="C94" s="78" t="s">
        <v>138</v>
      </c>
      <c r="D94" s="39"/>
      <c r="E94" s="39"/>
      <c r="F94" s="39"/>
      <c r="G94" s="39"/>
      <c r="H94" s="39"/>
      <c r="I94" s="39"/>
      <c r="J94" s="155">
        <f>BK94</f>
        <v>0</v>
      </c>
      <c r="K94" s="39"/>
      <c r="L94" s="42"/>
      <c r="M94" s="74"/>
      <c r="N94" s="156"/>
      <c r="O94" s="75"/>
      <c r="P94" s="157">
        <f>P95+P255</f>
        <v>0</v>
      </c>
      <c r="Q94" s="75"/>
      <c r="R94" s="157">
        <f>R95+R255</f>
        <v>20.847433869999996</v>
      </c>
      <c r="S94" s="75"/>
      <c r="T94" s="158">
        <f>T95+T255</f>
        <v>19.513676399999998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71</v>
      </c>
      <c r="AU94" s="20" t="s">
        <v>110</v>
      </c>
      <c r="BK94" s="159">
        <f>BK95+BK255</f>
        <v>0</v>
      </c>
    </row>
    <row r="95" spans="2:63" s="12" customFormat="1" ht="25.95" customHeight="1">
      <c r="B95" s="160"/>
      <c r="C95" s="161"/>
      <c r="D95" s="162" t="s">
        <v>71</v>
      </c>
      <c r="E95" s="163" t="s">
        <v>139</v>
      </c>
      <c r="F95" s="163" t="s">
        <v>140</v>
      </c>
      <c r="G95" s="161"/>
      <c r="H95" s="161"/>
      <c r="I95" s="164"/>
      <c r="J95" s="165">
        <f>BK95</f>
        <v>0</v>
      </c>
      <c r="K95" s="161"/>
      <c r="L95" s="166"/>
      <c r="M95" s="167"/>
      <c r="N95" s="168"/>
      <c r="O95" s="168"/>
      <c r="P95" s="169">
        <f>P96+P109+P196+P201+P214+P217+P226+P247+P253</f>
        <v>0</v>
      </c>
      <c r="Q95" s="168"/>
      <c r="R95" s="169">
        <f>R96+R109+R196+R201+R214+R217+R226+R247+R253</f>
        <v>20.212698499999995</v>
      </c>
      <c r="S95" s="168"/>
      <c r="T95" s="170">
        <f>T96+T109+T196+T201+T214+T217+T226+T247+T253</f>
        <v>19.350497999999998</v>
      </c>
      <c r="AR95" s="171" t="s">
        <v>80</v>
      </c>
      <c r="AT95" s="172" t="s">
        <v>71</v>
      </c>
      <c r="AU95" s="172" t="s">
        <v>72</v>
      </c>
      <c r="AY95" s="171" t="s">
        <v>141</v>
      </c>
      <c r="BK95" s="173">
        <f>BK96+BK109+BK196+BK201+BK214+BK217+BK226+BK247+BK253</f>
        <v>0</v>
      </c>
    </row>
    <row r="96" spans="2:63" s="12" customFormat="1" ht="22.8" customHeight="1">
      <c r="B96" s="160"/>
      <c r="C96" s="161"/>
      <c r="D96" s="162" t="s">
        <v>71</v>
      </c>
      <c r="E96" s="174" t="s">
        <v>155</v>
      </c>
      <c r="F96" s="174" t="s">
        <v>869</v>
      </c>
      <c r="G96" s="161"/>
      <c r="H96" s="161"/>
      <c r="I96" s="164"/>
      <c r="J96" s="175">
        <f>BK96</f>
        <v>0</v>
      </c>
      <c r="K96" s="161"/>
      <c r="L96" s="166"/>
      <c r="M96" s="167"/>
      <c r="N96" s="168"/>
      <c r="O96" s="168"/>
      <c r="P96" s="169">
        <f>SUM(P97:P108)</f>
        <v>0</v>
      </c>
      <c r="Q96" s="168"/>
      <c r="R96" s="169">
        <f>SUM(R97:R108)</f>
        <v>0.39393999999999996</v>
      </c>
      <c r="S96" s="168"/>
      <c r="T96" s="170">
        <f>SUM(T97:T108)</f>
        <v>0</v>
      </c>
      <c r="AR96" s="171" t="s">
        <v>80</v>
      </c>
      <c r="AT96" s="172" t="s">
        <v>71</v>
      </c>
      <c r="AU96" s="172" t="s">
        <v>80</v>
      </c>
      <c r="AY96" s="171" t="s">
        <v>141</v>
      </c>
      <c r="BK96" s="173">
        <f>SUM(BK97:BK108)</f>
        <v>0</v>
      </c>
    </row>
    <row r="97" spans="1:65" s="2" customFormat="1" ht="24.15" customHeight="1">
      <c r="A97" s="37"/>
      <c r="B97" s="38"/>
      <c r="C97" s="176" t="s">
        <v>80</v>
      </c>
      <c r="D97" s="176" t="s">
        <v>144</v>
      </c>
      <c r="E97" s="177" t="s">
        <v>870</v>
      </c>
      <c r="F97" s="178" t="s">
        <v>871</v>
      </c>
      <c r="G97" s="179" t="s">
        <v>280</v>
      </c>
      <c r="H97" s="180">
        <v>1</v>
      </c>
      <c r="I97" s="181"/>
      <c r="J97" s="182">
        <f>ROUND(I97*H97,2)</f>
        <v>0</v>
      </c>
      <c r="K97" s="178" t="s">
        <v>148</v>
      </c>
      <c r="L97" s="42"/>
      <c r="M97" s="183" t="s">
        <v>19</v>
      </c>
      <c r="N97" s="184" t="s">
        <v>43</v>
      </c>
      <c r="O97" s="67"/>
      <c r="P97" s="185">
        <f>O97*H97</f>
        <v>0</v>
      </c>
      <c r="Q97" s="185">
        <v>0.04843</v>
      </c>
      <c r="R97" s="185">
        <f>Q97*H97</f>
        <v>0.04843</v>
      </c>
      <c r="S97" s="185">
        <v>0</v>
      </c>
      <c r="T97" s="18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149</v>
      </c>
      <c r="AT97" s="187" t="s">
        <v>144</v>
      </c>
      <c r="AU97" s="187" t="s">
        <v>82</v>
      </c>
      <c r="AY97" s="20" t="s">
        <v>141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20" t="s">
        <v>80</v>
      </c>
      <c r="BK97" s="188">
        <f>ROUND(I97*H97,2)</f>
        <v>0</v>
      </c>
      <c r="BL97" s="20" t="s">
        <v>149</v>
      </c>
      <c r="BM97" s="187" t="s">
        <v>872</v>
      </c>
    </row>
    <row r="98" spans="2:51" s="13" customFormat="1" ht="10.2">
      <c r="B98" s="189"/>
      <c r="C98" s="190"/>
      <c r="D98" s="191" t="s">
        <v>151</v>
      </c>
      <c r="E98" s="192" t="s">
        <v>19</v>
      </c>
      <c r="F98" s="193" t="s">
        <v>873</v>
      </c>
      <c r="G98" s="190"/>
      <c r="H98" s="192" t="s">
        <v>19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151</v>
      </c>
      <c r="AU98" s="199" t="s">
        <v>82</v>
      </c>
      <c r="AV98" s="13" t="s">
        <v>80</v>
      </c>
      <c r="AW98" s="13" t="s">
        <v>33</v>
      </c>
      <c r="AX98" s="13" t="s">
        <v>72</v>
      </c>
      <c r="AY98" s="199" t="s">
        <v>141</v>
      </c>
    </row>
    <row r="99" spans="2:51" s="14" customFormat="1" ht="10.2">
      <c r="B99" s="200"/>
      <c r="C99" s="201"/>
      <c r="D99" s="191" t="s">
        <v>151</v>
      </c>
      <c r="E99" s="202" t="s">
        <v>19</v>
      </c>
      <c r="F99" s="203" t="s">
        <v>80</v>
      </c>
      <c r="G99" s="201"/>
      <c r="H99" s="204">
        <v>1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151</v>
      </c>
      <c r="AU99" s="210" t="s">
        <v>82</v>
      </c>
      <c r="AV99" s="14" t="s">
        <v>82</v>
      </c>
      <c r="AW99" s="14" t="s">
        <v>33</v>
      </c>
      <c r="AX99" s="14" t="s">
        <v>72</v>
      </c>
      <c r="AY99" s="210" t="s">
        <v>141</v>
      </c>
    </row>
    <row r="100" spans="2:51" s="16" customFormat="1" ht="10.2">
      <c r="B100" s="222"/>
      <c r="C100" s="223"/>
      <c r="D100" s="191" t="s">
        <v>151</v>
      </c>
      <c r="E100" s="224" t="s">
        <v>19</v>
      </c>
      <c r="F100" s="225" t="s">
        <v>160</v>
      </c>
      <c r="G100" s="223"/>
      <c r="H100" s="226">
        <v>1</v>
      </c>
      <c r="I100" s="227"/>
      <c r="J100" s="223"/>
      <c r="K100" s="223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151</v>
      </c>
      <c r="AU100" s="232" t="s">
        <v>82</v>
      </c>
      <c r="AV100" s="16" t="s">
        <v>149</v>
      </c>
      <c r="AW100" s="16" t="s">
        <v>33</v>
      </c>
      <c r="AX100" s="16" t="s">
        <v>80</v>
      </c>
      <c r="AY100" s="232" t="s">
        <v>141</v>
      </c>
    </row>
    <row r="101" spans="1:65" s="2" customFormat="1" ht="24.15" customHeight="1">
      <c r="A101" s="37"/>
      <c r="B101" s="38"/>
      <c r="C101" s="176" t="s">
        <v>82</v>
      </c>
      <c r="D101" s="176" t="s">
        <v>144</v>
      </c>
      <c r="E101" s="177" t="s">
        <v>874</v>
      </c>
      <c r="F101" s="178" t="s">
        <v>875</v>
      </c>
      <c r="G101" s="179" t="s">
        <v>280</v>
      </c>
      <c r="H101" s="180">
        <v>1</v>
      </c>
      <c r="I101" s="181"/>
      <c r="J101" s="182">
        <f>ROUND(I101*H101,2)</f>
        <v>0</v>
      </c>
      <c r="K101" s="178" t="s">
        <v>148</v>
      </c>
      <c r="L101" s="42"/>
      <c r="M101" s="183" t="s">
        <v>19</v>
      </c>
      <c r="N101" s="184" t="s">
        <v>43</v>
      </c>
      <c r="O101" s="67"/>
      <c r="P101" s="185">
        <f>O101*H101</f>
        <v>0</v>
      </c>
      <c r="Q101" s="185">
        <v>0.12021</v>
      </c>
      <c r="R101" s="185">
        <f>Q101*H101</f>
        <v>0.12021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149</v>
      </c>
      <c r="AT101" s="187" t="s">
        <v>144</v>
      </c>
      <c r="AU101" s="187" t="s">
        <v>82</v>
      </c>
      <c r="AY101" s="20" t="s">
        <v>141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20" t="s">
        <v>80</v>
      </c>
      <c r="BK101" s="188">
        <f>ROUND(I101*H101,2)</f>
        <v>0</v>
      </c>
      <c r="BL101" s="20" t="s">
        <v>149</v>
      </c>
      <c r="BM101" s="187" t="s">
        <v>876</v>
      </c>
    </row>
    <row r="102" spans="2:51" s="13" customFormat="1" ht="10.2">
      <c r="B102" s="189"/>
      <c r="C102" s="190"/>
      <c r="D102" s="191" t="s">
        <v>151</v>
      </c>
      <c r="E102" s="192" t="s">
        <v>19</v>
      </c>
      <c r="F102" s="193" t="s">
        <v>873</v>
      </c>
      <c r="G102" s="190"/>
      <c r="H102" s="192" t="s">
        <v>19</v>
      </c>
      <c r="I102" s="194"/>
      <c r="J102" s="190"/>
      <c r="K102" s="190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151</v>
      </c>
      <c r="AU102" s="199" t="s">
        <v>82</v>
      </c>
      <c r="AV102" s="13" t="s">
        <v>80</v>
      </c>
      <c r="AW102" s="13" t="s">
        <v>33</v>
      </c>
      <c r="AX102" s="13" t="s">
        <v>72</v>
      </c>
      <c r="AY102" s="199" t="s">
        <v>141</v>
      </c>
    </row>
    <row r="103" spans="2:51" s="14" customFormat="1" ht="10.2">
      <c r="B103" s="200"/>
      <c r="C103" s="201"/>
      <c r="D103" s="191" t="s">
        <v>151</v>
      </c>
      <c r="E103" s="202" t="s">
        <v>19</v>
      </c>
      <c r="F103" s="203" t="s">
        <v>80</v>
      </c>
      <c r="G103" s="201"/>
      <c r="H103" s="204">
        <v>1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151</v>
      </c>
      <c r="AU103" s="210" t="s">
        <v>82</v>
      </c>
      <c r="AV103" s="14" t="s">
        <v>82</v>
      </c>
      <c r="AW103" s="14" t="s">
        <v>33</v>
      </c>
      <c r="AX103" s="14" t="s">
        <v>72</v>
      </c>
      <c r="AY103" s="210" t="s">
        <v>141</v>
      </c>
    </row>
    <row r="104" spans="2:51" s="16" customFormat="1" ht="10.2">
      <c r="B104" s="222"/>
      <c r="C104" s="223"/>
      <c r="D104" s="191" t="s">
        <v>151</v>
      </c>
      <c r="E104" s="224" t="s">
        <v>19</v>
      </c>
      <c r="F104" s="225" t="s">
        <v>160</v>
      </c>
      <c r="G104" s="223"/>
      <c r="H104" s="226">
        <v>1</v>
      </c>
      <c r="I104" s="227"/>
      <c r="J104" s="223"/>
      <c r="K104" s="223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151</v>
      </c>
      <c r="AU104" s="232" t="s">
        <v>82</v>
      </c>
      <c r="AV104" s="16" t="s">
        <v>149</v>
      </c>
      <c r="AW104" s="16" t="s">
        <v>33</v>
      </c>
      <c r="AX104" s="16" t="s">
        <v>80</v>
      </c>
      <c r="AY104" s="232" t="s">
        <v>141</v>
      </c>
    </row>
    <row r="105" spans="1:65" s="2" customFormat="1" ht="21.75" customHeight="1">
      <c r="A105" s="37"/>
      <c r="B105" s="38"/>
      <c r="C105" s="176" t="s">
        <v>155</v>
      </c>
      <c r="D105" s="176" t="s">
        <v>144</v>
      </c>
      <c r="E105" s="177" t="s">
        <v>877</v>
      </c>
      <c r="F105" s="178" t="s">
        <v>878</v>
      </c>
      <c r="G105" s="179" t="s">
        <v>879</v>
      </c>
      <c r="H105" s="180">
        <v>0.12</v>
      </c>
      <c r="I105" s="181"/>
      <c r="J105" s="182">
        <f>ROUND(I105*H105,2)</f>
        <v>0</v>
      </c>
      <c r="K105" s="178" t="s">
        <v>148</v>
      </c>
      <c r="L105" s="42"/>
      <c r="M105" s="183" t="s">
        <v>19</v>
      </c>
      <c r="N105" s="184" t="s">
        <v>43</v>
      </c>
      <c r="O105" s="67"/>
      <c r="P105" s="185">
        <f>O105*H105</f>
        <v>0</v>
      </c>
      <c r="Q105" s="185">
        <v>1.8775</v>
      </c>
      <c r="R105" s="185">
        <f>Q105*H105</f>
        <v>0.22529999999999997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149</v>
      </c>
      <c r="AT105" s="187" t="s">
        <v>144</v>
      </c>
      <c r="AU105" s="187" t="s">
        <v>82</v>
      </c>
      <c r="AY105" s="20" t="s">
        <v>141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20" t="s">
        <v>80</v>
      </c>
      <c r="BK105" s="188">
        <f>ROUND(I105*H105,2)</f>
        <v>0</v>
      </c>
      <c r="BL105" s="20" t="s">
        <v>149</v>
      </c>
      <c r="BM105" s="187" t="s">
        <v>880</v>
      </c>
    </row>
    <row r="106" spans="2:51" s="13" customFormat="1" ht="10.2">
      <c r="B106" s="189"/>
      <c r="C106" s="190"/>
      <c r="D106" s="191" t="s">
        <v>151</v>
      </c>
      <c r="E106" s="192" t="s">
        <v>19</v>
      </c>
      <c r="F106" s="193" t="s">
        <v>873</v>
      </c>
      <c r="G106" s="190"/>
      <c r="H106" s="192" t="s">
        <v>19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151</v>
      </c>
      <c r="AU106" s="199" t="s">
        <v>82</v>
      </c>
      <c r="AV106" s="13" t="s">
        <v>80</v>
      </c>
      <c r="AW106" s="13" t="s">
        <v>33</v>
      </c>
      <c r="AX106" s="13" t="s">
        <v>72</v>
      </c>
      <c r="AY106" s="199" t="s">
        <v>141</v>
      </c>
    </row>
    <row r="107" spans="2:51" s="14" customFormat="1" ht="10.2">
      <c r="B107" s="200"/>
      <c r="C107" s="201"/>
      <c r="D107" s="191" t="s">
        <v>151</v>
      </c>
      <c r="E107" s="202" t="s">
        <v>19</v>
      </c>
      <c r="F107" s="203" t="s">
        <v>881</v>
      </c>
      <c r="G107" s="201"/>
      <c r="H107" s="204">
        <v>0.12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151</v>
      </c>
      <c r="AU107" s="210" t="s">
        <v>82</v>
      </c>
      <c r="AV107" s="14" t="s">
        <v>82</v>
      </c>
      <c r="AW107" s="14" t="s">
        <v>33</v>
      </c>
      <c r="AX107" s="14" t="s">
        <v>72</v>
      </c>
      <c r="AY107" s="210" t="s">
        <v>141</v>
      </c>
    </row>
    <row r="108" spans="2:51" s="16" customFormat="1" ht="10.2">
      <c r="B108" s="222"/>
      <c r="C108" s="223"/>
      <c r="D108" s="191" t="s">
        <v>151</v>
      </c>
      <c r="E108" s="224" t="s">
        <v>19</v>
      </c>
      <c r="F108" s="225" t="s">
        <v>160</v>
      </c>
      <c r="G108" s="223"/>
      <c r="H108" s="226">
        <v>0.12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151</v>
      </c>
      <c r="AU108" s="232" t="s">
        <v>82</v>
      </c>
      <c r="AV108" s="16" t="s">
        <v>149</v>
      </c>
      <c r="AW108" s="16" t="s">
        <v>33</v>
      </c>
      <c r="AX108" s="16" t="s">
        <v>80</v>
      </c>
      <c r="AY108" s="232" t="s">
        <v>141</v>
      </c>
    </row>
    <row r="109" spans="2:63" s="12" customFormat="1" ht="22.8" customHeight="1">
      <c r="B109" s="160"/>
      <c r="C109" s="161"/>
      <c r="D109" s="162" t="s">
        <v>71</v>
      </c>
      <c r="E109" s="174" t="s">
        <v>142</v>
      </c>
      <c r="F109" s="174" t="s">
        <v>143</v>
      </c>
      <c r="G109" s="161"/>
      <c r="H109" s="161"/>
      <c r="I109" s="164"/>
      <c r="J109" s="175">
        <f>BK109</f>
        <v>0</v>
      </c>
      <c r="K109" s="161"/>
      <c r="L109" s="166"/>
      <c r="M109" s="167"/>
      <c r="N109" s="168"/>
      <c r="O109" s="168"/>
      <c r="P109" s="169">
        <f>SUM(P110:P195)</f>
        <v>0</v>
      </c>
      <c r="Q109" s="168"/>
      <c r="R109" s="169">
        <f>SUM(R110:R195)</f>
        <v>19.607633939999996</v>
      </c>
      <c r="S109" s="168"/>
      <c r="T109" s="170">
        <f>SUM(T110:T195)</f>
        <v>0</v>
      </c>
      <c r="AR109" s="171" t="s">
        <v>80</v>
      </c>
      <c r="AT109" s="172" t="s">
        <v>71</v>
      </c>
      <c r="AU109" s="172" t="s">
        <v>80</v>
      </c>
      <c r="AY109" s="171" t="s">
        <v>141</v>
      </c>
      <c r="BK109" s="173">
        <f>SUM(BK110:BK195)</f>
        <v>0</v>
      </c>
    </row>
    <row r="110" spans="1:65" s="2" customFormat="1" ht="33" customHeight="1">
      <c r="A110" s="37"/>
      <c r="B110" s="38"/>
      <c r="C110" s="176" t="s">
        <v>149</v>
      </c>
      <c r="D110" s="176" t="s">
        <v>144</v>
      </c>
      <c r="E110" s="177" t="s">
        <v>145</v>
      </c>
      <c r="F110" s="178" t="s">
        <v>146</v>
      </c>
      <c r="G110" s="179" t="s">
        <v>147</v>
      </c>
      <c r="H110" s="180">
        <v>45.17</v>
      </c>
      <c r="I110" s="181"/>
      <c r="J110" s="182">
        <f>ROUND(I110*H110,2)</f>
        <v>0</v>
      </c>
      <c r="K110" s="178" t="s">
        <v>148</v>
      </c>
      <c r="L110" s="42"/>
      <c r="M110" s="183" t="s">
        <v>19</v>
      </c>
      <c r="N110" s="184" t="s">
        <v>43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149</v>
      </c>
      <c r="AT110" s="187" t="s">
        <v>144</v>
      </c>
      <c r="AU110" s="187" t="s">
        <v>82</v>
      </c>
      <c r="AY110" s="20" t="s">
        <v>141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20" t="s">
        <v>80</v>
      </c>
      <c r="BK110" s="188">
        <f>ROUND(I110*H110,2)</f>
        <v>0</v>
      </c>
      <c r="BL110" s="20" t="s">
        <v>149</v>
      </c>
      <c r="BM110" s="187" t="s">
        <v>588</v>
      </c>
    </row>
    <row r="111" spans="2:51" s="13" customFormat="1" ht="10.2">
      <c r="B111" s="189"/>
      <c r="C111" s="190"/>
      <c r="D111" s="191" t="s">
        <v>151</v>
      </c>
      <c r="E111" s="192" t="s">
        <v>19</v>
      </c>
      <c r="F111" s="193" t="s">
        <v>156</v>
      </c>
      <c r="G111" s="190"/>
      <c r="H111" s="192" t="s">
        <v>19</v>
      </c>
      <c r="I111" s="194"/>
      <c r="J111" s="190"/>
      <c r="K111" s="190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151</v>
      </c>
      <c r="AU111" s="199" t="s">
        <v>82</v>
      </c>
      <c r="AV111" s="13" t="s">
        <v>80</v>
      </c>
      <c r="AW111" s="13" t="s">
        <v>33</v>
      </c>
      <c r="AX111" s="13" t="s">
        <v>72</v>
      </c>
      <c r="AY111" s="199" t="s">
        <v>141</v>
      </c>
    </row>
    <row r="112" spans="2:51" s="14" customFormat="1" ht="10.2">
      <c r="B112" s="200"/>
      <c r="C112" s="201"/>
      <c r="D112" s="191" t="s">
        <v>151</v>
      </c>
      <c r="E112" s="202" t="s">
        <v>19</v>
      </c>
      <c r="F112" s="203" t="s">
        <v>882</v>
      </c>
      <c r="G112" s="201"/>
      <c r="H112" s="204">
        <v>19.17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151</v>
      </c>
      <c r="AU112" s="210" t="s">
        <v>82</v>
      </c>
      <c r="AV112" s="14" t="s">
        <v>82</v>
      </c>
      <c r="AW112" s="14" t="s">
        <v>33</v>
      </c>
      <c r="AX112" s="14" t="s">
        <v>72</v>
      </c>
      <c r="AY112" s="210" t="s">
        <v>141</v>
      </c>
    </row>
    <row r="113" spans="2:51" s="15" customFormat="1" ht="10.2">
      <c r="B113" s="211"/>
      <c r="C113" s="212"/>
      <c r="D113" s="191" t="s">
        <v>151</v>
      </c>
      <c r="E113" s="213" t="s">
        <v>19</v>
      </c>
      <c r="F113" s="214" t="s">
        <v>154</v>
      </c>
      <c r="G113" s="212"/>
      <c r="H113" s="215">
        <v>19.17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151</v>
      </c>
      <c r="AU113" s="221" t="s">
        <v>82</v>
      </c>
      <c r="AV113" s="15" t="s">
        <v>155</v>
      </c>
      <c r="AW113" s="15" t="s">
        <v>33</v>
      </c>
      <c r="AX113" s="15" t="s">
        <v>72</v>
      </c>
      <c r="AY113" s="221" t="s">
        <v>141</v>
      </c>
    </row>
    <row r="114" spans="2:51" s="14" customFormat="1" ht="10.2">
      <c r="B114" s="200"/>
      <c r="C114" s="201"/>
      <c r="D114" s="191" t="s">
        <v>151</v>
      </c>
      <c r="E114" s="202" t="s">
        <v>19</v>
      </c>
      <c r="F114" s="203" t="s">
        <v>788</v>
      </c>
      <c r="G114" s="201"/>
      <c r="H114" s="204">
        <v>17.4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151</v>
      </c>
      <c r="AU114" s="210" t="s">
        <v>82</v>
      </c>
      <c r="AV114" s="14" t="s">
        <v>82</v>
      </c>
      <c r="AW114" s="14" t="s">
        <v>33</v>
      </c>
      <c r="AX114" s="14" t="s">
        <v>72</v>
      </c>
      <c r="AY114" s="210" t="s">
        <v>141</v>
      </c>
    </row>
    <row r="115" spans="2:51" s="15" customFormat="1" ht="10.2">
      <c r="B115" s="211"/>
      <c r="C115" s="212"/>
      <c r="D115" s="191" t="s">
        <v>151</v>
      </c>
      <c r="E115" s="213" t="s">
        <v>19</v>
      </c>
      <c r="F115" s="214" t="s">
        <v>154</v>
      </c>
      <c r="G115" s="212"/>
      <c r="H115" s="215">
        <v>17.4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151</v>
      </c>
      <c r="AU115" s="221" t="s">
        <v>82</v>
      </c>
      <c r="AV115" s="15" t="s">
        <v>155</v>
      </c>
      <c r="AW115" s="15" t="s">
        <v>33</v>
      </c>
      <c r="AX115" s="15" t="s">
        <v>72</v>
      </c>
      <c r="AY115" s="221" t="s">
        <v>141</v>
      </c>
    </row>
    <row r="116" spans="2:51" s="14" customFormat="1" ht="10.2">
      <c r="B116" s="200"/>
      <c r="C116" s="201"/>
      <c r="D116" s="191" t="s">
        <v>151</v>
      </c>
      <c r="E116" s="202" t="s">
        <v>19</v>
      </c>
      <c r="F116" s="203" t="s">
        <v>789</v>
      </c>
      <c r="G116" s="201"/>
      <c r="H116" s="204">
        <v>8.6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151</v>
      </c>
      <c r="AU116" s="210" t="s">
        <v>82</v>
      </c>
      <c r="AV116" s="14" t="s">
        <v>82</v>
      </c>
      <c r="AW116" s="14" t="s">
        <v>33</v>
      </c>
      <c r="AX116" s="14" t="s">
        <v>72</v>
      </c>
      <c r="AY116" s="210" t="s">
        <v>141</v>
      </c>
    </row>
    <row r="117" spans="2:51" s="15" customFormat="1" ht="10.2">
      <c r="B117" s="211"/>
      <c r="C117" s="212"/>
      <c r="D117" s="191" t="s">
        <v>151</v>
      </c>
      <c r="E117" s="213" t="s">
        <v>19</v>
      </c>
      <c r="F117" s="214" t="s">
        <v>154</v>
      </c>
      <c r="G117" s="212"/>
      <c r="H117" s="215">
        <v>8.6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151</v>
      </c>
      <c r="AU117" s="221" t="s">
        <v>82</v>
      </c>
      <c r="AV117" s="15" t="s">
        <v>155</v>
      </c>
      <c r="AW117" s="15" t="s">
        <v>33</v>
      </c>
      <c r="AX117" s="15" t="s">
        <v>72</v>
      </c>
      <c r="AY117" s="221" t="s">
        <v>141</v>
      </c>
    </row>
    <row r="118" spans="2:51" s="16" customFormat="1" ht="10.2">
      <c r="B118" s="222"/>
      <c r="C118" s="223"/>
      <c r="D118" s="191" t="s">
        <v>151</v>
      </c>
      <c r="E118" s="224" t="s">
        <v>19</v>
      </c>
      <c r="F118" s="225" t="s">
        <v>160</v>
      </c>
      <c r="G118" s="223"/>
      <c r="H118" s="226">
        <v>45.17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151</v>
      </c>
      <c r="AU118" s="232" t="s">
        <v>82</v>
      </c>
      <c r="AV118" s="16" t="s">
        <v>149</v>
      </c>
      <c r="AW118" s="16" t="s">
        <v>33</v>
      </c>
      <c r="AX118" s="16" t="s">
        <v>80</v>
      </c>
      <c r="AY118" s="232" t="s">
        <v>141</v>
      </c>
    </row>
    <row r="119" spans="1:65" s="2" customFormat="1" ht="16.5" customHeight="1">
      <c r="A119" s="37"/>
      <c r="B119" s="38"/>
      <c r="C119" s="233" t="s">
        <v>181</v>
      </c>
      <c r="D119" s="233" t="s">
        <v>161</v>
      </c>
      <c r="E119" s="234" t="s">
        <v>162</v>
      </c>
      <c r="F119" s="235" t="s">
        <v>163</v>
      </c>
      <c r="G119" s="236" t="s">
        <v>147</v>
      </c>
      <c r="H119" s="237">
        <v>47.429</v>
      </c>
      <c r="I119" s="238"/>
      <c r="J119" s="239">
        <f>ROUND(I119*H119,2)</f>
        <v>0</v>
      </c>
      <c r="K119" s="235" t="s">
        <v>148</v>
      </c>
      <c r="L119" s="240"/>
      <c r="M119" s="241" t="s">
        <v>19</v>
      </c>
      <c r="N119" s="242" t="s">
        <v>43</v>
      </c>
      <c r="O119" s="67"/>
      <c r="P119" s="185">
        <f>O119*H119</f>
        <v>0</v>
      </c>
      <c r="Q119" s="185">
        <v>4E-05</v>
      </c>
      <c r="R119" s="185">
        <f>Q119*H119</f>
        <v>0.0018971600000000002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164</v>
      </c>
      <c r="AT119" s="187" t="s">
        <v>161</v>
      </c>
      <c r="AU119" s="187" t="s">
        <v>82</v>
      </c>
      <c r="AY119" s="20" t="s">
        <v>141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20" t="s">
        <v>80</v>
      </c>
      <c r="BK119" s="188">
        <f>ROUND(I119*H119,2)</f>
        <v>0</v>
      </c>
      <c r="BL119" s="20" t="s">
        <v>149</v>
      </c>
      <c r="BM119" s="187" t="s">
        <v>593</v>
      </c>
    </row>
    <row r="120" spans="2:51" s="14" customFormat="1" ht="10.2">
      <c r="B120" s="200"/>
      <c r="C120" s="201"/>
      <c r="D120" s="191" t="s">
        <v>151</v>
      </c>
      <c r="E120" s="201"/>
      <c r="F120" s="203" t="s">
        <v>883</v>
      </c>
      <c r="G120" s="201"/>
      <c r="H120" s="204">
        <v>47.429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151</v>
      </c>
      <c r="AU120" s="210" t="s">
        <v>82</v>
      </c>
      <c r="AV120" s="14" t="s">
        <v>82</v>
      </c>
      <c r="AW120" s="14" t="s">
        <v>4</v>
      </c>
      <c r="AX120" s="14" t="s">
        <v>80</v>
      </c>
      <c r="AY120" s="210" t="s">
        <v>141</v>
      </c>
    </row>
    <row r="121" spans="1:65" s="2" customFormat="1" ht="16.5" customHeight="1">
      <c r="A121" s="37"/>
      <c r="B121" s="38"/>
      <c r="C121" s="176" t="s">
        <v>186</v>
      </c>
      <c r="D121" s="176" t="s">
        <v>144</v>
      </c>
      <c r="E121" s="177" t="s">
        <v>167</v>
      </c>
      <c r="F121" s="178" t="s">
        <v>168</v>
      </c>
      <c r="G121" s="179" t="s">
        <v>169</v>
      </c>
      <c r="H121" s="180">
        <v>93.419</v>
      </c>
      <c r="I121" s="181"/>
      <c r="J121" s="182">
        <f>ROUND(I121*H121,2)</f>
        <v>0</v>
      </c>
      <c r="K121" s="178" t="s">
        <v>19</v>
      </c>
      <c r="L121" s="42"/>
      <c r="M121" s="183" t="s">
        <v>19</v>
      </c>
      <c r="N121" s="184" t="s">
        <v>43</v>
      </c>
      <c r="O121" s="67"/>
      <c r="P121" s="185">
        <f>O121*H121</f>
        <v>0</v>
      </c>
      <c r="Q121" s="185">
        <v>0.00026</v>
      </c>
      <c r="R121" s="185">
        <f>Q121*H121</f>
        <v>0.02428894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149</v>
      </c>
      <c r="AT121" s="187" t="s">
        <v>144</v>
      </c>
      <c r="AU121" s="187" t="s">
        <v>82</v>
      </c>
      <c r="AY121" s="20" t="s">
        <v>141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20" t="s">
        <v>80</v>
      </c>
      <c r="BK121" s="188">
        <f>ROUND(I121*H121,2)</f>
        <v>0</v>
      </c>
      <c r="BL121" s="20" t="s">
        <v>149</v>
      </c>
      <c r="BM121" s="187" t="s">
        <v>595</v>
      </c>
    </row>
    <row r="122" spans="1:65" s="2" customFormat="1" ht="21.75" customHeight="1">
      <c r="A122" s="37"/>
      <c r="B122" s="38"/>
      <c r="C122" s="176" t="s">
        <v>217</v>
      </c>
      <c r="D122" s="176" t="s">
        <v>144</v>
      </c>
      <c r="E122" s="177" t="s">
        <v>171</v>
      </c>
      <c r="F122" s="178" t="s">
        <v>172</v>
      </c>
      <c r="G122" s="179" t="s">
        <v>169</v>
      </c>
      <c r="H122" s="180">
        <v>42.899</v>
      </c>
      <c r="I122" s="181"/>
      <c r="J122" s="182">
        <f>ROUND(I122*H122,2)</f>
        <v>0</v>
      </c>
      <c r="K122" s="178" t="s">
        <v>148</v>
      </c>
      <c r="L122" s="42"/>
      <c r="M122" s="183" t="s">
        <v>19</v>
      </c>
      <c r="N122" s="184" t="s">
        <v>43</v>
      </c>
      <c r="O122" s="67"/>
      <c r="P122" s="185">
        <f>O122*H122</f>
        <v>0</v>
      </c>
      <c r="Q122" s="185">
        <v>0.0167</v>
      </c>
      <c r="R122" s="185">
        <f>Q122*H122</f>
        <v>0.7164133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149</v>
      </c>
      <c r="AT122" s="187" t="s">
        <v>144</v>
      </c>
      <c r="AU122" s="187" t="s">
        <v>82</v>
      </c>
      <c r="AY122" s="20" t="s">
        <v>141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20" t="s">
        <v>80</v>
      </c>
      <c r="BK122" s="188">
        <f>ROUND(I122*H122,2)</f>
        <v>0</v>
      </c>
      <c r="BL122" s="20" t="s">
        <v>149</v>
      </c>
      <c r="BM122" s="187" t="s">
        <v>596</v>
      </c>
    </row>
    <row r="123" spans="2:51" s="13" customFormat="1" ht="10.2">
      <c r="B123" s="189"/>
      <c r="C123" s="190"/>
      <c r="D123" s="191" t="s">
        <v>151</v>
      </c>
      <c r="E123" s="192" t="s">
        <v>19</v>
      </c>
      <c r="F123" s="193" t="s">
        <v>156</v>
      </c>
      <c r="G123" s="190"/>
      <c r="H123" s="192" t="s">
        <v>19</v>
      </c>
      <c r="I123" s="194"/>
      <c r="J123" s="190"/>
      <c r="K123" s="190"/>
      <c r="L123" s="195"/>
      <c r="M123" s="196"/>
      <c r="N123" s="197"/>
      <c r="O123" s="197"/>
      <c r="P123" s="197"/>
      <c r="Q123" s="197"/>
      <c r="R123" s="197"/>
      <c r="S123" s="197"/>
      <c r="T123" s="198"/>
      <c r="AT123" s="199" t="s">
        <v>151</v>
      </c>
      <c r="AU123" s="199" t="s">
        <v>82</v>
      </c>
      <c r="AV123" s="13" t="s">
        <v>80</v>
      </c>
      <c r="AW123" s="13" t="s">
        <v>33</v>
      </c>
      <c r="AX123" s="13" t="s">
        <v>72</v>
      </c>
      <c r="AY123" s="199" t="s">
        <v>141</v>
      </c>
    </row>
    <row r="124" spans="2:51" s="13" customFormat="1" ht="10.2">
      <c r="B124" s="189"/>
      <c r="C124" s="190"/>
      <c r="D124" s="191" t="s">
        <v>151</v>
      </c>
      <c r="E124" s="192" t="s">
        <v>19</v>
      </c>
      <c r="F124" s="193" t="s">
        <v>174</v>
      </c>
      <c r="G124" s="190"/>
      <c r="H124" s="192" t="s">
        <v>19</v>
      </c>
      <c r="I124" s="194"/>
      <c r="J124" s="190"/>
      <c r="K124" s="190"/>
      <c r="L124" s="195"/>
      <c r="M124" s="196"/>
      <c r="N124" s="197"/>
      <c r="O124" s="197"/>
      <c r="P124" s="197"/>
      <c r="Q124" s="197"/>
      <c r="R124" s="197"/>
      <c r="S124" s="197"/>
      <c r="T124" s="198"/>
      <c r="AT124" s="199" t="s">
        <v>151</v>
      </c>
      <c r="AU124" s="199" t="s">
        <v>82</v>
      </c>
      <c r="AV124" s="13" t="s">
        <v>80</v>
      </c>
      <c r="AW124" s="13" t="s">
        <v>33</v>
      </c>
      <c r="AX124" s="13" t="s">
        <v>72</v>
      </c>
      <c r="AY124" s="199" t="s">
        <v>141</v>
      </c>
    </row>
    <row r="125" spans="2:51" s="14" customFormat="1" ht="10.2">
      <c r="B125" s="200"/>
      <c r="C125" s="201"/>
      <c r="D125" s="191" t="s">
        <v>151</v>
      </c>
      <c r="E125" s="202" t="s">
        <v>19</v>
      </c>
      <c r="F125" s="203" t="s">
        <v>884</v>
      </c>
      <c r="G125" s="201"/>
      <c r="H125" s="204">
        <v>8.97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151</v>
      </c>
      <c r="AU125" s="210" t="s">
        <v>82</v>
      </c>
      <c r="AV125" s="14" t="s">
        <v>82</v>
      </c>
      <c r="AW125" s="14" t="s">
        <v>33</v>
      </c>
      <c r="AX125" s="14" t="s">
        <v>72</v>
      </c>
      <c r="AY125" s="210" t="s">
        <v>141</v>
      </c>
    </row>
    <row r="126" spans="2:51" s="15" customFormat="1" ht="10.2">
      <c r="B126" s="211"/>
      <c r="C126" s="212"/>
      <c r="D126" s="191" t="s">
        <v>151</v>
      </c>
      <c r="E126" s="213" t="s">
        <v>19</v>
      </c>
      <c r="F126" s="214" t="s">
        <v>154</v>
      </c>
      <c r="G126" s="212"/>
      <c r="H126" s="215">
        <v>8.97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151</v>
      </c>
      <c r="AU126" s="221" t="s">
        <v>82</v>
      </c>
      <c r="AV126" s="15" t="s">
        <v>155</v>
      </c>
      <c r="AW126" s="15" t="s">
        <v>33</v>
      </c>
      <c r="AX126" s="15" t="s">
        <v>72</v>
      </c>
      <c r="AY126" s="221" t="s">
        <v>141</v>
      </c>
    </row>
    <row r="127" spans="2:51" s="13" customFormat="1" ht="10.2">
      <c r="B127" s="189"/>
      <c r="C127" s="190"/>
      <c r="D127" s="191" t="s">
        <v>151</v>
      </c>
      <c r="E127" s="192" t="s">
        <v>19</v>
      </c>
      <c r="F127" s="193" t="s">
        <v>176</v>
      </c>
      <c r="G127" s="190"/>
      <c r="H127" s="192" t="s">
        <v>19</v>
      </c>
      <c r="I127" s="194"/>
      <c r="J127" s="190"/>
      <c r="K127" s="190"/>
      <c r="L127" s="195"/>
      <c r="M127" s="196"/>
      <c r="N127" s="197"/>
      <c r="O127" s="197"/>
      <c r="P127" s="197"/>
      <c r="Q127" s="197"/>
      <c r="R127" s="197"/>
      <c r="S127" s="197"/>
      <c r="T127" s="198"/>
      <c r="AT127" s="199" t="s">
        <v>151</v>
      </c>
      <c r="AU127" s="199" t="s">
        <v>82</v>
      </c>
      <c r="AV127" s="13" t="s">
        <v>80</v>
      </c>
      <c r="AW127" s="13" t="s">
        <v>33</v>
      </c>
      <c r="AX127" s="13" t="s">
        <v>72</v>
      </c>
      <c r="AY127" s="199" t="s">
        <v>141</v>
      </c>
    </row>
    <row r="128" spans="2:51" s="14" customFormat="1" ht="10.2">
      <c r="B128" s="200"/>
      <c r="C128" s="201"/>
      <c r="D128" s="191" t="s">
        <v>151</v>
      </c>
      <c r="E128" s="202" t="s">
        <v>19</v>
      </c>
      <c r="F128" s="203" t="s">
        <v>792</v>
      </c>
      <c r="G128" s="201"/>
      <c r="H128" s="204">
        <v>17.423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151</v>
      </c>
      <c r="AU128" s="210" t="s">
        <v>82</v>
      </c>
      <c r="AV128" s="14" t="s">
        <v>82</v>
      </c>
      <c r="AW128" s="14" t="s">
        <v>33</v>
      </c>
      <c r="AX128" s="14" t="s">
        <v>72</v>
      </c>
      <c r="AY128" s="210" t="s">
        <v>141</v>
      </c>
    </row>
    <row r="129" spans="2:51" s="15" customFormat="1" ht="10.2">
      <c r="B129" s="211"/>
      <c r="C129" s="212"/>
      <c r="D129" s="191" t="s">
        <v>151</v>
      </c>
      <c r="E129" s="213" t="s">
        <v>19</v>
      </c>
      <c r="F129" s="214" t="s">
        <v>154</v>
      </c>
      <c r="G129" s="212"/>
      <c r="H129" s="215">
        <v>17.423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151</v>
      </c>
      <c r="AU129" s="221" t="s">
        <v>82</v>
      </c>
      <c r="AV129" s="15" t="s">
        <v>155</v>
      </c>
      <c r="AW129" s="15" t="s">
        <v>33</v>
      </c>
      <c r="AX129" s="15" t="s">
        <v>72</v>
      </c>
      <c r="AY129" s="221" t="s">
        <v>141</v>
      </c>
    </row>
    <row r="130" spans="2:51" s="13" customFormat="1" ht="10.2">
      <c r="B130" s="189"/>
      <c r="C130" s="190"/>
      <c r="D130" s="191" t="s">
        <v>151</v>
      </c>
      <c r="E130" s="192" t="s">
        <v>19</v>
      </c>
      <c r="F130" s="193" t="s">
        <v>178</v>
      </c>
      <c r="G130" s="190"/>
      <c r="H130" s="192" t="s">
        <v>19</v>
      </c>
      <c r="I130" s="194"/>
      <c r="J130" s="190"/>
      <c r="K130" s="190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151</v>
      </c>
      <c r="AU130" s="199" t="s">
        <v>82</v>
      </c>
      <c r="AV130" s="13" t="s">
        <v>80</v>
      </c>
      <c r="AW130" s="13" t="s">
        <v>33</v>
      </c>
      <c r="AX130" s="13" t="s">
        <v>72</v>
      </c>
      <c r="AY130" s="199" t="s">
        <v>141</v>
      </c>
    </row>
    <row r="131" spans="2:51" s="14" customFormat="1" ht="10.2">
      <c r="B131" s="200"/>
      <c r="C131" s="201"/>
      <c r="D131" s="191" t="s">
        <v>151</v>
      </c>
      <c r="E131" s="202" t="s">
        <v>19</v>
      </c>
      <c r="F131" s="203" t="s">
        <v>793</v>
      </c>
      <c r="G131" s="201"/>
      <c r="H131" s="204">
        <v>16.506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151</v>
      </c>
      <c r="AU131" s="210" t="s">
        <v>82</v>
      </c>
      <c r="AV131" s="14" t="s">
        <v>82</v>
      </c>
      <c r="AW131" s="14" t="s">
        <v>33</v>
      </c>
      <c r="AX131" s="14" t="s">
        <v>72</v>
      </c>
      <c r="AY131" s="210" t="s">
        <v>141</v>
      </c>
    </row>
    <row r="132" spans="2:51" s="15" customFormat="1" ht="10.2">
      <c r="B132" s="211"/>
      <c r="C132" s="212"/>
      <c r="D132" s="191" t="s">
        <v>151</v>
      </c>
      <c r="E132" s="213" t="s">
        <v>19</v>
      </c>
      <c r="F132" s="214" t="s">
        <v>154</v>
      </c>
      <c r="G132" s="212"/>
      <c r="H132" s="215">
        <v>16.506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151</v>
      </c>
      <c r="AU132" s="221" t="s">
        <v>82</v>
      </c>
      <c r="AV132" s="15" t="s">
        <v>155</v>
      </c>
      <c r="AW132" s="15" t="s">
        <v>33</v>
      </c>
      <c r="AX132" s="15" t="s">
        <v>72</v>
      </c>
      <c r="AY132" s="221" t="s">
        <v>141</v>
      </c>
    </row>
    <row r="133" spans="2:51" s="16" customFormat="1" ht="10.2">
      <c r="B133" s="222"/>
      <c r="C133" s="223"/>
      <c r="D133" s="191" t="s">
        <v>151</v>
      </c>
      <c r="E133" s="224" t="s">
        <v>19</v>
      </c>
      <c r="F133" s="225" t="s">
        <v>160</v>
      </c>
      <c r="G133" s="223"/>
      <c r="H133" s="226">
        <v>42.899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151</v>
      </c>
      <c r="AU133" s="232" t="s">
        <v>82</v>
      </c>
      <c r="AV133" s="16" t="s">
        <v>149</v>
      </c>
      <c r="AW133" s="16" t="s">
        <v>33</v>
      </c>
      <c r="AX133" s="16" t="s">
        <v>80</v>
      </c>
      <c r="AY133" s="232" t="s">
        <v>141</v>
      </c>
    </row>
    <row r="134" spans="1:65" s="2" customFormat="1" ht="21.75" customHeight="1">
      <c r="A134" s="37"/>
      <c r="B134" s="38"/>
      <c r="C134" s="176" t="s">
        <v>164</v>
      </c>
      <c r="D134" s="176" t="s">
        <v>144</v>
      </c>
      <c r="E134" s="177" t="s">
        <v>182</v>
      </c>
      <c r="F134" s="178" t="s">
        <v>183</v>
      </c>
      <c r="G134" s="179" t="s">
        <v>169</v>
      </c>
      <c r="H134" s="180">
        <v>224.013</v>
      </c>
      <c r="I134" s="181"/>
      <c r="J134" s="182">
        <f>ROUND(I134*H134,2)</f>
        <v>0</v>
      </c>
      <c r="K134" s="178" t="s">
        <v>148</v>
      </c>
      <c r="L134" s="42"/>
      <c r="M134" s="183" t="s">
        <v>19</v>
      </c>
      <c r="N134" s="184" t="s">
        <v>43</v>
      </c>
      <c r="O134" s="67"/>
      <c r="P134" s="185">
        <f>O134*H134</f>
        <v>0</v>
      </c>
      <c r="Q134" s="185">
        <v>0.0167</v>
      </c>
      <c r="R134" s="185">
        <f>Q134*H134</f>
        <v>3.7410171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149</v>
      </c>
      <c r="AT134" s="187" t="s">
        <v>144</v>
      </c>
      <c r="AU134" s="187" t="s">
        <v>82</v>
      </c>
      <c r="AY134" s="20" t="s">
        <v>141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20" t="s">
        <v>80</v>
      </c>
      <c r="BK134" s="188">
        <f>ROUND(I134*H134,2)</f>
        <v>0</v>
      </c>
      <c r="BL134" s="20" t="s">
        <v>149</v>
      </c>
      <c r="BM134" s="187" t="s">
        <v>601</v>
      </c>
    </row>
    <row r="135" spans="2:51" s="14" customFormat="1" ht="10.2">
      <c r="B135" s="200"/>
      <c r="C135" s="201"/>
      <c r="D135" s="191" t="s">
        <v>151</v>
      </c>
      <c r="E135" s="202" t="s">
        <v>19</v>
      </c>
      <c r="F135" s="203" t="s">
        <v>885</v>
      </c>
      <c r="G135" s="201"/>
      <c r="H135" s="204">
        <v>224.013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151</v>
      </c>
      <c r="AU135" s="210" t="s">
        <v>82</v>
      </c>
      <c r="AV135" s="14" t="s">
        <v>82</v>
      </c>
      <c r="AW135" s="14" t="s">
        <v>33</v>
      </c>
      <c r="AX135" s="14" t="s">
        <v>72</v>
      </c>
      <c r="AY135" s="210" t="s">
        <v>141</v>
      </c>
    </row>
    <row r="136" spans="2:51" s="16" customFormat="1" ht="10.2">
      <c r="B136" s="222"/>
      <c r="C136" s="223"/>
      <c r="D136" s="191" t="s">
        <v>151</v>
      </c>
      <c r="E136" s="224" t="s">
        <v>19</v>
      </c>
      <c r="F136" s="225" t="s">
        <v>160</v>
      </c>
      <c r="G136" s="223"/>
      <c r="H136" s="226">
        <v>224.013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151</v>
      </c>
      <c r="AU136" s="232" t="s">
        <v>82</v>
      </c>
      <c r="AV136" s="16" t="s">
        <v>149</v>
      </c>
      <c r="AW136" s="16" t="s">
        <v>33</v>
      </c>
      <c r="AX136" s="16" t="s">
        <v>80</v>
      </c>
      <c r="AY136" s="232" t="s">
        <v>141</v>
      </c>
    </row>
    <row r="137" spans="1:65" s="2" customFormat="1" ht="24.15" customHeight="1">
      <c r="A137" s="37"/>
      <c r="B137" s="38"/>
      <c r="C137" s="176" t="s">
        <v>231</v>
      </c>
      <c r="D137" s="176" t="s">
        <v>144</v>
      </c>
      <c r="E137" s="177" t="s">
        <v>187</v>
      </c>
      <c r="F137" s="178" t="s">
        <v>188</v>
      </c>
      <c r="G137" s="179" t="s">
        <v>169</v>
      </c>
      <c r="H137" s="180">
        <v>266.912</v>
      </c>
      <c r="I137" s="181"/>
      <c r="J137" s="182">
        <f>ROUND(I137*H137,2)</f>
        <v>0</v>
      </c>
      <c r="K137" s="178" t="s">
        <v>148</v>
      </c>
      <c r="L137" s="42"/>
      <c r="M137" s="183" t="s">
        <v>19</v>
      </c>
      <c r="N137" s="184" t="s">
        <v>43</v>
      </c>
      <c r="O137" s="67"/>
      <c r="P137" s="185">
        <f>O137*H137</f>
        <v>0</v>
      </c>
      <c r="Q137" s="185">
        <v>0.04162</v>
      </c>
      <c r="R137" s="185">
        <f>Q137*H137</f>
        <v>11.108877439999999</v>
      </c>
      <c r="S137" s="185">
        <v>0</v>
      </c>
      <c r="T137" s="18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149</v>
      </c>
      <c r="AT137" s="187" t="s">
        <v>144</v>
      </c>
      <c r="AU137" s="187" t="s">
        <v>82</v>
      </c>
      <c r="AY137" s="20" t="s">
        <v>141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20" t="s">
        <v>80</v>
      </c>
      <c r="BK137" s="188">
        <f>ROUND(I137*H137,2)</f>
        <v>0</v>
      </c>
      <c r="BL137" s="20" t="s">
        <v>149</v>
      </c>
      <c r="BM137" s="187" t="s">
        <v>603</v>
      </c>
    </row>
    <row r="138" spans="2:51" s="13" customFormat="1" ht="10.2">
      <c r="B138" s="189"/>
      <c r="C138" s="190"/>
      <c r="D138" s="191" t="s">
        <v>151</v>
      </c>
      <c r="E138" s="192" t="s">
        <v>19</v>
      </c>
      <c r="F138" s="193" t="s">
        <v>156</v>
      </c>
      <c r="G138" s="190"/>
      <c r="H138" s="192" t="s">
        <v>19</v>
      </c>
      <c r="I138" s="194"/>
      <c r="J138" s="190"/>
      <c r="K138" s="190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151</v>
      </c>
      <c r="AU138" s="199" t="s">
        <v>82</v>
      </c>
      <c r="AV138" s="13" t="s">
        <v>80</v>
      </c>
      <c r="AW138" s="13" t="s">
        <v>33</v>
      </c>
      <c r="AX138" s="13" t="s">
        <v>72</v>
      </c>
      <c r="AY138" s="199" t="s">
        <v>141</v>
      </c>
    </row>
    <row r="139" spans="2:51" s="13" customFormat="1" ht="10.2">
      <c r="B139" s="189"/>
      <c r="C139" s="190"/>
      <c r="D139" s="191" t="s">
        <v>151</v>
      </c>
      <c r="E139" s="192" t="s">
        <v>19</v>
      </c>
      <c r="F139" s="193" t="s">
        <v>174</v>
      </c>
      <c r="G139" s="190"/>
      <c r="H139" s="192" t="s">
        <v>19</v>
      </c>
      <c r="I139" s="194"/>
      <c r="J139" s="190"/>
      <c r="K139" s="190"/>
      <c r="L139" s="195"/>
      <c r="M139" s="196"/>
      <c r="N139" s="197"/>
      <c r="O139" s="197"/>
      <c r="P139" s="197"/>
      <c r="Q139" s="197"/>
      <c r="R139" s="197"/>
      <c r="S139" s="197"/>
      <c r="T139" s="198"/>
      <c r="AT139" s="199" t="s">
        <v>151</v>
      </c>
      <c r="AU139" s="199" t="s">
        <v>82</v>
      </c>
      <c r="AV139" s="13" t="s">
        <v>80</v>
      </c>
      <c r="AW139" s="13" t="s">
        <v>33</v>
      </c>
      <c r="AX139" s="13" t="s">
        <v>72</v>
      </c>
      <c r="AY139" s="199" t="s">
        <v>141</v>
      </c>
    </row>
    <row r="140" spans="2:51" s="14" customFormat="1" ht="10.2">
      <c r="B140" s="200"/>
      <c r="C140" s="201"/>
      <c r="D140" s="191" t="s">
        <v>151</v>
      </c>
      <c r="E140" s="202" t="s">
        <v>19</v>
      </c>
      <c r="F140" s="203" t="s">
        <v>886</v>
      </c>
      <c r="G140" s="201"/>
      <c r="H140" s="204">
        <v>77.434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151</v>
      </c>
      <c r="AU140" s="210" t="s">
        <v>82</v>
      </c>
      <c r="AV140" s="14" t="s">
        <v>82</v>
      </c>
      <c r="AW140" s="14" t="s">
        <v>33</v>
      </c>
      <c r="AX140" s="14" t="s">
        <v>72</v>
      </c>
      <c r="AY140" s="210" t="s">
        <v>141</v>
      </c>
    </row>
    <row r="141" spans="2:51" s="14" customFormat="1" ht="10.2">
      <c r="B141" s="200"/>
      <c r="C141" s="201"/>
      <c r="D141" s="191" t="s">
        <v>151</v>
      </c>
      <c r="E141" s="202" t="s">
        <v>19</v>
      </c>
      <c r="F141" s="203" t="s">
        <v>884</v>
      </c>
      <c r="G141" s="201"/>
      <c r="H141" s="204">
        <v>8.97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151</v>
      </c>
      <c r="AU141" s="210" t="s">
        <v>82</v>
      </c>
      <c r="AV141" s="14" t="s">
        <v>82</v>
      </c>
      <c r="AW141" s="14" t="s">
        <v>33</v>
      </c>
      <c r="AX141" s="14" t="s">
        <v>72</v>
      </c>
      <c r="AY141" s="210" t="s">
        <v>141</v>
      </c>
    </row>
    <row r="142" spans="2:51" s="14" customFormat="1" ht="10.2">
      <c r="B142" s="200"/>
      <c r="C142" s="201"/>
      <c r="D142" s="191" t="s">
        <v>151</v>
      </c>
      <c r="E142" s="202" t="s">
        <v>19</v>
      </c>
      <c r="F142" s="203" t="s">
        <v>887</v>
      </c>
      <c r="G142" s="201"/>
      <c r="H142" s="204">
        <v>-2.372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151</v>
      </c>
      <c r="AU142" s="210" t="s">
        <v>82</v>
      </c>
      <c r="AV142" s="14" t="s">
        <v>82</v>
      </c>
      <c r="AW142" s="14" t="s">
        <v>33</v>
      </c>
      <c r="AX142" s="14" t="s">
        <v>72</v>
      </c>
      <c r="AY142" s="210" t="s">
        <v>141</v>
      </c>
    </row>
    <row r="143" spans="2:51" s="14" customFormat="1" ht="10.2">
      <c r="B143" s="200"/>
      <c r="C143" s="201"/>
      <c r="D143" s="191" t="s">
        <v>151</v>
      </c>
      <c r="E143" s="202" t="s">
        <v>19</v>
      </c>
      <c r="F143" s="203" t="s">
        <v>888</v>
      </c>
      <c r="G143" s="201"/>
      <c r="H143" s="204">
        <v>-2.874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151</v>
      </c>
      <c r="AU143" s="210" t="s">
        <v>82</v>
      </c>
      <c r="AV143" s="14" t="s">
        <v>82</v>
      </c>
      <c r="AW143" s="14" t="s">
        <v>33</v>
      </c>
      <c r="AX143" s="14" t="s">
        <v>72</v>
      </c>
      <c r="AY143" s="210" t="s">
        <v>141</v>
      </c>
    </row>
    <row r="144" spans="2:51" s="14" customFormat="1" ht="10.2">
      <c r="B144" s="200"/>
      <c r="C144" s="201"/>
      <c r="D144" s="191" t="s">
        <v>151</v>
      </c>
      <c r="E144" s="202" t="s">
        <v>19</v>
      </c>
      <c r="F144" s="203" t="s">
        <v>889</v>
      </c>
      <c r="G144" s="201"/>
      <c r="H144" s="204">
        <v>-2.359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151</v>
      </c>
      <c r="AU144" s="210" t="s">
        <v>82</v>
      </c>
      <c r="AV144" s="14" t="s">
        <v>82</v>
      </c>
      <c r="AW144" s="14" t="s">
        <v>33</v>
      </c>
      <c r="AX144" s="14" t="s">
        <v>72</v>
      </c>
      <c r="AY144" s="210" t="s">
        <v>141</v>
      </c>
    </row>
    <row r="145" spans="2:51" s="15" customFormat="1" ht="10.2">
      <c r="B145" s="211"/>
      <c r="C145" s="212"/>
      <c r="D145" s="191" t="s">
        <v>151</v>
      </c>
      <c r="E145" s="213" t="s">
        <v>19</v>
      </c>
      <c r="F145" s="214" t="s">
        <v>154</v>
      </c>
      <c r="G145" s="212"/>
      <c r="H145" s="215">
        <v>78.799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151</v>
      </c>
      <c r="AU145" s="221" t="s">
        <v>82</v>
      </c>
      <c r="AV145" s="15" t="s">
        <v>155</v>
      </c>
      <c r="AW145" s="15" t="s">
        <v>33</v>
      </c>
      <c r="AX145" s="15" t="s">
        <v>72</v>
      </c>
      <c r="AY145" s="221" t="s">
        <v>141</v>
      </c>
    </row>
    <row r="146" spans="2:51" s="13" customFormat="1" ht="10.2">
      <c r="B146" s="189"/>
      <c r="C146" s="190"/>
      <c r="D146" s="191" t="s">
        <v>151</v>
      </c>
      <c r="E146" s="192" t="s">
        <v>19</v>
      </c>
      <c r="F146" s="193" t="s">
        <v>176</v>
      </c>
      <c r="G146" s="190"/>
      <c r="H146" s="192" t="s">
        <v>19</v>
      </c>
      <c r="I146" s="194"/>
      <c r="J146" s="190"/>
      <c r="K146" s="190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151</v>
      </c>
      <c r="AU146" s="199" t="s">
        <v>82</v>
      </c>
      <c r="AV146" s="13" t="s">
        <v>80</v>
      </c>
      <c r="AW146" s="13" t="s">
        <v>33</v>
      </c>
      <c r="AX146" s="13" t="s">
        <v>72</v>
      </c>
      <c r="AY146" s="199" t="s">
        <v>141</v>
      </c>
    </row>
    <row r="147" spans="2:51" s="14" customFormat="1" ht="10.2">
      <c r="B147" s="200"/>
      <c r="C147" s="201"/>
      <c r="D147" s="191" t="s">
        <v>151</v>
      </c>
      <c r="E147" s="202" t="s">
        <v>19</v>
      </c>
      <c r="F147" s="203" t="s">
        <v>800</v>
      </c>
      <c r="G147" s="201"/>
      <c r="H147" s="204">
        <v>94.263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151</v>
      </c>
      <c r="AU147" s="210" t="s">
        <v>82</v>
      </c>
      <c r="AV147" s="14" t="s">
        <v>82</v>
      </c>
      <c r="AW147" s="14" t="s">
        <v>33</v>
      </c>
      <c r="AX147" s="14" t="s">
        <v>72</v>
      </c>
      <c r="AY147" s="210" t="s">
        <v>141</v>
      </c>
    </row>
    <row r="148" spans="2:51" s="14" customFormat="1" ht="10.2">
      <c r="B148" s="200"/>
      <c r="C148" s="201"/>
      <c r="D148" s="191" t="s">
        <v>151</v>
      </c>
      <c r="E148" s="202" t="s">
        <v>19</v>
      </c>
      <c r="F148" s="203" t="s">
        <v>792</v>
      </c>
      <c r="G148" s="201"/>
      <c r="H148" s="204">
        <v>17.423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151</v>
      </c>
      <c r="AU148" s="210" t="s">
        <v>82</v>
      </c>
      <c r="AV148" s="14" t="s">
        <v>82</v>
      </c>
      <c r="AW148" s="14" t="s">
        <v>33</v>
      </c>
      <c r="AX148" s="14" t="s">
        <v>72</v>
      </c>
      <c r="AY148" s="210" t="s">
        <v>141</v>
      </c>
    </row>
    <row r="149" spans="2:51" s="14" customFormat="1" ht="10.2">
      <c r="B149" s="200"/>
      <c r="C149" s="201"/>
      <c r="D149" s="191" t="s">
        <v>151</v>
      </c>
      <c r="E149" s="202" t="s">
        <v>19</v>
      </c>
      <c r="F149" s="203" t="s">
        <v>802</v>
      </c>
      <c r="G149" s="201"/>
      <c r="H149" s="204">
        <v>-6.247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151</v>
      </c>
      <c r="AU149" s="210" t="s">
        <v>82</v>
      </c>
      <c r="AV149" s="14" t="s">
        <v>82</v>
      </c>
      <c r="AW149" s="14" t="s">
        <v>33</v>
      </c>
      <c r="AX149" s="14" t="s">
        <v>72</v>
      </c>
      <c r="AY149" s="210" t="s">
        <v>141</v>
      </c>
    </row>
    <row r="150" spans="2:51" s="15" customFormat="1" ht="10.2">
      <c r="B150" s="211"/>
      <c r="C150" s="212"/>
      <c r="D150" s="191" t="s">
        <v>151</v>
      </c>
      <c r="E150" s="213" t="s">
        <v>19</v>
      </c>
      <c r="F150" s="214" t="s">
        <v>154</v>
      </c>
      <c r="G150" s="212"/>
      <c r="H150" s="215">
        <v>105.439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151</v>
      </c>
      <c r="AU150" s="221" t="s">
        <v>82</v>
      </c>
      <c r="AV150" s="15" t="s">
        <v>155</v>
      </c>
      <c r="AW150" s="15" t="s">
        <v>33</v>
      </c>
      <c r="AX150" s="15" t="s">
        <v>72</v>
      </c>
      <c r="AY150" s="221" t="s">
        <v>141</v>
      </c>
    </row>
    <row r="151" spans="2:51" s="13" customFormat="1" ht="10.2">
      <c r="B151" s="189"/>
      <c r="C151" s="190"/>
      <c r="D151" s="191" t="s">
        <v>151</v>
      </c>
      <c r="E151" s="192" t="s">
        <v>19</v>
      </c>
      <c r="F151" s="193" t="s">
        <v>178</v>
      </c>
      <c r="G151" s="190"/>
      <c r="H151" s="192" t="s">
        <v>19</v>
      </c>
      <c r="I151" s="194"/>
      <c r="J151" s="190"/>
      <c r="K151" s="190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151</v>
      </c>
      <c r="AU151" s="199" t="s">
        <v>82</v>
      </c>
      <c r="AV151" s="13" t="s">
        <v>80</v>
      </c>
      <c r="AW151" s="13" t="s">
        <v>33</v>
      </c>
      <c r="AX151" s="13" t="s">
        <v>72</v>
      </c>
      <c r="AY151" s="199" t="s">
        <v>141</v>
      </c>
    </row>
    <row r="152" spans="2:51" s="14" customFormat="1" ht="10.2">
      <c r="B152" s="200"/>
      <c r="C152" s="201"/>
      <c r="D152" s="191" t="s">
        <v>151</v>
      </c>
      <c r="E152" s="202" t="s">
        <v>19</v>
      </c>
      <c r="F152" s="203" t="s">
        <v>803</v>
      </c>
      <c r="G152" s="201"/>
      <c r="H152" s="204">
        <v>52.146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151</v>
      </c>
      <c r="AU152" s="210" t="s">
        <v>82</v>
      </c>
      <c r="AV152" s="14" t="s">
        <v>82</v>
      </c>
      <c r="AW152" s="14" t="s">
        <v>33</v>
      </c>
      <c r="AX152" s="14" t="s">
        <v>72</v>
      </c>
      <c r="AY152" s="210" t="s">
        <v>141</v>
      </c>
    </row>
    <row r="153" spans="2:51" s="14" customFormat="1" ht="10.2">
      <c r="B153" s="200"/>
      <c r="C153" s="201"/>
      <c r="D153" s="191" t="s">
        <v>151</v>
      </c>
      <c r="E153" s="202" t="s">
        <v>19</v>
      </c>
      <c r="F153" s="203" t="s">
        <v>793</v>
      </c>
      <c r="G153" s="201"/>
      <c r="H153" s="204">
        <v>16.506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151</v>
      </c>
      <c r="AU153" s="210" t="s">
        <v>82</v>
      </c>
      <c r="AV153" s="14" t="s">
        <v>82</v>
      </c>
      <c r="AW153" s="14" t="s">
        <v>33</v>
      </c>
      <c r="AX153" s="14" t="s">
        <v>72</v>
      </c>
      <c r="AY153" s="210" t="s">
        <v>141</v>
      </c>
    </row>
    <row r="154" spans="2:51" s="14" customFormat="1" ht="10.2">
      <c r="B154" s="200"/>
      <c r="C154" s="201"/>
      <c r="D154" s="191" t="s">
        <v>151</v>
      </c>
      <c r="E154" s="202" t="s">
        <v>19</v>
      </c>
      <c r="F154" s="203" t="s">
        <v>804</v>
      </c>
      <c r="G154" s="201"/>
      <c r="H154" s="204">
        <v>-2.27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151</v>
      </c>
      <c r="AU154" s="210" t="s">
        <v>82</v>
      </c>
      <c r="AV154" s="14" t="s">
        <v>82</v>
      </c>
      <c r="AW154" s="14" t="s">
        <v>33</v>
      </c>
      <c r="AX154" s="14" t="s">
        <v>72</v>
      </c>
      <c r="AY154" s="210" t="s">
        <v>141</v>
      </c>
    </row>
    <row r="155" spans="2:51" s="15" customFormat="1" ht="10.2">
      <c r="B155" s="211"/>
      <c r="C155" s="212"/>
      <c r="D155" s="191" t="s">
        <v>151</v>
      </c>
      <c r="E155" s="213" t="s">
        <v>19</v>
      </c>
      <c r="F155" s="214" t="s">
        <v>154</v>
      </c>
      <c r="G155" s="212"/>
      <c r="H155" s="215">
        <v>66.382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151</v>
      </c>
      <c r="AU155" s="221" t="s">
        <v>82</v>
      </c>
      <c r="AV155" s="15" t="s">
        <v>155</v>
      </c>
      <c r="AW155" s="15" t="s">
        <v>33</v>
      </c>
      <c r="AX155" s="15" t="s">
        <v>72</v>
      </c>
      <c r="AY155" s="221" t="s">
        <v>141</v>
      </c>
    </row>
    <row r="156" spans="2:51" s="13" customFormat="1" ht="10.2">
      <c r="B156" s="189"/>
      <c r="C156" s="190"/>
      <c r="D156" s="191" t="s">
        <v>151</v>
      </c>
      <c r="E156" s="192" t="s">
        <v>19</v>
      </c>
      <c r="F156" s="193" t="s">
        <v>213</v>
      </c>
      <c r="G156" s="190"/>
      <c r="H156" s="192" t="s">
        <v>19</v>
      </c>
      <c r="I156" s="194"/>
      <c r="J156" s="190"/>
      <c r="K156" s="190"/>
      <c r="L156" s="195"/>
      <c r="M156" s="196"/>
      <c r="N156" s="197"/>
      <c r="O156" s="197"/>
      <c r="P156" s="197"/>
      <c r="Q156" s="197"/>
      <c r="R156" s="197"/>
      <c r="S156" s="197"/>
      <c r="T156" s="198"/>
      <c r="AT156" s="199" t="s">
        <v>151</v>
      </c>
      <c r="AU156" s="199" t="s">
        <v>82</v>
      </c>
      <c r="AV156" s="13" t="s">
        <v>80</v>
      </c>
      <c r="AW156" s="13" t="s">
        <v>33</v>
      </c>
      <c r="AX156" s="13" t="s">
        <v>72</v>
      </c>
      <c r="AY156" s="199" t="s">
        <v>141</v>
      </c>
    </row>
    <row r="157" spans="2:51" s="14" customFormat="1" ht="10.2">
      <c r="B157" s="200"/>
      <c r="C157" s="201"/>
      <c r="D157" s="191" t="s">
        <v>151</v>
      </c>
      <c r="E157" s="202" t="s">
        <v>19</v>
      </c>
      <c r="F157" s="203" t="s">
        <v>805</v>
      </c>
      <c r="G157" s="201"/>
      <c r="H157" s="204">
        <v>16.292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151</v>
      </c>
      <c r="AU157" s="210" t="s">
        <v>82</v>
      </c>
      <c r="AV157" s="14" t="s">
        <v>82</v>
      </c>
      <c r="AW157" s="14" t="s">
        <v>33</v>
      </c>
      <c r="AX157" s="14" t="s">
        <v>72</v>
      </c>
      <c r="AY157" s="210" t="s">
        <v>141</v>
      </c>
    </row>
    <row r="158" spans="2:51" s="15" customFormat="1" ht="10.2">
      <c r="B158" s="211"/>
      <c r="C158" s="212"/>
      <c r="D158" s="191" t="s">
        <v>151</v>
      </c>
      <c r="E158" s="213" t="s">
        <v>19</v>
      </c>
      <c r="F158" s="214" t="s">
        <v>154</v>
      </c>
      <c r="G158" s="212"/>
      <c r="H158" s="215">
        <v>16.292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151</v>
      </c>
      <c r="AU158" s="221" t="s">
        <v>82</v>
      </c>
      <c r="AV158" s="15" t="s">
        <v>155</v>
      </c>
      <c r="AW158" s="15" t="s">
        <v>33</v>
      </c>
      <c r="AX158" s="15" t="s">
        <v>72</v>
      </c>
      <c r="AY158" s="221" t="s">
        <v>141</v>
      </c>
    </row>
    <row r="159" spans="2:51" s="16" customFormat="1" ht="10.2">
      <c r="B159" s="222"/>
      <c r="C159" s="223"/>
      <c r="D159" s="191" t="s">
        <v>151</v>
      </c>
      <c r="E159" s="224" t="s">
        <v>19</v>
      </c>
      <c r="F159" s="225" t="s">
        <v>160</v>
      </c>
      <c r="G159" s="223"/>
      <c r="H159" s="226">
        <v>266.912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151</v>
      </c>
      <c r="AU159" s="232" t="s">
        <v>82</v>
      </c>
      <c r="AV159" s="16" t="s">
        <v>149</v>
      </c>
      <c r="AW159" s="16" t="s">
        <v>33</v>
      </c>
      <c r="AX159" s="16" t="s">
        <v>80</v>
      </c>
      <c r="AY159" s="232" t="s">
        <v>141</v>
      </c>
    </row>
    <row r="160" spans="1:65" s="2" customFormat="1" ht="16.5" customHeight="1">
      <c r="A160" s="37"/>
      <c r="B160" s="38"/>
      <c r="C160" s="176" t="s">
        <v>235</v>
      </c>
      <c r="D160" s="176" t="s">
        <v>144</v>
      </c>
      <c r="E160" s="177" t="s">
        <v>218</v>
      </c>
      <c r="F160" s="178" t="s">
        <v>219</v>
      </c>
      <c r="G160" s="179" t="s">
        <v>169</v>
      </c>
      <c r="H160" s="180">
        <v>42.444</v>
      </c>
      <c r="I160" s="181"/>
      <c r="J160" s="182">
        <f>ROUND(I160*H160,2)</f>
        <v>0</v>
      </c>
      <c r="K160" s="178" t="s">
        <v>19</v>
      </c>
      <c r="L160" s="42"/>
      <c r="M160" s="183" t="s">
        <v>19</v>
      </c>
      <c r="N160" s="184" t="s">
        <v>43</v>
      </c>
      <c r="O160" s="67"/>
      <c r="P160" s="185">
        <f>O160*H160</f>
        <v>0</v>
      </c>
      <c r="Q160" s="185">
        <v>0.0065</v>
      </c>
      <c r="R160" s="185">
        <f>Q160*H160</f>
        <v>0.275886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149</v>
      </c>
      <c r="AT160" s="187" t="s">
        <v>144</v>
      </c>
      <c r="AU160" s="187" t="s">
        <v>82</v>
      </c>
      <c r="AY160" s="20" t="s">
        <v>141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20" t="s">
        <v>80</v>
      </c>
      <c r="BK160" s="188">
        <f>ROUND(I160*H160,2)</f>
        <v>0</v>
      </c>
      <c r="BL160" s="20" t="s">
        <v>149</v>
      </c>
      <c r="BM160" s="187" t="s">
        <v>628</v>
      </c>
    </row>
    <row r="161" spans="1:65" s="2" customFormat="1" ht="24.15" customHeight="1">
      <c r="A161" s="37"/>
      <c r="B161" s="38"/>
      <c r="C161" s="176" t="s">
        <v>243</v>
      </c>
      <c r="D161" s="176" t="s">
        <v>144</v>
      </c>
      <c r="E161" s="177" t="s">
        <v>221</v>
      </c>
      <c r="F161" s="178" t="s">
        <v>222</v>
      </c>
      <c r="G161" s="179" t="s">
        <v>169</v>
      </c>
      <c r="H161" s="180">
        <v>42.444</v>
      </c>
      <c r="I161" s="181"/>
      <c r="J161" s="182">
        <f>ROUND(I161*H161,2)</f>
        <v>0</v>
      </c>
      <c r="K161" s="178" t="s">
        <v>148</v>
      </c>
      <c r="L161" s="42"/>
      <c r="M161" s="183" t="s">
        <v>19</v>
      </c>
      <c r="N161" s="184" t="s">
        <v>43</v>
      </c>
      <c r="O161" s="67"/>
      <c r="P161" s="185">
        <f>O161*H161</f>
        <v>0</v>
      </c>
      <c r="Q161" s="185">
        <v>0.0345</v>
      </c>
      <c r="R161" s="185">
        <f>Q161*H161</f>
        <v>1.4643180000000002</v>
      </c>
      <c r="S161" s="185">
        <v>0</v>
      </c>
      <c r="T161" s="18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7" t="s">
        <v>149</v>
      </c>
      <c r="AT161" s="187" t="s">
        <v>144</v>
      </c>
      <c r="AU161" s="187" t="s">
        <v>82</v>
      </c>
      <c r="AY161" s="20" t="s">
        <v>141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20" t="s">
        <v>80</v>
      </c>
      <c r="BK161" s="188">
        <f>ROUND(I161*H161,2)</f>
        <v>0</v>
      </c>
      <c r="BL161" s="20" t="s">
        <v>149</v>
      </c>
      <c r="BM161" s="187" t="s">
        <v>629</v>
      </c>
    </row>
    <row r="162" spans="2:51" s="13" customFormat="1" ht="10.2">
      <c r="B162" s="189"/>
      <c r="C162" s="190"/>
      <c r="D162" s="191" t="s">
        <v>151</v>
      </c>
      <c r="E162" s="192" t="s">
        <v>19</v>
      </c>
      <c r="F162" s="193" t="s">
        <v>152</v>
      </c>
      <c r="G162" s="190"/>
      <c r="H162" s="192" t="s">
        <v>19</v>
      </c>
      <c r="I162" s="194"/>
      <c r="J162" s="190"/>
      <c r="K162" s="190"/>
      <c r="L162" s="195"/>
      <c r="M162" s="196"/>
      <c r="N162" s="197"/>
      <c r="O162" s="197"/>
      <c r="P162" s="197"/>
      <c r="Q162" s="197"/>
      <c r="R162" s="197"/>
      <c r="S162" s="197"/>
      <c r="T162" s="198"/>
      <c r="AT162" s="199" t="s">
        <v>151</v>
      </c>
      <c r="AU162" s="199" t="s">
        <v>82</v>
      </c>
      <c r="AV162" s="13" t="s">
        <v>80</v>
      </c>
      <c r="AW162" s="13" t="s">
        <v>33</v>
      </c>
      <c r="AX162" s="13" t="s">
        <v>72</v>
      </c>
      <c r="AY162" s="199" t="s">
        <v>141</v>
      </c>
    </row>
    <row r="163" spans="2:51" s="14" customFormat="1" ht="10.2">
      <c r="B163" s="200"/>
      <c r="C163" s="201"/>
      <c r="D163" s="191" t="s">
        <v>151</v>
      </c>
      <c r="E163" s="202" t="s">
        <v>19</v>
      </c>
      <c r="F163" s="203" t="s">
        <v>890</v>
      </c>
      <c r="G163" s="201"/>
      <c r="H163" s="204">
        <v>42.444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151</v>
      </c>
      <c r="AU163" s="210" t="s">
        <v>82</v>
      </c>
      <c r="AV163" s="14" t="s">
        <v>82</v>
      </c>
      <c r="AW163" s="14" t="s">
        <v>33</v>
      </c>
      <c r="AX163" s="14" t="s">
        <v>72</v>
      </c>
      <c r="AY163" s="210" t="s">
        <v>141</v>
      </c>
    </row>
    <row r="164" spans="2:51" s="16" customFormat="1" ht="10.2">
      <c r="B164" s="222"/>
      <c r="C164" s="223"/>
      <c r="D164" s="191" t="s">
        <v>151</v>
      </c>
      <c r="E164" s="224" t="s">
        <v>19</v>
      </c>
      <c r="F164" s="225" t="s">
        <v>160</v>
      </c>
      <c r="G164" s="223"/>
      <c r="H164" s="226">
        <v>42.444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151</v>
      </c>
      <c r="AU164" s="232" t="s">
        <v>82</v>
      </c>
      <c r="AV164" s="16" t="s">
        <v>149</v>
      </c>
      <c r="AW164" s="16" t="s">
        <v>33</v>
      </c>
      <c r="AX164" s="16" t="s">
        <v>80</v>
      </c>
      <c r="AY164" s="232" t="s">
        <v>141</v>
      </c>
    </row>
    <row r="165" spans="1:65" s="2" customFormat="1" ht="16.5" customHeight="1">
      <c r="A165" s="37"/>
      <c r="B165" s="38"/>
      <c r="C165" s="176" t="s">
        <v>8</v>
      </c>
      <c r="D165" s="176" t="s">
        <v>144</v>
      </c>
      <c r="E165" s="177" t="s">
        <v>232</v>
      </c>
      <c r="F165" s="178" t="s">
        <v>233</v>
      </c>
      <c r="G165" s="179" t="s">
        <v>169</v>
      </c>
      <c r="H165" s="180">
        <v>42.444</v>
      </c>
      <c r="I165" s="181"/>
      <c r="J165" s="182">
        <f>ROUND(I165*H165,2)</f>
        <v>0</v>
      </c>
      <c r="K165" s="178" t="s">
        <v>148</v>
      </c>
      <c r="L165" s="42"/>
      <c r="M165" s="183" t="s">
        <v>19</v>
      </c>
      <c r="N165" s="184" t="s">
        <v>43</v>
      </c>
      <c r="O165" s="67"/>
      <c r="P165" s="185">
        <f>O165*H165</f>
        <v>0</v>
      </c>
      <c r="Q165" s="185">
        <v>0.016</v>
      </c>
      <c r="R165" s="185">
        <f>Q165*H165</f>
        <v>0.679104</v>
      </c>
      <c r="S165" s="185">
        <v>0</v>
      </c>
      <c r="T165" s="18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7" t="s">
        <v>149</v>
      </c>
      <c r="AT165" s="187" t="s">
        <v>144</v>
      </c>
      <c r="AU165" s="187" t="s">
        <v>82</v>
      </c>
      <c r="AY165" s="20" t="s">
        <v>141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20" t="s">
        <v>80</v>
      </c>
      <c r="BK165" s="188">
        <f>ROUND(I165*H165,2)</f>
        <v>0</v>
      </c>
      <c r="BL165" s="20" t="s">
        <v>149</v>
      </c>
      <c r="BM165" s="187" t="s">
        <v>642</v>
      </c>
    </row>
    <row r="166" spans="1:65" s="2" customFormat="1" ht="16.5" customHeight="1">
      <c r="A166" s="37"/>
      <c r="B166" s="38"/>
      <c r="C166" s="176" t="s">
        <v>254</v>
      </c>
      <c r="D166" s="176" t="s">
        <v>144</v>
      </c>
      <c r="E166" s="177" t="s">
        <v>236</v>
      </c>
      <c r="F166" s="178" t="s">
        <v>237</v>
      </c>
      <c r="G166" s="179" t="s">
        <v>147</v>
      </c>
      <c r="H166" s="180">
        <v>31.69</v>
      </c>
      <c r="I166" s="181"/>
      <c r="J166" s="182">
        <f>ROUND(I166*H166,2)</f>
        <v>0</v>
      </c>
      <c r="K166" s="178" t="s">
        <v>148</v>
      </c>
      <c r="L166" s="42"/>
      <c r="M166" s="183" t="s">
        <v>19</v>
      </c>
      <c r="N166" s="184" t="s">
        <v>43</v>
      </c>
      <c r="O166" s="67"/>
      <c r="P166" s="185">
        <f>O166*H166</f>
        <v>0</v>
      </c>
      <c r="Q166" s="185">
        <v>0.02065</v>
      </c>
      <c r="R166" s="185">
        <f>Q166*H166</f>
        <v>0.6543985000000001</v>
      </c>
      <c r="S166" s="185">
        <v>0</v>
      </c>
      <c r="T166" s="18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7" t="s">
        <v>149</v>
      </c>
      <c r="AT166" s="187" t="s">
        <v>144</v>
      </c>
      <c r="AU166" s="187" t="s">
        <v>82</v>
      </c>
      <c r="AY166" s="20" t="s">
        <v>141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20" t="s">
        <v>80</v>
      </c>
      <c r="BK166" s="188">
        <f>ROUND(I166*H166,2)</f>
        <v>0</v>
      </c>
      <c r="BL166" s="20" t="s">
        <v>149</v>
      </c>
      <c r="BM166" s="187" t="s">
        <v>643</v>
      </c>
    </row>
    <row r="167" spans="2:51" s="13" customFormat="1" ht="10.2">
      <c r="B167" s="189"/>
      <c r="C167" s="190"/>
      <c r="D167" s="191" t="s">
        <v>151</v>
      </c>
      <c r="E167" s="192" t="s">
        <v>19</v>
      </c>
      <c r="F167" s="193" t="s">
        <v>239</v>
      </c>
      <c r="G167" s="190"/>
      <c r="H167" s="192" t="s">
        <v>19</v>
      </c>
      <c r="I167" s="194"/>
      <c r="J167" s="190"/>
      <c r="K167" s="190"/>
      <c r="L167" s="195"/>
      <c r="M167" s="196"/>
      <c r="N167" s="197"/>
      <c r="O167" s="197"/>
      <c r="P167" s="197"/>
      <c r="Q167" s="197"/>
      <c r="R167" s="197"/>
      <c r="S167" s="197"/>
      <c r="T167" s="198"/>
      <c r="AT167" s="199" t="s">
        <v>151</v>
      </c>
      <c r="AU167" s="199" t="s">
        <v>82</v>
      </c>
      <c r="AV167" s="13" t="s">
        <v>80</v>
      </c>
      <c r="AW167" s="13" t="s">
        <v>33</v>
      </c>
      <c r="AX167" s="13" t="s">
        <v>72</v>
      </c>
      <c r="AY167" s="199" t="s">
        <v>141</v>
      </c>
    </row>
    <row r="168" spans="2:51" s="14" customFormat="1" ht="10.2">
      <c r="B168" s="200"/>
      <c r="C168" s="201"/>
      <c r="D168" s="191" t="s">
        <v>151</v>
      </c>
      <c r="E168" s="202" t="s">
        <v>19</v>
      </c>
      <c r="F168" s="203" t="s">
        <v>891</v>
      </c>
      <c r="G168" s="201"/>
      <c r="H168" s="204">
        <v>4.3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151</v>
      </c>
      <c r="AU168" s="210" t="s">
        <v>82</v>
      </c>
      <c r="AV168" s="14" t="s">
        <v>82</v>
      </c>
      <c r="AW168" s="14" t="s">
        <v>33</v>
      </c>
      <c r="AX168" s="14" t="s">
        <v>72</v>
      </c>
      <c r="AY168" s="210" t="s">
        <v>141</v>
      </c>
    </row>
    <row r="169" spans="2:51" s="13" customFormat="1" ht="10.2">
      <c r="B169" s="189"/>
      <c r="C169" s="190"/>
      <c r="D169" s="191" t="s">
        <v>151</v>
      </c>
      <c r="E169" s="192" t="s">
        <v>19</v>
      </c>
      <c r="F169" s="193" t="s">
        <v>241</v>
      </c>
      <c r="G169" s="190"/>
      <c r="H169" s="192" t="s">
        <v>19</v>
      </c>
      <c r="I169" s="194"/>
      <c r="J169" s="190"/>
      <c r="K169" s="190"/>
      <c r="L169" s="195"/>
      <c r="M169" s="196"/>
      <c r="N169" s="197"/>
      <c r="O169" s="197"/>
      <c r="P169" s="197"/>
      <c r="Q169" s="197"/>
      <c r="R169" s="197"/>
      <c r="S169" s="197"/>
      <c r="T169" s="198"/>
      <c r="AT169" s="199" t="s">
        <v>151</v>
      </c>
      <c r="AU169" s="199" t="s">
        <v>82</v>
      </c>
      <c r="AV169" s="13" t="s">
        <v>80</v>
      </c>
      <c r="AW169" s="13" t="s">
        <v>33</v>
      </c>
      <c r="AX169" s="13" t="s">
        <v>72</v>
      </c>
      <c r="AY169" s="199" t="s">
        <v>141</v>
      </c>
    </row>
    <row r="170" spans="2:51" s="14" customFormat="1" ht="10.2">
      <c r="B170" s="200"/>
      <c r="C170" s="201"/>
      <c r="D170" s="191" t="s">
        <v>151</v>
      </c>
      <c r="E170" s="202" t="s">
        <v>19</v>
      </c>
      <c r="F170" s="203" t="s">
        <v>892</v>
      </c>
      <c r="G170" s="201"/>
      <c r="H170" s="204">
        <v>27.39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151</v>
      </c>
      <c r="AU170" s="210" t="s">
        <v>82</v>
      </c>
      <c r="AV170" s="14" t="s">
        <v>82</v>
      </c>
      <c r="AW170" s="14" t="s">
        <v>33</v>
      </c>
      <c r="AX170" s="14" t="s">
        <v>72</v>
      </c>
      <c r="AY170" s="210" t="s">
        <v>141</v>
      </c>
    </row>
    <row r="171" spans="2:51" s="16" customFormat="1" ht="10.2">
      <c r="B171" s="222"/>
      <c r="C171" s="223"/>
      <c r="D171" s="191" t="s">
        <v>151</v>
      </c>
      <c r="E171" s="224" t="s">
        <v>19</v>
      </c>
      <c r="F171" s="225" t="s">
        <v>160</v>
      </c>
      <c r="G171" s="223"/>
      <c r="H171" s="226">
        <v>31.69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151</v>
      </c>
      <c r="AU171" s="232" t="s">
        <v>82</v>
      </c>
      <c r="AV171" s="16" t="s">
        <v>149</v>
      </c>
      <c r="AW171" s="16" t="s">
        <v>33</v>
      </c>
      <c r="AX171" s="16" t="s">
        <v>80</v>
      </c>
      <c r="AY171" s="232" t="s">
        <v>141</v>
      </c>
    </row>
    <row r="172" spans="1:65" s="2" customFormat="1" ht="16.5" customHeight="1">
      <c r="A172" s="37"/>
      <c r="B172" s="38"/>
      <c r="C172" s="176" t="s">
        <v>265</v>
      </c>
      <c r="D172" s="176" t="s">
        <v>144</v>
      </c>
      <c r="E172" s="177" t="s">
        <v>244</v>
      </c>
      <c r="F172" s="178" t="s">
        <v>245</v>
      </c>
      <c r="G172" s="179" t="s">
        <v>147</v>
      </c>
      <c r="H172" s="180">
        <v>45.59</v>
      </c>
      <c r="I172" s="181"/>
      <c r="J172" s="182">
        <f>ROUND(I172*H172,2)</f>
        <v>0</v>
      </c>
      <c r="K172" s="178" t="s">
        <v>19</v>
      </c>
      <c r="L172" s="42"/>
      <c r="M172" s="183" t="s">
        <v>19</v>
      </c>
      <c r="N172" s="184" t="s">
        <v>43</v>
      </c>
      <c r="O172" s="67"/>
      <c r="P172" s="185">
        <f>O172*H172</f>
        <v>0</v>
      </c>
      <c r="Q172" s="185">
        <v>0.02065</v>
      </c>
      <c r="R172" s="185">
        <f>Q172*H172</f>
        <v>0.9414335000000001</v>
      </c>
      <c r="S172" s="185">
        <v>0</v>
      </c>
      <c r="T172" s="18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7" t="s">
        <v>149</v>
      </c>
      <c r="AT172" s="187" t="s">
        <v>144</v>
      </c>
      <c r="AU172" s="187" t="s">
        <v>82</v>
      </c>
      <c r="AY172" s="20" t="s">
        <v>141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20" t="s">
        <v>80</v>
      </c>
      <c r="BK172" s="188">
        <f>ROUND(I172*H172,2)</f>
        <v>0</v>
      </c>
      <c r="BL172" s="20" t="s">
        <v>149</v>
      </c>
      <c r="BM172" s="187" t="s">
        <v>646</v>
      </c>
    </row>
    <row r="173" spans="2:51" s="13" customFormat="1" ht="10.2">
      <c r="B173" s="189"/>
      <c r="C173" s="190"/>
      <c r="D173" s="191" t="s">
        <v>151</v>
      </c>
      <c r="E173" s="192" t="s">
        <v>19</v>
      </c>
      <c r="F173" s="193" t="s">
        <v>239</v>
      </c>
      <c r="G173" s="190"/>
      <c r="H173" s="192" t="s">
        <v>19</v>
      </c>
      <c r="I173" s="194"/>
      <c r="J173" s="190"/>
      <c r="K173" s="190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151</v>
      </c>
      <c r="AU173" s="199" t="s">
        <v>82</v>
      </c>
      <c r="AV173" s="13" t="s">
        <v>80</v>
      </c>
      <c r="AW173" s="13" t="s">
        <v>33</v>
      </c>
      <c r="AX173" s="13" t="s">
        <v>72</v>
      </c>
      <c r="AY173" s="199" t="s">
        <v>141</v>
      </c>
    </row>
    <row r="174" spans="2:51" s="14" customFormat="1" ht="10.2">
      <c r="B174" s="200"/>
      <c r="C174" s="201"/>
      <c r="D174" s="191" t="s">
        <v>151</v>
      </c>
      <c r="E174" s="202" t="s">
        <v>19</v>
      </c>
      <c r="F174" s="203" t="s">
        <v>813</v>
      </c>
      <c r="G174" s="201"/>
      <c r="H174" s="204">
        <v>12.05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151</v>
      </c>
      <c r="AU174" s="210" t="s">
        <v>82</v>
      </c>
      <c r="AV174" s="14" t="s">
        <v>82</v>
      </c>
      <c r="AW174" s="14" t="s">
        <v>33</v>
      </c>
      <c r="AX174" s="14" t="s">
        <v>72</v>
      </c>
      <c r="AY174" s="210" t="s">
        <v>141</v>
      </c>
    </row>
    <row r="175" spans="2:51" s="13" customFormat="1" ht="10.2">
      <c r="B175" s="189"/>
      <c r="C175" s="190"/>
      <c r="D175" s="191" t="s">
        <v>151</v>
      </c>
      <c r="E175" s="192" t="s">
        <v>19</v>
      </c>
      <c r="F175" s="193" t="s">
        <v>241</v>
      </c>
      <c r="G175" s="190"/>
      <c r="H175" s="192" t="s">
        <v>19</v>
      </c>
      <c r="I175" s="194"/>
      <c r="J175" s="190"/>
      <c r="K175" s="190"/>
      <c r="L175" s="195"/>
      <c r="M175" s="196"/>
      <c r="N175" s="197"/>
      <c r="O175" s="197"/>
      <c r="P175" s="197"/>
      <c r="Q175" s="197"/>
      <c r="R175" s="197"/>
      <c r="S175" s="197"/>
      <c r="T175" s="198"/>
      <c r="AT175" s="199" t="s">
        <v>151</v>
      </c>
      <c r="AU175" s="199" t="s">
        <v>82</v>
      </c>
      <c r="AV175" s="13" t="s">
        <v>80</v>
      </c>
      <c r="AW175" s="13" t="s">
        <v>33</v>
      </c>
      <c r="AX175" s="13" t="s">
        <v>72</v>
      </c>
      <c r="AY175" s="199" t="s">
        <v>141</v>
      </c>
    </row>
    <row r="176" spans="2:51" s="14" customFormat="1" ht="10.2">
      <c r="B176" s="200"/>
      <c r="C176" s="201"/>
      <c r="D176" s="191" t="s">
        <v>151</v>
      </c>
      <c r="E176" s="202" t="s">
        <v>19</v>
      </c>
      <c r="F176" s="203" t="s">
        <v>814</v>
      </c>
      <c r="G176" s="201"/>
      <c r="H176" s="204">
        <v>14.94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151</v>
      </c>
      <c r="AU176" s="210" t="s">
        <v>82</v>
      </c>
      <c r="AV176" s="14" t="s">
        <v>82</v>
      </c>
      <c r="AW176" s="14" t="s">
        <v>33</v>
      </c>
      <c r="AX176" s="14" t="s">
        <v>72</v>
      </c>
      <c r="AY176" s="210" t="s">
        <v>141</v>
      </c>
    </row>
    <row r="177" spans="2:51" s="14" customFormat="1" ht="10.2">
      <c r="B177" s="200"/>
      <c r="C177" s="201"/>
      <c r="D177" s="191" t="s">
        <v>151</v>
      </c>
      <c r="E177" s="202" t="s">
        <v>19</v>
      </c>
      <c r="F177" s="203" t="s">
        <v>815</v>
      </c>
      <c r="G177" s="201"/>
      <c r="H177" s="204">
        <v>18.6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151</v>
      </c>
      <c r="AU177" s="210" t="s">
        <v>82</v>
      </c>
      <c r="AV177" s="14" t="s">
        <v>82</v>
      </c>
      <c r="AW177" s="14" t="s">
        <v>33</v>
      </c>
      <c r="AX177" s="14" t="s">
        <v>72</v>
      </c>
      <c r="AY177" s="210" t="s">
        <v>141</v>
      </c>
    </row>
    <row r="178" spans="2:51" s="16" customFormat="1" ht="10.2">
      <c r="B178" s="222"/>
      <c r="C178" s="223"/>
      <c r="D178" s="191" t="s">
        <v>151</v>
      </c>
      <c r="E178" s="224" t="s">
        <v>19</v>
      </c>
      <c r="F178" s="225" t="s">
        <v>160</v>
      </c>
      <c r="G178" s="223"/>
      <c r="H178" s="226">
        <v>45.59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151</v>
      </c>
      <c r="AU178" s="232" t="s">
        <v>82</v>
      </c>
      <c r="AV178" s="16" t="s">
        <v>149</v>
      </c>
      <c r="AW178" s="16" t="s">
        <v>33</v>
      </c>
      <c r="AX178" s="16" t="s">
        <v>80</v>
      </c>
      <c r="AY178" s="232" t="s">
        <v>141</v>
      </c>
    </row>
    <row r="179" spans="1:65" s="2" customFormat="1" ht="24.15" customHeight="1">
      <c r="A179" s="37"/>
      <c r="B179" s="38"/>
      <c r="C179" s="176" t="s">
        <v>270</v>
      </c>
      <c r="D179" s="176" t="s">
        <v>144</v>
      </c>
      <c r="E179" s="177" t="s">
        <v>250</v>
      </c>
      <c r="F179" s="178" t="s">
        <v>251</v>
      </c>
      <c r="G179" s="179" t="s">
        <v>169</v>
      </c>
      <c r="H179" s="180">
        <v>56.1</v>
      </c>
      <c r="I179" s="181"/>
      <c r="J179" s="182">
        <f>ROUND(I179*H179,2)</f>
        <v>0</v>
      </c>
      <c r="K179" s="178" t="s">
        <v>148</v>
      </c>
      <c r="L179" s="42"/>
      <c r="M179" s="183" t="s">
        <v>19</v>
      </c>
      <c r="N179" s="184" t="s">
        <v>43</v>
      </c>
      <c r="O179" s="67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7" t="s">
        <v>149</v>
      </c>
      <c r="AT179" s="187" t="s">
        <v>144</v>
      </c>
      <c r="AU179" s="187" t="s">
        <v>82</v>
      </c>
      <c r="AY179" s="20" t="s">
        <v>141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20" t="s">
        <v>80</v>
      </c>
      <c r="BK179" s="188">
        <f>ROUND(I179*H179,2)</f>
        <v>0</v>
      </c>
      <c r="BL179" s="20" t="s">
        <v>149</v>
      </c>
      <c r="BM179" s="187" t="s">
        <v>650</v>
      </c>
    </row>
    <row r="180" spans="2:51" s="14" customFormat="1" ht="10.2">
      <c r="B180" s="200"/>
      <c r="C180" s="201"/>
      <c r="D180" s="191" t="s">
        <v>151</v>
      </c>
      <c r="E180" s="202" t="s">
        <v>19</v>
      </c>
      <c r="F180" s="203" t="s">
        <v>893</v>
      </c>
      <c r="G180" s="201"/>
      <c r="H180" s="204">
        <v>56.1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151</v>
      </c>
      <c r="AU180" s="210" t="s">
        <v>82</v>
      </c>
      <c r="AV180" s="14" t="s">
        <v>82</v>
      </c>
      <c r="AW180" s="14" t="s">
        <v>33</v>
      </c>
      <c r="AX180" s="14" t="s">
        <v>72</v>
      </c>
      <c r="AY180" s="210" t="s">
        <v>141</v>
      </c>
    </row>
    <row r="181" spans="2:51" s="16" customFormat="1" ht="10.2">
      <c r="B181" s="222"/>
      <c r="C181" s="223"/>
      <c r="D181" s="191" t="s">
        <v>151</v>
      </c>
      <c r="E181" s="224" t="s">
        <v>19</v>
      </c>
      <c r="F181" s="225" t="s">
        <v>160</v>
      </c>
      <c r="G181" s="223"/>
      <c r="H181" s="226">
        <v>56.1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151</v>
      </c>
      <c r="AU181" s="232" t="s">
        <v>82</v>
      </c>
      <c r="AV181" s="16" t="s">
        <v>149</v>
      </c>
      <c r="AW181" s="16" t="s">
        <v>33</v>
      </c>
      <c r="AX181" s="16" t="s">
        <v>80</v>
      </c>
      <c r="AY181" s="232" t="s">
        <v>141</v>
      </c>
    </row>
    <row r="182" spans="1:65" s="2" customFormat="1" ht="24.15" customHeight="1">
      <c r="A182" s="37"/>
      <c r="B182" s="38"/>
      <c r="C182" s="176" t="s">
        <v>277</v>
      </c>
      <c r="D182" s="176" t="s">
        <v>144</v>
      </c>
      <c r="E182" s="177" t="s">
        <v>255</v>
      </c>
      <c r="F182" s="178" t="s">
        <v>256</v>
      </c>
      <c r="G182" s="179" t="s">
        <v>169</v>
      </c>
      <c r="H182" s="180">
        <v>27.215</v>
      </c>
      <c r="I182" s="181"/>
      <c r="J182" s="182">
        <f>ROUND(I182*H182,2)</f>
        <v>0</v>
      </c>
      <c r="K182" s="178" t="s">
        <v>148</v>
      </c>
      <c r="L182" s="42"/>
      <c r="M182" s="183" t="s">
        <v>19</v>
      </c>
      <c r="N182" s="184" t="s">
        <v>43</v>
      </c>
      <c r="O182" s="67"/>
      <c r="P182" s="185">
        <f>O182*H182</f>
        <v>0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7" t="s">
        <v>149</v>
      </c>
      <c r="AT182" s="187" t="s">
        <v>144</v>
      </c>
      <c r="AU182" s="187" t="s">
        <v>82</v>
      </c>
      <c r="AY182" s="20" t="s">
        <v>141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20" t="s">
        <v>80</v>
      </c>
      <c r="BK182" s="188">
        <f>ROUND(I182*H182,2)</f>
        <v>0</v>
      </c>
      <c r="BL182" s="20" t="s">
        <v>149</v>
      </c>
      <c r="BM182" s="187" t="s">
        <v>652</v>
      </c>
    </row>
    <row r="183" spans="2:51" s="13" customFormat="1" ht="10.2">
      <c r="B183" s="189"/>
      <c r="C183" s="190"/>
      <c r="D183" s="191" t="s">
        <v>151</v>
      </c>
      <c r="E183" s="192" t="s">
        <v>19</v>
      </c>
      <c r="F183" s="193" t="s">
        <v>258</v>
      </c>
      <c r="G183" s="190"/>
      <c r="H183" s="192" t="s">
        <v>19</v>
      </c>
      <c r="I183" s="194"/>
      <c r="J183" s="190"/>
      <c r="K183" s="190"/>
      <c r="L183" s="195"/>
      <c r="M183" s="196"/>
      <c r="N183" s="197"/>
      <c r="O183" s="197"/>
      <c r="P183" s="197"/>
      <c r="Q183" s="197"/>
      <c r="R183" s="197"/>
      <c r="S183" s="197"/>
      <c r="T183" s="198"/>
      <c r="AT183" s="199" t="s">
        <v>151</v>
      </c>
      <c r="AU183" s="199" t="s">
        <v>82</v>
      </c>
      <c r="AV183" s="13" t="s">
        <v>80</v>
      </c>
      <c r="AW183" s="13" t="s">
        <v>33</v>
      </c>
      <c r="AX183" s="13" t="s">
        <v>72</v>
      </c>
      <c r="AY183" s="199" t="s">
        <v>141</v>
      </c>
    </row>
    <row r="184" spans="2:51" s="13" customFormat="1" ht="10.2">
      <c r="B184" s="189"/>
      <c r="C184" s="190"/>
      <c r="D184" s="191" t="s">
        <v>151</v>
      </c>
      <c r="E184" s="192" t="s">
        <v>19</v>
      </c>
      <c r="F184" s="193" t="s">
        <v>156</v>
      </c>
      <c r="G184" s="190"/>
      <c r="H184" s="192" t="s">
        <v>19</v>
      </c>
      <c r="I184" s="194"/>
      <c r="J184" s="190"/>
      <c r="K184" s="190"/>
      <c r="L184" s="195"/>
      <c r="M184" s="196"/>
      <c r="N184" s="197"/>
      <c r="O184" s="197"/>
      <c r="P184" s="197"/>
      <c r="Q184" s="197"/>
      <c r="R184" s="197"/>
      <c r="S184" s="197"/>
      <c r="T184" s="198"/>
      <c r="AT184" s="199" t="s">
        <v>151</v>
      </c>
      <c r="AU184" s="199" t="s">
        <v>82</v>
      </c>
      <c r="AV184" s="13" t="s">
        <v>80</v>
      </c>
      <c r="AW184" s="13" t="s">
        <v>33</v>
      </c>
      <c r="AX184" s="13" t="s">
        <v>72</v>
      </c>
      <c r="AY184" s="199" t="s">
        <v>141</v>
      </c>
    </row>
    <row r="185" spans="2:51" s="14" customFormat="1" ht="10.2">
      <c r="B185" s="200"/>
      <c r="C185" s="201"/>
      <c r="D185" s="191" t="s">
        <v>151</v>
      </c>
      <c r="E185" s="202" t="s">
        <v>19</v>
      </c>
      <c r="F185" s="203" t="s">
        <v>894</v>
      </c>
      <c r="G185" s="201"/>
      <c r="H185" s="204">
        <v>12.198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151</v>
      </c>
      <c r="AU185" s="210" t="s">
        <v>82</v>
      </c>
      <c r="AV185" s="14" t="s">
        <v>82</v>
      </c>
      <c r="AW185" s="14" t="s">
        <v>33</v>
      </c>
      <c r="AX185" s="14" t="s">
        <v>72</v>
      </c>
      <c r="AY185" s="210" t="s">
        <v>141</v>
      </c>
    </row>
    <row r="186" spans="2:51" s="14" customFormat="1" ht="10.2">
      <c r="B186" s="200"/>
      <c r="C186" s="201"/>
      <c r="D186" s="191" t="s">
        <v>151</v>
      </c>
      <c r="E186" s="202" t="s">
        <v>19</v>
      </c>
      <c r="F186" s="203" t="s">
        <v>820</v>
      </c>
      <c r="G186" s="201"/>
      <c r="H186" s="204">
        <v>10.597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151</v>
      </c>
      <c r="AU186" s="210" t="s">
        <v>82</v>
      </c>
      <c r="AV186" s="14" t="s">
        <v>82</v>
      </c>
      <c r="AW186" s="14" t="s">
        <v>33</v>
      </c>
      <c r="AX186" s="14" t="s">
        <v>72</v>
      </c>
      <c r="AY186" s="210" t="s">
        <v>141</v>
      </c>
    </row>
    <row r="187" spans="2:51" s="14" customFormat="1" ht="10.2">
      <c r="B187" s="200"/>
      <c r="C187" s="201"/>
      <c r="D187" s="191" t="s">
        <v>151</v>
      </c>
      <c r="E187" s="202" t="s">
        <v>19</v>
      </c>
      <c r="F187" s="203" t="s">
        <v>821</v>
      </c>
      <c r="G187" s="201"/>
      <c r="H187" s="204">
        <v>4.42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151</v>
      </c>
      <c r="AU187" s="210" t="s">
        <v>82</v>
      </c>
      <c r="AV187" s="14" t="s">
        <v>82</v>
      </c>
      <c r="AW187" s="14" t="s">
        <v>33</v>
      </c>
      <c r="AX187" s="14" t="s">
        <v>72</v>
      </c>
      <c r="AY187" s="210" t="s">
        <v>141</v>
      </c>
    </row>
    <row r="188" spans="2:51" s="15" customFormat="1" ht="10.2">
      <c r="B188" s="211"/>
      <c r="C188" s="212"/>
      <c r="D188" s="191" t="s">
        <v>151</v>
      </c>
      <c r="E188" s="213" t="s">
        <v>19</v>
      </c>
      <c r="F188" s="214" t="s">
        <v>154</v>
      </c>
      <c r="G188" s="212"/>
      <c r="H188" s="215">
        <v>27.215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151</v>
      </c>
      <c r="AU188" s="221" t="s">
        <v>82</v>
      </c>
      <c r="AV188" s="15" t="s">
        <v>155</v>
      </c>
      <c r="AW188" s="15" t="s">
        <v>33</v>
      </c>
      <c r="AX188" s="15" t="s">
        <v>72</v>
      </c>
      <c r="AY188" s="221" t="s">
        <v>141</v>
      </c>
    </row>
    <row r="189" spans="2:51" s="13" customFormat="1" ht="10.2">
      <c r="B189" s="189"/>
      <c r="C189" s="190"/>
      <c r="D189" s="191" t="s">
        <v>151</v>
      </c>
      <c r="E189" s="192" t="s">
        <v>19</v>
      </c>
      <c r="F189" s="193" t="s">
        <v>263</v>
      </c>
      <c r="G189" s="190"/>
      <c r="H189" s="192" t="s">
        <v>19</v>
      </c>
      <c r="I189" s="194"/>
      <c r="J189" s="190"/>
      <c r="K189" s="190"/>
      <c r="L189" s="195"/>
      <c r="M189" s="196"/>
      <c r="N189" s="197"/>
      <c r="O189" s="197"/>
      <c r="P189" s="197"/>
      <c r="Q189" s="197"/>
      <c r="R189" s="197"/>
      <c r="S189" s="197"/>
      <c r="T189" s="198"/>
      <c r="AT189" s="199" t="s">
        <v>151</v>
      </c>
      <c r="AU189" s="199" t="s">
        <v>82</v>
      </c>
      <c r="AV189" s="13" t="s">
        <v>80</v>
      </c>
      <c r="AW189" s="13" t="s">
        <v>33</v>
      </c>
      <c r="AX189" s="13" t="s">
        <v>72</v>
      </c>
      <c r="AY189" s="199" t="s">
        <v>141</v>
      </c>
    </row>
    <row r="190" spans="2:51" s="14" customFormat="1" ht="10.2">
      <c r="B190" s="200"/>
      <c r="C190" s="201"/>
      <c r="D190" s="191" t="s">
        <v>151</v>
      </c>
      <c r="E190" s="202" t="s">
        <v>19</v>
      </c>
      <c r="F190" s="203" t="s">
        <v>72</v>
      </c>
      <c r="G190" s="201"/>
      <c r="H190" s="204">
        <v>0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151</v>
      </c>
      <c r="AU190" s="210" t="s">
        <v>82</v>
      </c>
      <c r="AV190" s="14" t="s">
        <v>82</v>
      </c>
      <c r="AW190" s="14" t="s">
        <v>33</v>
      </c>
      <c r="AX190" s="14" t="s">
        <v>72</v>
      </c>
      <c r="AY190" s="210" t="s">
        <v>141</v>
      </c>
    </row>
    <row r="191" spans="2:51" s="15" customFormat="1" ht="10.2">
      <c r="B191" s="211"/>
      <c r="C191" s="212"/>
      <c r="D191" s="191" t="s">
        <v>151</v>
      </c>
      <c r="E191" s="213" t="s">
        <v>19</v>
      </c>
      <c r="F191" s="214" t="s">
        <v>154</v>
      </c>
      <c r="G191" s="212"/>
      <c r="H191" s="215">
        <v>0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151</v>
      </c>
      <c r="AU191" s="221" t="s">
        <v>82</v>
      </c>
      <c r="AV191" s="15" t="s">
        <v>155</v>
      </c>
      <c r="AW191" s="15" t="s">
        <v>33</v>
      </c>
      <c r="AX191" s="15" t="s">
        <v>72</v>
      </c>
      <c r="AY191" s="221" t="s">
        <v>141</v>
      </c>
    </row>
    <row r="192" spans="2:51" s="16" customFormat="1" ht="10.2">
      <c r="B192" s="222"/>
      <c r="C192" s="223"/>
      <c r="D192" s="191" t="s">
        <v>151</v>
      </c>
      <c r="E192" s="224" t="s">
        <v>19</v>
      </c>
      <c r="F192" s="225" t="s">
        <v>160</v>
      </c>
      <c r="G192" s="223"/>
      <c r="H192" s="226">
        <v>27.215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151</v>
      </c>
      <c r="AU192" s="232" t="s">
        <v>82</v>
      </c>
      <c r="AV192" s="16" t="s">
        <v>149</v>
      </c>
      <c r="AW192" s="16" t="s">
        <v>33</v>
      </c>
      <c r="AX192" s="16" t="s">
        <v>80</v>
      </c>
      <c r="AY192" s="232" t="s">
        <v>141</v>
      </c>
    </row>
    <row r="193" spans="1:65" s="2" customFormat="1" ht="16.5" customHeight="1">
      <c r="A193" s="37"/>
      <c r="B193" s="38"/>
      <c r="C193" s="176" t="s">
        <v>282</v>
      </c>
      <c r="D193" s="176" t="s">
        <v>144</v>
      </c>
      <c r="E193" s="177" t="s">
        <v>266</v>
      </c>
      <c r="F193" s="178" t="s">
        <v>267</v>
      </c>
      <c r="G193" s="179" t="s">
        <v>169</v>
      </c>
      <c r="H193" s="180">
        <v>309.811</v>
      </c>
      <c r="I193" s="181"/>
      <c r="J193" s="182">
        <f>ROUND(I193*H193,2)</f>
        <v>0</v>
      </c>
      <c r="K193" s="178" t="s">
        <v>148</v>
      </c>
      <c r="L193" s="42"/>
      <c r="M193" s="183" t="s">
        <v>19</v>
      </c>
      <c r="N193" s="184" t="s">
        <v>43</v>
      </c>
      <c r="O193" s="67"/>
      <c r="P193" s="185">
        <f>O193*H193</f>
        <v>0</v>
      </c>
      <c r="Q193" s="185">
        <v>0</v>
      </c>
      <c r="R193" s="185">
        <f>Q193*H193</f>
        <v>0</v>
      </c>
      <c r="S193" s="185">
        <v>0</v>
      </c>
      <c r="T193" s="18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7" t="s">
        <v>149</v>
      </c>
      <c r="AT193" s="187" t="s">
        <v>144</v>
      </c>
      <c r="AU193" s="187" t="s">
        <v>82</v>
      </c>
      <c r="AY193" s="20" t="s">
        <v>141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20" t="s">
        <v>80</v>
      </c>
      <c r="BK193" s="188">
        <f>ROUND(I193*H193,2)</f>
        <v>0</v>
      </c>
      <c r="BL193" s="20" t="s">
        <v>149</v>
      </c>
      <c r="BM193" s="187" t="s">
        <v>658</v>
      </c>
    </row>
    <row r="194" spans="2:51" s="14" customFormat="1" ht="10.2">
      <c r="B194" s="200"/>
      <c r="C194" s="201"/>
      <c r="D194" s="191" t="s">
        <v>151</v>
      </c>
      <c r="E194" s="202" t="s">
        <v>19</v>
      </c>
      <c r="F194" s="203" t="s">
        <v>895</v>
      </c>
      <c r="G194" s="201"/>
      <c r="H194" s="204">
        <v>309.811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151</v>
      </c>
      <c r="AU194" s="210" t="s">
        <v>82</v>
      </c>
      <c r="AV194" s="14" t="s">
        <v>82</v>
      </c>
      <c r="AW194" s="14" t="s">
        <v>33</v>
      </c>
      <c r="AX194" s="14" t="s">
        <v>72</v>
      </c>
      <c r="AY194" s="210" t="s">
        <v>141</v>
      </c>
    </row>
    <row r="195" spans="2:51" s="16" customFormat="1" ht="10.2">
      <c r="B195" s="222"/>
      <c r="C195" s="223"/>
      <c r="D195" s="191" t="s">
        <v>151</v>
      </c>
      <c r="E195" s="224" t="s">
        <v>19</v>
      </c>
      <c r="F195" s="225" t="s">
        <v>160</v>
      </c>
      <c r="G195" s="223"/>
      <c r="H195" s="226">
        <v>309.811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151</v>
      </c>
      <c r="AU195" s="232" t="s">
        <v>82</v>
      </c>
      <c r="AV195" s="16" t="s">
        <v>149</v>
      </c>
      <c r="AW195" s="16" t="s">
        <v>33</v>
      </c>
      <c r="AX195" s="16" t="s">
        <v>80</v>
      </c>
      <c r="AY195" s="232" t="s">
        <v>141</v>
      </c>
    </row>
    <row r="196" spans="2:63" s="12" customFormat="1" ht="22.8" customHeight="1">
      <c r="B196" s="160"/>
      <c r="C196" s="161"/>
      <c r="D196" s="162" t="s">
        <v>71</v>
      </c>
      <c r="E196" s="174" t="s">
        <v>275</v>
      </c>
      <c r="F196" s="174" t="s">
        <v>276</v>
      </c>
      <c r="G196" s="161"/>
      <c r="H196" s="161"/>
      <c r="I196" s="164"/>
      <c r="J196" s="175">
        <f>BK196</f>
        <v>0</v>
      </c>
      <c r="K196" s="161"/>
      <c r="L196" s="166"/>
      <c r="M196" s="167"/>
      <c r="N196" s="168"/>
      <c r="O196" s="168"/>
      <c r="P196" s="169">
        <f>SUM(P197:P200)</f>
        <v>0</v>
      </c>
      <c r="Q196" s="168"/>
      <c r="R196" s="169">
        <f>SUM(R197:R200)</f>
        <v>0</v>
      </c>
      <c r="S196" s="168"/>
      <c r="T196" s="170">
        <f>SUM(T197:T200)</f>
        <v>0</v>
      </c>
      <c r="AR196" s="171" t="s">
        <v>80</v>
      </c>
      <c r="AT196" s="172" t="s">
        <v>71</v>
      </c>
      <c r="AU196" s="172" t="s">
        <v>80</v>
      </c>
      <c r="AY196" s="171" t="s">
        <v>141</v>
      </c>
      <c r="BK196" s="173">
        <f>SUM(BK197:BK200)</f>
        <v>0</v>
      </c>
    </row>
    <row r="197" spans="1:65" s="2" customFormat="1" ht="16.5" customHeight="1">
      <c r="A197" s="37"/>
      <c r="B197" s="38"/>
      <c r="C197" s="176" t="s">
        <v>286</v>
      </c>
      <c r="D197" s="176" t="s">
        <v>144</v>
      </c>
      <c r="E197" s="177" t="s">
        <v>278</v>
      </c>
      <c r="F197" s="178" t="s">
        <v>896</v>
      </c>
      <c r="G197" s="179" t="s">
        <v>280</v>
      </c>
      <c r="H197" s="180">
        <v>1</v>
      </c>
      <c r="I197" s="181"/>
      <c r="J197" s="182">
        <f>ROUND(I197*H197,2)</f>
        <v>0</v>
      </c>
      <c r="K197" s="178" t="s">
        <v>19</v>
      </c>
      <c r="L197" s="42"/>
      <c r="M197" s="183" t="s">
        <v>19</v>
      </c>
      <c r="N197" s="184" t="s">
        <v>43</v>
      </c>
      <c r="O197" s="67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7" t="s">
        <v>149</v>
      </c>
      <c r="AT197" s="187" t="s">
        <v>144</v>
      </c>
      <c r="AU197" s="187" t="s">
        <v>82</v>
      </c>
      <c r="AY197" s="20" t="s">
        <v>141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20" t="s">
        <v>80</v>
      </c>
      <c r="BK197" s="188">
        <f>ROUND(I197*H197,2)</f>
        <v>0</v>
      </c>
      <c r="BL197" s="20" t="s">
        <v>149</v>
      </c>
      <c r="BM197" s="187" t="s">
        <v>897</v>
      </c>
    </row>
    <row r="198" spans="2:51" s="13" customFormat="1" ht="10.2">
      <c r="B198" s="189"/>
      <c r="C198" s="190"/>
      <c r="D198" s="191" t="s">
        <v>151</v>
      </c>
      <c r="E198" s="192" t="s">
        <v>19</v>
      </c>
      <c r="F198" s="193" t="s">
        <v>898</v>
      </c>
      <c r="G198" s="190"/>
      <c r="H198" s="192" t="s">
        <v>19</v>
      </c>
      <c r="I198" s="194"/>
      <c r="J198" s="190"/>
      <c r="K198" s="190"/>
      <c r="L198" s="195"/>
      <c r="M198" s="196"/>
      <c r="N198" s="197"/>
      <c r="O198" s="197"/>
      <c r="P198" s="197"/>
      <c r="Q198" s="197"/>
      <c r="R198" s="197"/>
      <c r="S198" s="197"/>
      <c r="T198" s="198"/>
      <c r="AT198" s="199" t="s">
        <v>151</v>
      </c>
      <c r="AU198" s="199" t="s">
        <v>82</v>
      </c>
      <c r="AV198" s="13" t="s">
        <v>80</v>
      </c>
      <c r="AW198" s="13" t="s">
        <v>33</v>
      </c>
      <c r="AX198" s="13" t="s">
        <v>72</v>
      </c>
      <c r="AY198" s="199" t="s">
        <v>141</v>
      </c>
    </row>
    <row r="199" spans="2:51" s="14" customFormat="1" ht="10.2">
      <c r="B199" s="200"/>
      <c r="C199" s="201"/>
      <c r="D199" s="191" t="s">
        <v>151</v>
      </c>
      <c r="E199" s="202" t="s">
        <v>19</v>
      </c>
      <c r="F199" s="203" t="s">
        <v>80</v>
      </c>
      <c r="G199" s="201"/>
      <c r="H199" s="204">
        <v>1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151</v>
      </c>
      <c r="AU199" s="210" t="s">
        <v>82</v>
      </c>
      <c r="AV199" s="14" t="s">
        <v>82</v>
      </c>
      <c r="AW199" s="14" t="s">
        <v>33</v>
      </c>
      <c r="AX199" s="14" t="s">
        <v>72</v>
      </c>
      <c r="AY199" s="210" t="s">
        <v>141</v>
      </c>
    </row>
    <row r="200" spans="2:51" s="16" customFormat="1" ht="10.2">
      <c r="B200" s="222"/>
      <c r="C200" s="223"/>
      <c r="D200" s="191" t="s">
        <v>151</v>
      </c>
      <c r="E200" s="224" t="s">
        <v>19</v>
      </c>
      <c r="F200" s="225" t="s">
        <v>160</v>
      </c>
      <c r="G200" s="223"/>
      <c r="H200" s="226">
        <v>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151</v>
      </c>
      <c r="AU200" s="232" t="s">
        <v>82</v>
      </c>
      <c r="AV200" s="16" t="s">
        <v>149</v>
      </c>
      <c r="AW200" s="16" t="s">
        <v>33</v>
      </c>
      <c r="AX200" s="16" t="s">
        <v>80</v>
      </c>
      <c r="AY200" s="232" t="s">
        <v>141</v>
      </c>
    </row>
    <row r="201" spans="2:63" s="12" customFormat="1" ht="22.8" customHeight="1">
      <c r="B201" s="160"/>
      <c r="C201" s="161"/>
      <c r="D201" s="162" t="s">
        <v>71</v>
      </c>
      <c r="E201" s="174" t="s">
        <v>290</v>
      </c>
      <c r="F201" s="174" t="s">
        <v>291</v>
      </c>
      <c r="G201" s="161"/>
      <c r="H201" s="161"/>
      <c r="I201" s="164"/>
      <c r="J201" s="175">
        <f>BK201</f>
        <v>0</v>
      </c>
      <c r="K201" s="161"/>
      <c r="L201" s="166"/>
      <c r="M201" s="167"/>
      <c r="N201" s="168"/>
      <c r="O201" s="168"/>
      <c r="P201" s="169">
        <f>SUM(P202:P213)</f>
        <v>0</v>
      </c>
      <c r="Q201" s="168"/>
      <c r="R201" s="169">
        <f>SUM(R202:R213)</f>
        <v>0</v>
      </c>
      <c r="S201" s="168"/>
      <c r="T201" s="170">
        <f>SUM(T202:T213)</f>
        <v>0</v>
      </c>
      <c r="AR201" s="171" t="s">
        <v>80</v>
      </c>
      <c r="AT201" s="172" t="s">
        <v>71</v>
      </c>
      <c r="AU201" s="172" t="s">
        <v>80</v>
      </c>
      <c r="AY201" s="171" t="s">
        <v>141</v>
      </c>
      <c r="BK201" s="173">
        <f>SUM(BK202:BK213)</f>
        <v>0</v>
      </c>
    </row>
    <row r="202" spans="1:65" s="2" customFormat="1" ht="24.15" customHeight="1">
      <c r="A202" s="37"/>
      <c r="B202" s="38"/>
      <c r="C202" s="176" t="s">
        <v>292</v>
      </c>
      <c r="D202" s="176" t="s">
        <v>144</v>
      </c>
      <c r="E202" s="177" t="s">
        <v>293</v>
      </c>
      <c r="F202" s="178" t="s">
        <v>294</v>
      </c>
      <c r="G202" s="179" t="s">
        <v>169</v>
      </c>
      <c r="H202" s="180">
        <v>295.616</v>
      </c>
      <c r="I202" s="181"/>
      <c r="J202" s="182">
        <f>ROUND(I202*H202,2)</f>
        <v>0</v>
      </c>
      <c r="K202" s="178" t="s">
        <v>148</v>
      </c>
      <c r="L202" s="42"/>
      <c r="M202" s="183" t="s">
        <v>19</v>
      </c>
      <c r="N202" s="184" t="s">
        <v>43</v>
      </c>
      <c r="O202" s="67"/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7" t="s">
        <v>149</v>
      </c>
      <c r="AT202" s="187" t="s">
        <v>144</v>
      </c>
      <c r="AU202" s="187" t="s">
        <v>82</v>
      </c>
      <c r="AY202" s="20" t="s">
        <v>141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20" t="s">
        <v>80</v>
      </c>
      <c r="BK202" s="188">
        <f>ROUND(I202*H202,2)</f>
        <v>0</v>
      </c>
      <c r="BL202" s="20" t="s">
        <v>149</v>
      </c>
      <c r="BM202" s="187" t="s">
        <v>664</v>
      </c>
    </row>
    <row r="203" spans="2:51" s="14" customFormat="1" ht="10.2">
      <c r="B203" s="200"/>
      <c r="C203" s="201"/>
      <c r="D203" s="191" t="s">
        <v>151</v>
      </c>
      <c r="E203" s="202" t="s">
        <v>19</v>
      </c>
      <c r="F203" s="203" t="s">
        <v>899</v>
      </c>
      <c r="G203" s="201"/>
      <c r="H203" s="204">
        <v>295.616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151</v>
      </c>
      <c r="AU203" s="210" t="s">
        <v>82</v>
      </c>
      <c r="AV203" s="14" t="s">
        <v>82</v>
      </c>
      <c r="AW203" s="14" t="s">
        <v>33</v>
      </c>
      <c r="AX203" s="14" t="s">
        <v>72</v>
      </c>
      <c r="AY203" s="210" t="s">
        <v>141</v>
      </c>
    </row>
    <row r="204" spans="2:51" s="16" customFormat="1" ht="10.2">
      <c r="B204" s="222"/>
      <c r="C204" s="223"/>
      <c r="D204" s="191" t="s">
        <v>151</v>
      </c>
      <c r="E204" s="224" t="s">
        <v>19</v>
      </c>
      <c r="F204" s="225" t="s">
        <v>160</v>
      </c>
      <c r="G204" s="223"/>
      <c r="H204" s="226">
        <v>295.616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151</v>
      </c>
      <c r="AU204" s="232" t="s">
        <v>82</v>
      </c>
      <c r="AV204" s="16" t="s">
        <v>149</v>
      </c>
      <c r="AW204" s="16" t="s">
        <v>33</v>
      </c>
      <c r="AX204" s="16" t="s">
        <v>80</v>
      </c>
      <c r="AY204" s="232" t="s">
        <v>141</v>
      </c>
    </row>
    <row r="205" spans="1:65" s="2" customFormat="1" ht="24.15" customHeight="1">
      <c r="A205" s="37"/>
      <c r="B205" s="38"/>
      <c r="C205" s="176" t="s">
        <v>299</v>
      </c>
      <c r="D205" s="176" t="s">
        <v>144</v>
      </c>
      <c r="E205" s="177" t="s">
        <v>300</v>
      </c>
      <c r="F205" s="178" t="s">
        <v>301</v>
      </c>
      <c r="G205" s="179" t="s">
        <v>169</v>
      </c>
      <c r="H205" s="180">
        <v>22171.2</v>
      </c>
      <c r="I205" s="181"/>
      <c r="J205" s="182">
        <f>ROUND(I205*H205,2)</f>
        <v>0</v>
      </c>
      <c r="K205" s="178" t="s">
        <v>148</v>
      </c>
      <c r="L205" s="42"/>
      <c r="M205" s="183" t="s">
        <v>19</v>
      </c>
      <c r="N205" s="184" t="s">
        <v>43</v>
      </c>
      <c r="O205" s="67"/>
      <c r="P205" s="185">
        <f>O205*H205</f>
        <v>0</v>
      </c>
      <c r="Q205" s="185">
        <v>0</v>
      </c>
      <c r="R205" s="185">
        <f>Q205*H205</f>
        <v>0</v>
      </c>
      <c r="S205" s="185">
        <v>0</v>
      </c>
      <c r="T205" s="18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7" t="s">
        <v>149</v>
      </c>
      <c r="AT205" s="187" t="s">
        <v>144</v>
      </c>
      <c r="AU205" s="187" t="s">
        <v>82</v>
      </c>
      <c r="AY205" s="20" t="s">
        <v>141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20" t="s">
        <v>80</v>
      </c>
      <c r="BK205" s="188">
        <f>ROUND(I205*H205,2)</f>
        <v>0</v>
      </c>
      <c r="BL205" s="20" t="s">
        <v>149</v>
      </c>
      <c r="BM205" s="187" t="s">
        <v>668</v>
      </c>
    </row>
    <row r="206" spans="2:51" s="14" customFormat="1" ht="10.2">
      <c r="B206" s="200"/>
      <c r="C206" s="201"/>
      <c r="D206" s="191" t="s">
        <v>151</v>
      </c>
      <c r="E206" s="202" t="s">
        <v>19</v>
      </c>
      <c r="F206" s="203" t="s">
        <v>900</v>
      </c>
      <c r="G206" s="201"/>
      <c r="H206" s="204">
        <v>22171.2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151</v>
      </c>
      <c r="AU206" s="210" t="s">
        <v>82</v>
      </c>
      <c r="AV206" s="14" t="s">
        <v>82</v>
      </c>
      <c r="AW206" s="14" t="s">
        <v>33</v>
      </c>
      <c r="AX206" s="14" t="s">
        <v>72</v>
      </c>
      <c r="AY206" s="210" t="s">
        <v>141</v>
      </c>
    </row>
    <row r="207" spans="2:51" s="16" customFormat="1" ht="10.2">
      <c r="B207" s="222"/>
      <c r="C207" s="223"/>
      <c r="D207" s="191" t="s">
        <v>151</v>
      </c>
      <c r="E207" s="224" t="s">
        <v>19</v>
      </c>
      <c r="F207" s="225" t="s">
        <v>160</v>
      </c>
      <c r="G207" s="223"/>
      <c r="H207" s="226">
        <v>22171.2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151</v>
      </c>
      <c r="AU207" s="232" t="s">
        <v>82</v>
      </c>
      <c r="AV207" s="16" t="s">
        <v>149</v>
      </c>
      <c r="AW207" s="16" t="s">
        <v>33</v>
      </c>
      <c r="AX207" s="16" t="s">
        <v>80</v>
      </c>
      <c r="AY207" s="232" t="s">
        <v>141</v>
      </c>
    </row>
    <row r="208" spans="1:65" s="2" customFormat="1" ht="24.15" customHeight="1">
      <c r="A208" s="37"/>
      <c r="B208" s="38"/>
      <c r="C208" s="176" t="s">
        <v>7</v>
      </c>
      <c r="D208" s="176" t="s">
        <v>144</v>
      </c>
      <c r="E208" s="177" t="s">
        <v>304</v>
      </c>
      <c r="F208" s="178" t="s">
        <v>305</v>
      </c>
      <c r="G208" s="179" t="s">
        <v>169</v>
      </c>
      <c r="H208" s="180">
        <v>295.616</v>
      </c>
      <c r="I208" s="181"/>
      <c r="J208" s="182">
        <f aca="true" t="shared" si="0" ref="J208:J213">ROUND(I208*H208,2)</f>
        <v>0</v>
      </c>
      <c r="K208" s="178" t="s">
        <v>148</v>
      </c>
      <c r="L208" s="42"/>
      <c r="M208" s="183" t="s">
        <v>19</v>
      </c>
      <c r="N208" s="184" t="s">
        <v>43</v>
      </c>
      <c r="O208" s="67"/>
      <c r="P208" s="185">
        <f aca="true" t="shared" si="1" ref="P208:P213">O208*H208</f>
        <v>0</v>
      </c>
      <c r="Q208" s="185">
        <v>0</v>
      </c>
      <c r="R208" s="185">
        <f aca="true" t="shared" si="2" ref="R208:R213">Q208*H208</f>
        <v>0</v>
      </c>
      <c r="S208" s="185">
        <v>0</v>
      </c>
      <c r="T208" s="186">
        <f aca="true" t="shared" si="3" ref="T208:T213"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7" t="s">
        <v>149</v>
      </c>
      <c r="AT208" s="187" t="s">
        <v>144</v>
      </c>
      <c r="AU208" s="187" t="s">
        <v>82</v>
      </c>
      <c r="AY208" s="20" t="s">
        <v>141</v>
      </c>
      <c r="BE208" s="188">
        <f aca="true" t="shared" si="4" ref="BE208:BE213">IF(N208="základní",J208,0)</f>
        <v>0</v>
      </c>
      <c r="BF208" s="188">
        <f aca="true" t="shared" si="5" ref="BF208:BF213">IF(N208="snížená",J208,0)</f>
        <v>0</v>
      </c>
      <c r="BG208" s="188">
        <f aca="true" t="shared" si="6" ref="BG208:BG213">IF(N208="zákl. přenesená",J208,0)</f>
        <v>0</v>
      </c>
      <c r="BH208" s="188">
        <f aca="true" t="shared" si="7" ref="BH208:BH213">IF(N208="sníž. přenesená",J208,0)</f>
        <v>0</v>
      </c>
      <c r="BI208" s="188">
        <f aca="true" t="shared" si="8" ref="BI208:BI213">IF(N208="nulová",J208,0)</f>
        <v>0</v>
      </c>
      <c r="BJ208" s="20" t="s">
        <v>80</v>
      </c>
      <c r="BK208" s="188">
        <f aca="true" t="shared" si="9" ref="BK208:BK213">ROUND(I208*H208,2)</f>
        <v>0</v>
      </c>
      <c r="BL208" s="20" t="s">
        <v>149</v>
      </c>
      <c r="BM208" s="187" t="s">
        <v>670</v>
      </c>
    </row>
    <row r="209" spans="1:65" s="2" customFormat="1" ht="24.15" customHeight="1">
      <c r="A209" s="37"/>
      <c r="B209" s="38"/>
      <c r="C209" s="176" t="s">
        <v>307</v>
      </c>
      <c r="D209" s="176" t="s">
        <v>144</v>
      </c>
      <c r="E209" s="177" t="s">
        <v>308</v>
      </c>
      <c r="F209" s="178" t="s">
        <v>309</v>
      </c>
      <c r="G209" s="179" t="s">
        <v>169</v>
      </c>
      <c r="H209" s="180">
        <v>295.616</v>
      </c>
      <c r="I209" s="181"/>
      <c r="J209" s="182">
        <f t="shared" si="0"/>
        <v>0</v>
      </c>
      <c r="K209" s="178" t="s">
        <v>19</v>
      </c>
      <c r="L209" s="42"/>
      <c r="M209" s="183" t="s">
        <v>19</v>
      </c>
      <c r="N209" s="184" t="s">
        <v>43</v>
      </c>
      <c r="O209" s="67"/>
      <c r="P209" s="185">
        <f t="shared" si="1"/>
        <v>0</v>
      </c>
      <c r="Q209" s="185">
        <v>0</v>
      </c>
      <c r="R209" s="185">
        <f t="shared" si="2"/>
        <v>0</v>
      </c>
      <c r="S209" s="185">
        <v>0</v>
      </c>
      <c r="T209" s="186">
        <f t="shared" si="3"/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7" t="s">
        <v>149</v>
      </c>
      <c r="AT209" s="187" t="s">
        <v>144</v>
      </c>
      <c r="AU209" s="187" t="s">
        <v>82</v>
      </c>
      <c r="AY209" s="20" t="s">
        <v>141</v>
      </c>
      <c r="BE209" s="188">
        <f t="shared" si="4"/>
        <v>0</v>
      </c>
      <c r="BF209" s="188">
        <f t="shared" si="5"/>
        <v>0</v>
      </c>
      <c r="BG209" s="188">
        <f t="shared" si="6"/>
        <v>0</v>
      </c>
      <c r="BH209" s="188">
        <f t="shared" si="7"/>
        <v>0</v>
      </c>
      <c r="BI209" s="188">
        <f t="shared" si="8"/>
        <v>0</v>
      </c>
      <c r="BJ209" s="20" t="s">
        <v>80</v>
      </c>
      <c r="BK209" s="188">
        <f t="shared" si="9"/>
        <v>0</v>
      </c>
      <c r="BL209" s="20" t="s">
        <v>149</v>
      </c>
      <c r="BM209" s="187" t="s">
        <v>671</v>
      </c>
    </row>
    <row r="210" spans="1:65" s="2" customFormat="1" ht="16.5" customHeight="1">
      <c r="A210" s="37"/>
      <c r="B210" s="38"/>
      <c r="C210" s="176" t="s">
        <v>311</v>
      </c>
      <c r="D210" s="176" t="s">
        <v>144</v>
      </c>
      <c r="E210" s="177" t="s">
        <v>312</v>
      </c>
      <c r="F210" s="178" t="s">
        <v>313</v>
      </c>
      <c r="G210" s="179" t="s">
        <v>169</v>
      </c>
      <c r="H210" s="180">
        <v>295.616</v>
      </c>
      <c r="I210" s="181"/>
      <c r="J210" s="182">
        <f t="shared" si="0"/>
        <v>0</v>
      </c>
      <c r="K210" s="178" t="s">
        <v>148</v>
      </c>
      <c r="L210" s="42"/>
      <c r="M210" s="183" t="s">
        <v>19</v>
      </c>
      <c r="N210" s="184" t="s">
        <v>43</v>
      </c>
      <c r="O210" s="67"/>
      <c r="P210" s="185">
        <f t="shared" si="1"/>
        <v>0</v>
      </c>
      <c r="Q210" s="185">
        <v>0</v>
      </c>
      <c r="R210" s="185">
        <f t="shared" si="2"/>
        <v>0</v>
      </c>
      <c r="S210" s="185">
        <v>0</v>
      </c>
      <c r="T210" s="186">
        <f t="shared" si="3"/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7" t="s">
        <v>149</v>
      </c>
      <c r="AT210" s="187" t="s">
        <v>144</v>
      </c>
      <c r="AU210" s="187" t="s">
        <v>82</v>
      </c>
      <c r="AY210" s="20" t="s">
        <v>141</v>
      </c>
      <c r="BE210" s="188">
        <f t="shared" si="4"/>
        <v>0</v>
      </c>
      <c r="BF210" s="188">
        <f t="shared" si="5"/>
        <v>0</v>
      </c>
      <c r="BG210" s="188">
        <f t="shared" si="6"/>
        <v>0</v>
      </c>
      <c r="BH210" s="188">
        <f t="shared" si="7"/>
        <v>0</v>
      </c>
      <c r="BI210" s="188">
        <f t="shared" si="8"/>
        <v>0</v>
      </c>
      <c r="BJ210" s="20" t="s">
        <v>80</v>
      </c>
      <c r="BK210" s="188">
        <f t="shared" si="9"/>
        <v>0</v>
      </c>
      <c r="BL210" s="20" t="s">
        <v>149</v>
      </c>
      <c r="BM210" s="187" t="s">
        <v>672</v>
      </c>
    </row>
    <row r="211" spans="1:65" s="2" customFormat="1" ht="16.5" customHeight="1">
      <c r="A211" s="37"/>
      <c r="B211" s="38"/>
      <c r="C211" s="176" t="s">
        <v>315</v>
      </c>
      <c r="D211" s="176" t="s">
        <v>144</v>
      </c>
      <c r="E211" s="177" t="s">
        <v>316</v>
      </c>
      <c r="F211" s="178" t="s">
        <v>317</v>
      </c>
      <c r="G211" s="179" t="s">
        <v>169</v>
      </c>
      <c r="H211" s="180">
        <v>22171.2</v>
      </c>
      <c r="I211" s="181"/>
      <c r="J211" s="182">
        <f t="shared" si="0"/>
        <v>0</v>
      </c>
      <c r="K211" s="178" t="s">
        <v>148</v>
      </c>
      <c r="L211" s="42"/>
      <c r="M211" s="183" t="s">
        <v>19</v>
      </c>
      <c r="N211" s="184" t="s">
        <v>43</v>
      </c>
      <c r="O211" s="67"/>
      <c r="P211" s="185">
        <f t="shared" si="1"/>
        <v>0</v>
      </c>
      <c r="Q211" s="185">
        <v>0</v>
      </c>
      <c r="R211" s="185">
        <f t="shared" si="2"/>
        <v>0</v>
      </c>
      <c r="S211" s="185">
        <v>0</v>
      </c>
      <c r="T211" s="186">
        <f t="shared" si="3"/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7" t="s">
        <v>149</v>
      </c>
      <c r="AT211" s="187" t="s">
        <v>144</v>
      </c>
      <c r="AU211" s="187" t="s">
        <v>82</v>
      </c>
      <c r="AY211" s="20" t="s">
        <v>141</v>
      </c>
      <c r="BE211" s="188">
        <f t="shared" si="4"/>
        <v>0</v>
      </c>
      <c r="BF211" s="188">
        <f t="shared" si="5"/>
        <v>0</v>
      </c>
      <c r="BG211" s="188">
        <f t="shared" si="6"/>
        <v>0</v>
      </c>
      <c r="BH211" s="188">
        <f t="shared" si="7"/>
        <v>0</v>
      </c>
      <c r="BI211" s="188">
        <f t="shared" si="8"/>
        <v>0</v>
      </c>
      <c r="BJ211" s="20" t="s">
        <v>80</v>
      </c>
      <c r="BK211" s="188">
        <f t="shared" si="9"/>
        <v>0</v>
      </c>
      <c r="BL211" s="20" t="s">
        <v>149</v>
      </c>
      <c r="BM211" s="187" t="s">
        <v>673</v>
      </c>
    </row>
    <row r="212" spans="1:65" s="2" customFormat="1" ht="16.5" customHeight="1">
      <c r="A212" s="37"/>
      <c r="B212" s="38"/>
      <c r="C212" s="176" t="s">
        <v>319</v>
      </c>
      <c r="D212" s="176" t="s">
        <v>144</v>
      </c>
      <c r="E212" s="177" t="s">
        <v>320</v>
      </c>
      <c r="F212" s="178" t="s">
        <v>321</v>
      </c>
      <c r="G212" s="179" t="s">
        <v>169</v>
      </c>
      <c r="H212" s="180">
        <v>295.616</v>
      </c>
      <c r="I212" s="181"/>
      <c r="J212" s="182">
        <f t="shared" si="0"/>
        <v>0</v>
      </c>
      <c r="K212" s="178" t="s">
        <v>148</v>
      </c>
      <c r="L212" s="42"/>
      <c r="M212" s="183" t="s">
        <v>19</v>
      </c>
      <c r="N212" s="184" t="s">
        <v>43</v>
      </c>
      <c r="O212" s="67"/>
      <c r="P212" s="185">
        <f t="shared" si="1"/>
        <v>0</v>
      </c>
      <c r="Q212" s="185">
        <v>0</v>
      </c>
      <c r="R212" s="185">
        <f t="shared" si="2"/>
        <v>0</v>
      </c>
      <c r="S212" s="185">
        <v>0</v>
      </c>
      <c r="T212" s="186">
        <f t="shared" si="3"/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7" t="s">
        <v>149</v>
      </c>
      <c r="AT212" s="187" t="s">
        <v>144</v>
      </c>
      <c r="AU212" s="187" t="s">
        <v>82</v>
      </c>
      <c r="AY212" s="20" t="s">
        <v>141</v>
      </c>
      <c r="BE212" s="188">
        <f t="shared" si="4"/>
        <v>0</v>
      </c>
      <c r="BF212" s="188">
        <f t="shared" si="5"/>
        <v>0</v>
      </c>
      <c r="BG212" s="188">
        <f t="shared" si="6"/>
        <v>0</v>
      </c>
      <c r="BH212" s="188">
        <f t="shared" si="7"/>
        <v>0</v>
      </c>
      <c r="BI212" s="188">
        <f t="shared" si="8"/>
        <v>0</v>
      </c>
      <c r="BJ212" s="20" t="s">
        <v>80</v>
      </c>
      <c r="BK212" s="188">
        <f t="shared" si="9"/>
        <v>0</v>
      </c>
      <c r="BL212" s="20" t="s">
        <v>149</v>
      </c>
      <c r="BM212" s="187" t="s">
        <v>674</v>
      </c>
    </row>
    <row r="213" spans="1:65" s="2" customFormat="1" ht="16.5" customHeight="1">
      <c r="A213" s="37"/>
      <c r="B213" s="38"/>
      <c r="C213" s="176" t="s">
        <v>323</v>
      </c>
      <c r="D213" s="176" t="s">
        <v>144</v>
      </c>
      <c r="E213" s="177" t="s">
        <v>324</v>
      </c>
      <c r="F213" s="178" t="s">
        <v>325</v>
      </c>
      <c r="G213" s="179" t="s">
        <v>273</v>
      </c>
      <c r="H213" s="180">
        <v>1</v>
      </c>
      <c r="I213" s="181"/>
      <c r="J213" s="182">
        <f t="shared" si="0"/>
        <v>0</v>
      </c>
      <c r="K213" s="178" t="s">
        <v>19</v>
      </c>
      <c r="L213" s="42"/>
      <c r="M213" s="183" t="s">
        <v>19</v>
      </c>
      <c r="N213" s="184" t="s">
        <v>43</v>
      </c>
      <c r="O213" s="67"/>
      <c r="P213" s="185">
        <f t="shared" si="1"/>
        <v>0</v>
      </c>
      <c r="Q213" s="185">
        <v>0</v>
      </c>
      <c r="R213" s="185">
        <f t="shared" si="2"/>
        <v>0</v>
      </c>
      <c r="S213" s="185">
        <v>0</v>
      </c>
      <c r="T213" s="186">
        <f t="shared" si="3"/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7" t="s">
        <v>149</v>
      </c>
      <c r="AT213" s="187" t="s">
        <v>144</v>
      </c>
      <c r="AU213" s="187" t="s">
        <v>82</v>
      </c>
      <c r="AY213" s="20" t="s">
        <v>141</v>
      </c>
      <c r="BE213" s="188">
        <f t="shared" si="4"/>
        <v>0</v>
      </c>
      <c r="BF213" s="188">
        <f t="shared" si="5"/>
        <v>0</v>
      </c>
      <c r="BG213" s="188">
        <f t="shared" si="6"/>
        <v>0</v>
      </c>
      <c r="BH213" s="188">
        <f t="shared" si="7"/>
        <v>0</v>
      </c>
      <c r="BI213" s="188">
        <f t="shared" si="8"/>
        <v>0</v>
      </c>
      <c r="BJ213" s="20" t="s">
        <v>80</v>
      </c>
      <c r="BK213" s="188">
        <f t="shared" si="9"/>
        <v>0</v>
      </c>
      <c r="BL213" s="20" t="s">
        <v>149</v>
      </c>
      <c r="BM213" s="187" t="s">
        <v>680</v>
      </c>
    </row>
    <row r="214" spans="2:63" s="12" customFormat="1" ht="22.8" customHeight="1">
      <c r="B214" s="160"/>
      <c r="C214" s="161"/>
      <c r="D214" s="162" t="s">
        <v>71</v>
      </c>
      <c r="E214" s="174" t="s">
        <v>327</v>
      </c>
      <c r="F214" s="174" t="s">
        <v>328</v>
      </c>
      <c r="G214" s="161"/>
      <c r="H214" s="161"/>
      <c r="I214" s="164"/>
      <c r="J214" s="175">
        <f>BK214</f>
        <v>0</v>
      </c>
      <c r="K214" s="161"/>
      <c r="L214" s="166"/>
      <c r="M214" s="167"/>
      <c r="N214" s="168"/>
      <c r="O214" s="168"/>
      <c r="P214" s="169">
        <f>SUM(P215:P216)</f>
        <v>0</v>
      </c>
      <c r="Q214" s="168"/>
      <c r="R214" s="169">
        <f>SUM(R215:R216)</f>
        <v>0</v>
      </c>
      <c r="S214" s="168"/>
      <c r="T214" s="170">
        <f>SUM(T215:T216)</f>
        <v>0</v>
      </c>
      <c r="AR214" s="171" t="s">
        <v>80</v>
      </c>
      <c r="AT214" s="172" t="s">
        <v>71</v>
      </c>
      <c r="AU214" s="172" t="s">
        <v>80</v>
      </c>
      <c r="AY214" s="171" t="s">
        <v>141</v>
      </c>
      <c r="BK214" s="173">
        <f>SUM(BK215:BK216)</f>
        <v>0</v>
      </c>
    </row>
    <row r="215" spans="1:65" s="2" customFormat="1" ht="16.5" customHeight="1">
      <c r="A215" s="37"/>
      <c r="B215" s="38"/>
      <c r="C215" s="176" t="s">
        <v>329</v>
      </c>
      <c r="D215" s="176" t="s">
        <v>144</v>
      </c>
      <c r="E215" s="177" t="s">
        <v>330</v>
      </c>
      <c r="F215" s="178" t="s">
        <v>681</v>
      </c>
      <c r="G215" s="179" t="s">
        <v>280</v>
      </c>
      <c r="H215" s="180">
        <v>1</v>
      </c>
      <c r="I215" s="181"/>
      <c r="J215" s="182">
        <f>ROUND(I215*H215,2)</f>
        <v>0</v>
      </c>
      <c r="K215" s="178" t="s">
        <v>19</v>
      </c>
      <c r="L215" s="42"/>
      <c r="M215" s="183" t="s">
        <v>19</v>
      </c>
      <c r="N215" s="184" t="s">
        <v>43</v>
      </c>
      <c r="O215" s="67"/>
      <c r="P215" s="185">
        <f>O215*H215</f>
        <v>0</v>
      </c>
      <c r="Q215" s="185">
        <v>0</v>
      </c>
      <c r="R215" s="185">
        <f>Q215*H215</f>
        <v>0</v>
      </c>
      <c r="S215" s="185">
        <v>0</v>
      </c>
      <c r="T215" s="18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7" t="s">
        <v>149</v>
      </c>
      <c r="AT215" s="187" t="s">
        <v>144</v>
      </c>
      <c r="AU215" s="187" t="s">
        <v>82</v>
      </c>
      <c r="AY215" s="20" t="s">
        <v>141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20" t="s">
        <v>80</v>
      </c>
      <c r="BK215" s="188">
        <f>ROUND(I215*H215,2)</f>
        <v>0</v>
      </c>
      <c r="BL215" s="20" t="s">
        <v>149</v>
      </c>
      <c r="BM215" s="187" t="s">
        <v>901</v>
      </c>
    </row>
    <row r="216" spans="1:65" s="2" customFormat="1" ht="16.5" customHeight="1">
      <c r="A216" s="37"/>
      <c r="B216" s="38"/>
      <c r="C216" s="176" t="s">
        <v>333</v>
      </c>
      <c r="D216" s="176" t="s">
        <v>144</v>
      </c>
      <c r="E216" s="177" t="s">
        <v>334</v>
      </c>
      <c r="F216" s="178" t="s">
        <v>683</v>
      </c>
      <c r="G216" s="179" t="s">
        <v>280</v>
      </c>
      <c r="H216" s="180">
        <v>1</v>
      </c>
      <c r="I216" s="181"/>
      <c r="J216" s="182">
        <f>ROUND(I216*H216,2)</f>
        <v>0</v>
      </c>
      <c r="K216" s="178" t="s">
        <v>19</v>
      </c>
      <c r="L216" s="42"/>
      <c r="M216" s="183" t="s">
        <v>19</v>
      </c>
      <c r="N216" s="184" t="s">
        <v>43</v>
      </c>
      <c r="O216" s="67"/>
      <c r="P216" s="185">
        <f>O216*H216</f>
        <v>0</v>
      </c>
      <c r="Q216" s="185">
        <v>0</v>
      </c>
      <c r="R216" s="185">
        <f>Q216*H216</f>
        <v>0</v>
      </c>
      <c r="S216" s="185">
        <v>0</v>
      </c>
      <c r="T216" s="18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7" t="s">
        <v>149</v>
      </c>
      <c r="AT216" s="187" t="s">
        <v>144</v>
      </c>
      <c r="AU216" s="187" t="s">
        <v>82</v>
      </c>
      <c r="AY216" s="20" t="s">
        <v>141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20" t="s">
        <v>80</v>
      </c>
      <c r="BK216" s="188">
        <f>ROUND(I216*H216,2)</f>
        <v>0</v>
      </c>
      <c r="BL216" s="20" t="s">
        <v>149</v>
      </c>
      <c r="BM216" s="187" t="s">
        <v>902</v>
      </c>
    </row>
    <row r="217" spans="2:63" s="12" customFormat="1" ht="22.8" customHeight="1">
      <c r="B217" s="160"/>
      <c r="C217" s="161"/>
      <c r="D217" s="162" t="s">
        <v>71</v>
      </c>
      <c r="E217" s="174" t="s">
        <v>337</v>
      </c>
      <c r="F217" s="174" t="s">
        <v>338</v>
      </c>
      <c r="G217" s="161"/>
      <c r="H217" s="161"/>
      <c r="I217" s="164"/>
      <c r="J217" s="175">
        <f>BK217</f>
        <v>0</v>
      </c>
      <c r="K217" s="161"/>
      <c r="L217" s="166"/>
      <c r="M217" s="167"/>
      <c r="N217" s="168"/>
      <c r="O217" s="168"/>
      <c r="P217" s="169">
        <f>SUM(P218:P225)</f>
        <v>0</v>
      </c>
      <c r="Q217" s="168"/>
      <c r="R217" s="169">
        <f>SUM(R218:R225)</f>
        <v>0</v>
      </c>
      <c r="S217" s="168"/>
      <c r="T217" s="170">
        <f>SUM(T218:T225)</f>
        <v>19.345498</v>
      </c>
      <c r="AR217" s="171" t="s">
        <v>80</v>
      </c>
      <c r="AT217" s="172" t="s">
        <v>71</v>
      </c>
      <c r="AU217" s="172" t="s">
        <v>80</v>
      </c>
      <c r="AY217" s="171" t="s">
        <v>141</v>
      </c>
      <c r="BK217" s="173">
        <f>SUM(BK218:BK225)</f>
        <v>0</v>
      </c>
    </row>
    <row r="218" spans="1:65" s="2" customFormat="1" ht="24.15" customHeight="1">
      <c r="A218" s="37"/>
      <c r="B218" s="38"/>
      <c r="C218" s="176" t="s">
        <v>339</v>
      </c>
      <c r="D218" s="176" t="s">
        <v>144</v>
      </c>
      <c r="E218" s="177" t="s">
        <v>347</v>
      </c>
      <c r="F218" s="178" t="s">
        <v>348</v>
      </c>
      <c r="G218" s="179" t="s">
        <v>169</v>
      </c>
      <c r="H218" s="180">
        <v>266.912</v>
      </c>
      <c r="I218" s="181"/>
      <c r="J218" s="182">
        <f>ROUND(I218*H218,2)</f>
        <v>0</v>
      </c>
      <c r="K218" s="178" t="s">
        <v>148</v>
      </c>
      <c r="L218" s="42"/>
      <c r="M218" s="183" t="s">
        <v>19</v>
      </c>
      <c r="N218" s="184" t="s">
        <v>43</v>
      </c>
      <c r="O218" s="67"/>
      <c r="P218" s="185">
        <f>O218*H218</f>
        <v>0</v>
      </c>
      <c r="Q218" s="185">
        <v>0</v>
      </c>
      <c r="R218" s="185">
        <f>Q218*H218</f>
        <v>0</v>
      </c>
      <c r="S218" s="185">
        <v>0.047</v>
      </c>
      <c r="T218" s="186">
        <f>S218*H218</f>
        <v>12.544863999999999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7" t="s">
        <v>149</v>
      </c>
      <c r="AT218" s="187" t="s">
        <v>144</v>
      </c>
      <c r="AU218" s="187" t="s">
        <v>82</v>
      </c>
      <c r="AY218" s="20" t="s">
        <v>141</v>
      </c>
      <c r="BE218" s="188">
        <f>IF(N218="základní",J218,0)</f>
        <v>0</v>
      </c>
      <c r="BF218" s="188">
        <f>IF(N218="snížená",J218,0)</f>
        <v>0</v>
      </c>
      <c r="BG218" s="188">
        <f>IF(N218="zákl. přenesená",J218,0)</f>
        <v>0</v>
      </c>
      <c r="BH218" s="188">
        <f>IF(N218="sníž. přenesená",J218,0)</f>
        <v>0</v>
      </c>
      <c r="BI218" s="188">
        <f>IF(N218="nulová",J218,0)</f>
        <v>0</v>
      </c>
      <c r="BJ218" s="20" t="s">
        <v>80</v>
      </c>
      <c r="BK218" s="188">
        <f>ROUND(I218*H218,2)</f>
        <v>0</v>
      </c>
      <c r="BL218" s="20" t="s">
        <v>149</v>
      </c>
      <c r="BM218" s="187" t="s">
        <v>698</v>
      </c>
    </row>
    <row r="219" spans="1:65" s="2" customFormat="1" ht="16.5" customHeight="1">
      <c r="A219" s="37"/>
      <c r="B219" s="38"/>
      <c r="C219" s="176" t="s">
        <v>346</v>
      </c>
      <c r="D219" s="176" t="s">
        <v>144</v>
      </c>
      <c r="E219" s="177" t="s">
        <v>351</v>
      </c>
      <c r="F219" s="178" t="s">
        <v>352</v>
      </c>
      <c r="G219" s="179" t="s">
        <v>169</v>
      </c>
      <c r="H219" s="180">
        <v>215.937</v>
      </c>
      <c r="I219" s="181"/>
      <c r="J219" s="182">
        <f>ROUND(I219*H219,2)</f>
        <v>0</v>
      </c>
      <c r="K219" s="178" t="s">
        <v>148</v>
      </c>
      <c r="L219" s="42"/>
      <c r="M219" s="183" t="s">
        <v>19</v>
      </c>
      <c r="N219" s="184" t="s">
        <v>43</v>
      </c>
      <c r="O219" s="67"/>
      <c r="P219" s="185">
        <f>O219*H219</f>
        <v>0</v>
      </c>
      <c r="Q219" s="185">
        <v>0</v>
      </c>
      <c r="R219" s="185">
        <f>Q219*H219</f>
        <v>0</v>
      </c>
      <c r="S219" s="185">
        <v>0.014</v>
      </c>
      <c r="T219" s="186">
        <f>S219*H219</f>
        <v>3.023118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7" t="s">
        <v>149</v>
      </c>
      <c r="AT219" s="187" t="s">
        <v>144</v>
      </c>
      <c r="AU219" s="187" t="s">
        <v>82</v>
      </c>
      <c r="AY219" s="20" t="s">
        <v>141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20" t="s">
        <v>80</v>
      </c>
      <c r="BK219" s="188">
        <f>ROUND(I219*H219,2)</f>
        <v>0</v>
      </c>
      <c r="BL219" s="20" t="s">
        <v>149</v>
      </c>
      <c r="BM219" s="187" t="s">
        <v>699</v>
      </c>
    </row>
    <row r="220" spans="2:51" s="14" customFormat="1" ht="10.2">
      <c r="B220" s="200"/>
      <c r="C220" s="201"/>
      <c r="D220" s="191" t="s">
        <v>151</v>
      </c>
      <c r="E220" s="202" t="s">
        <v>19</v>
      </c>
      <c r="F220" s="203" t="s">
        <v>903</v>
      </c>
      <c r="G220" s="201"/>
      <c r="H220" s="204">
        <v>215.937</v>
      </c>
      <c r="I220" s="205"/>
      <c r="J220" s="201"/>
      <c r="K220" s="201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151</v>
      </c>
      <c r="AU220" s="210" t="s">
        <v>82</v>
      </c>
      <c r="AV220" s="14" t="s">
        <v>82</v>
      </c>
      <c r="AW220" s="14" t="s">
        <v>33</v>
      </c>
      <c r="AX220" s="14" t="s">
        <v>72</v>
      </c>
      <c r="AY220" s="210" t="s">
        <v>141</v>
      </c>
    </row>
    <row r="221" spans="2:51" s="16" customFormat="1" ht="10.2">
      <c r="B221" s="222"/>
      <c r="C221" s="223"/>
      <c r="D221" s="191" t="s">
        <v>151</v>
      </c>
      <c r="E221" s="224" t="s">
        <v>19</v>
      </c>
      <c r="F221" s="225" t="s">
        <v>160</v>
      </c>
      <c r="G221" s="223"/>
      <c r="H221" s="226">
        <v>215.937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151</v>
      </c>
      <c r="AU221" s="232" t="s">
        <v>82</v>
      </c>
      <c r="AV221" s="16" t="s">
        <v>149</v>
      </c>
      <c r="AW221" s="16" t="s">
        <v>33</v>
      </c>
      <c r="AX221" s="16" t="s">
        <v>80</v>
      </c>
      <c r="AY221" s="232" t="s">
        <v>141</v>
      </c>
    </row>
    <row r="222" spans="1:65" s="2" customFormat="1" ht="24.15" customHeight="1">
      <c r="A222" s="37"/>
      <c r="B222" s="38"/>
      <c r="C222" s="176" t="s">
        <v>350</v>
      </c>
      <c r="D222" s="176" t="s">
        <v>144</v>
      </c>
      <c r="E222" s="177" t="s">
        <v>356</v>
      </c>
      <c r="F222" s="178" t="s">
        <v>357</v>
      </c>
      <c r="G222" s="179" t="s">
        <v>169</v>
      </c>
      <c r="H222" s="180">
        <v>42.444</v>
      </c>
      <c r="I222" s="181"/>
      <c r="J222" s="182">
        <f>ROUND(I222*H222,2)</f>
        <v>0</v>
      </c>
      <c r="K222" s="178" t="s">
        <v>148</v>
      </c>
      <c r="L222" s="42"/>
      <c r="M222" s="183" t="s">
        <v>19</v>
      </c>
      <c r="N222" s="184" t="s">
        <v>43</v>
      </c>
      <c r="O222" s="67"/>
      <c r="P222" s="185">
        <f>O222*H222</f>
        <v>0</v>
      </c>
      <c r="Q222" s="185">
        <v>0</v>
      </c>
      <c r="R222" s="185">
        <f>Q222*H222</f>
        <v>0</v>
      </c>
      <c r="S222" s="185">
        <v>0.089</v>
      </c>
      <c r="T222" s="186">
        <f>S222*H222</f>
        <v>3.777516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7" t="s">
        <v>149</v>
      </c>
      <c r="AT222" s="187" t="s">
        <v>144</v>
      </c>
      <c r="AU222" s="187" t="s">
        <v>82</v>
      </c>
      <c r="AY222" s="20" t="s">
        <v>141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20" t="s">
        <v>80</v>
      </c>
      <c r="BK222" s="188">
        <f>ROUND(I222*H222,2)</f>
        <v>0</v>
      </c>
      <c r="BL222" s="20" t="s">
        <v>149</v>
      </c>
      <c r="BM222" s="187" t="s">
        <v>701</v>
      </c>
    </row>
    <row r="223" spans="2:51" s="13" customFormat="1" ht="10.2">
      <c r="B223" s="189"/>
      <c r="C223" s="190"/>
      <c r="D223" s="191" t="s">
        <v>151</v>
      </c>
      <c r="E223" s="192" t="s">
        <v>19</v>
      </c>
      <c r="F223" s="193" t="s">
        <v>152</v>
      </c>
      <c r="G223" s="190"/>
      <c r="H223" s="192" t="s">
        <v>19</v>
      </c>
      <c r="I223" s="194"/>
      <c r="J223" s="190"/>
      <c r="K223" s="190"/>
      <c r="L223" s="195"/>
      <c r="M223" s="196"/>
      <c r="N223" s="197"/>
      <c r="O223" s="197"/>
      <c r="P223" s="197"/>
      <c r="Q223" s="197"/>
      <c r="R223" s="197"/>
      <c r="S223" s="197"/>
      <c r="T223" s="198"/>
      <c r="AT223" s="199" t="s">
        <v>151</v>
      </c>
      <c r="AU223" s="199" t="s">
        <v>82</v>
      </c>
      <c r="AV223" s="13" t="s">
        <v>80</v>
      </c>
      <c r="AW223" s="13" t="s">
        <v>33</v>
      </c>
      <c r="AX223" s="13" t="s">
        <v>72</v>
      </c>
      <c r="AY223" s="199" t="s">
        <v>141</v>
      </c>
    </row>
    <row r="224" spans="2:51" s="14" customFormat="1" ht="10.2">
      <c r="B224" s="200"/>
      <c r="C224" s="201"/>
      <c r="D224" s="191" t="s">
        <v>151</v>
      </c>
      <c r="E224" s="202" t="s">
        <v>19</v>
      </c>
      <c r="F224" s="203" t="s">
        <v>890</v>
      </c>
      <c r="G224" s="201"/>
      <c r="H224" s="204">
        <v>42.444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151</v>
      </c>
      <c r="AU224" s="210" t="s">
        <v>82</v>
      </c>
      <c r="AV224" s="14" t="s">
        <v>82</v>
      </c>
      <c r="AW224" s="14" t="s">
        <v>33</v>
      </c>
      <c r="AX224" s="14" t="s">
        <v>72</v>
      </c>
      <c r="AY224" s="210" t="s">
        <v>141</v>
      </c>
    </row>
    <row r="225" spans="2:51" s="16" customFormat="1" ht="10.2">
      <c r="B225" s="222"/>
      <c r="C225" s="223"/>
      <c r="D225" s="191" t="s">
        <v>151</v>
      </c>
      <c r="E225" s="224" t="s">
        <v>19</v>
      </c>
      <c r="F225" s="225" t="s">
        <v>160</v>
      </c>
      <c r="G225" s="223"/>
      <c r="H225" s="226">
        <v>42.444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151</v>
      </c>
      <c r="AU225" s="232" t="s">
        <v>82</v>
      </c>
      <c r="AV225" s="16" t="s">
        <v>149</v>
      </c>
      <c r="AW225" s="16" t="s">
        <v>33</v>
      </c>
      <c r="AX225" s="16" t="s">
        <v>80</v>
      </c>
      <c r="AY225" s="232" t="s">
        <v>141</v>
      </c>
    </row>
    <row r="226" spans="2:63" s="12" customFormat="1" ht="22.8" customHeight="1">
      <c r="B226" s="160"/>
      <c r="C226" s="161"/>
      <c r="D226" s="162" t="s">
        <v>71</v>
      </c>
      <c r="E226" s="174" t="s">
        <v>359</v>
      </c>
      <c r="F226" s="174" t="s">
        <v>360</v>
      </c>
      <c r="G226" s="161"/>
      <c r="H226" s="161"/>
      <c r="I226" s="164"/>
      <c r="J226" s="175">
        <f>BK226</f>
        <v>0</v>
      </c>
      <c r="K226" s="161"/>
      <c r="L226" s="166"/>
      <c r="M226" s="167"/>
      <c r="N226" s="168"/>
      <c r="O226" s="168"/>
      <c r="P226" s="169">
        <f>SUM(P227:P246)</f>
        <v>0</v>
      </c>
      <c r="Q226" s="168"/>
      <c r="R226" s="169">
        <f>SUM(R227:R246)</f>
        <v>0.21112456000000002</v>
      </c>
      <c r="S226" s="168"/>
      <c r="T226" s="170">
        <f>SUM(T227:T246)</f>
        <v>0.005</v>
      </c>
      <c r="AR226" s="171" t="s">
        <v>80</v>
      </c>
      <c r="AT226" s="172" t="s">
        <v>71</v>
      </c>
      <c r="AU226" s="172" t="s">
        <v>80</v>
      </c>
      <c r="AY226" s="171" t="s">
        <v>141</v>
      </c>
      <c r="BK226" s="173">
        <f>SUM(BK227:BK246)</f>
        <v>0</v>
      </c>
    </row>
    <row r="227" spans="1:65" s="2" customFormat="1" ht="16.5" customHeight="1">
      <c r="A227" s="37"/>
      <c r="B227" s="38"/>
      <c r="C227" s="176" t="s">
        <v>355</v>
      </c>
      <c r="D227" s="176" t="s">
        <v>144</v>
      </c>
      <c r="E227" s="177" t="s">
        <v>362</v>
      </c>
      <c r="F227" s="178" t="s">
        <v>363</v>
      </c>
      <c r="G227" s="179" t="s">
        <v>169</v>
      </c>
      <c r="H227" s="180">
        <v>93.419</v>
      </c>
      <c r="I227" s="181"/>
      <c r="J227" s="182">
        <f>ROUND(I227*H227,2)</f>
        <v>0</v>
      </c>
      <c r="K227" s="178" t="s">
        <v>19</v>
      </c>
      <c r="L227" s="42"/>
      <c r="M227" s="183" t="s">
        <v>19</v>
      </c>
      <c r="N227" s="184" t="s">
        <v>43</v>
      </c>
      <c r="O227" s="67"/>
      <c r="P227" s="185">
        <f>O227*H227</f>
        <v>0</v>
      </c>
      <c r="Q227" s="185">
        <v>0</v>
      </c>
      <c r="R227" s="185">
        <f>Q227*H227</f>
        <v>0</v>
      </c>
      <c r="S227" s="185">
        <v>0</v>
      </c>
      <c r="T227" s="18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7" t="s">
        <v>149</v>
      </c>
      <c r="AT227" s="187" t="s">
        <v>144</v>
      </c>
      <c r="AU227" s="187" t="s">
        <v>82</v>
      </c>
      <c r="AY227" s="20" t="s">
        <v>141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20" t="s">
        <v>80</v>
      </c>
      <c r="BK227" s="188">
        <f>ROUND(I227*H227,2)</f>
        <v>0</v>
      </c>
      <c r="BL227" s="20" t="s">
        <v>149</v>
      </c>
      <c r="BM227" s="187" t="s">
        <v>702</v>
      </c>
    </row>
    <row r="228" spans="2:51" s="14" customFormat="1" ht="10.2">
      <c r="B228" s="200"/>
      <c r="C228" s="201"/>
      <c r="D228" s="191" t="s">
        <v>151</v>
      </c>
      <c r="E228" s="202" t="s">
        <v>19</v>
      </c>
      <c r="F228" s="203" t="s">
        <v>904</v>
      </c>
      <c r="G228" s="201"/>
      <c r="H228" s="204">
        <v>93.419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151</v>
      </c>
      <c r="AU228" s="210" t="s">
        <v>82</v>
      </c>
      <c r="AV228" s="14" t="s">
        <v>82</v>
      </c>
      <c r="AW228" s="14" t="s">
        <v>33</v>
      </c>
      <c r="AX228" s="14" t="s">
        <v>72</v>
      </c>
      <c r="AY228" s="210" t="s">
        <v>141</v>
      </c>
    </row>
    <row r="229" spans="2:51" s="16" customFormat="1" ht="10.2">
      <c r="B229" s="222"/>
      <c r="C229" s="223"/>
      <c r="D229" s="191" t="s">
        <v>151</v>
      </c>
      <c r="E229" s="224" t="s">
        <v>19</v>
      </c>
      <c r="F229" s="225" t="s">
        <v>160</v>
      </c>
      <c r="G229" s="223"/>
      <c r="H229" s="226">
        <v>93.419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151</v>
      </c>
      <c r="AU229" s="232" t="s">
        <v>82</v>
      </c>
      <c r="AV229" s="16" t="s">
        <v>149</v>
      </c>
      <c r="AW229" s="16" t="s">
        <v>33</v>
      </c>
      <c r="AX229" s="16" t="s">
        <v>80</v>
      </c>
      <c r="AY229" s="232" t="s">
        <v>141</v>
      </c>
    </row>
    <row r="230" spans="1:65" s="2" customFormat="1" ht="24.15" customHeight="1">
      <c r="A230" s="37"/>
      <c r="B230" s="38"/>
      <c r="C230" s="176" t="s">
        <v>361</v>
      </c>
      <c r="D230" s="176" t="s">
        <v>144</v>
      </c>
      <c r="E230" s="177" t="s">
        <v>367</v>
      </c>
      <c r="F230" s="178" t="s">
        <v>368</v>
      </c>
      <c r="G230" s="179" t="s">
        <v>147</v>
      </c>
      <c r="H230" s="180">
        <v>5</v>
      </c>
      <c r="I230" s="181"/>
      <c r="J230" s="182">
        <f>ROUND(I230*H230,2)</f>
        <v>0</v>
      </c>
      <c r="K230" s="178" t="s">
        <v>148</v>
      </c>
      <c r="L230" s="42"/>
      <c r="M230" s="183" t="s">
        <v>19</v>
      </c>
      <c r="N230" s="184" t="s">
        <v>43</v>
      </c>
      <c r="O230" s="67"/>
      <c r="P230" s="185">
        <f>O230*H230</f>
        <v>0</v>
      </c>
      <c r="Q230" s="185">
        <v>0.00129</v>
      </c>
      <c r="R230" s="185">
        <f>Q230*H230</f>
        <v>0.006449999999999999</v>
      </c>
      <c r="S230" s="185">
        <v>0.001</v>
      </c>
      <c r="T230" s="186">
        <f>S230*H230</f>
        <v>0.005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7" t="s">
        <v>149</v>
      </c>
      <c r="AT230" s="187" t="s">
        <v>144</v>
      </c>
      <c r="AU230" s="187" t="s">
        <v>82</v>
      </c>
      <c r="AY230" s="20" t="s">
        <v>141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20" t="s">
        <v>80</v>
      </c>
      <c r="BK230" s="188">
        <f>ROUND(I230*H230,2)</f>
        <v>0</v>
      </c>
      <c r="BL230" s="20" t="s">
        <v>149</v>
      </c>
      <c r="BM230" s="187" t="s">
        <v>704</v>
      </c>
    </row>
    <row r="231" spans="2:51" s="14" customFormat="1" ht="10.2">
      <c r="B231" s="200"/>
      <c r="C231" s="201"/>
      <c r="D231" s="191" t="s">
        <v>151</v>
      </c>
      <c r="E231" s="202" t="s">
        <v>19</v>
      </c>
      <c r="F231" s="203" t="s">
        <v>832</v>
      </c>
      <c r="G231" s="201"/>
      <c r="H231" s="204">
        <v>5</v>
      </c>
      <c r="I231" s="205"/>
      <c r="J231" s="201"/>
      <c r="K231" s="201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151</v>
      </c>
      <c r="AU231" s="210" t="s">
        <v>82</v>
      </c>
      <c r="AV231" s="14" t="s">
        <v>82</v>
      </c>
      <c r="AW231" s="14" t="s">
        <v>33</v>
      </c>
      <c r="AX231" s="14" t="s">
        <v>72</v>
      </c>
      <c r="AY231" s="210" t="s">
        <v>141</v>
      </c>
    </row>
    <row r="232" spans="2:51" s="16" customFormat="1" ht="10.2">
      <c r="B232" s="222"/>
      <c r="C232" s="223"/>
      <c r="D232" s="191" t="s">
        <v>151</v>
      </c>
      <c r="E232" s="224" t="s">
        <v>19</v>
      </c>
      <c r="F232" s="225" t="s">
        <v>160</v>
      </c>
      <c r="G232" s="223"/>
      <c r="H232" s="226">
        <v>5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151</v>
      </c>
      <c r="AU232" s="232" t="s">
        <v>82</v>
      </c>
      <c r="AV232" s="16" t="s">
        <v>149</v>
      </c>
      <c r="AW232" s="16" t="s">
        <v>33</v>
      </c>
      <c r="AX232" s="16" t="s">
        <v>80</v>
      </c>
      <c r="AY232" s="232" t="s">
        <v>141</v>
      </c>
    </row>
    <row r="233" spans="1:65" s="2" customFormat="1" ht="16.5" customHeight="1">
      <c r="A233" s="37"/>
      <c r="B233" s="38"/>
      <c r="C233" s="176" t="s">
        <v>366</v>
      </c>
      <c r="D233" s="176" t="s">
        <v>144</v>
      </c>
      <c r="E233" s="177" t="s">
        <v>372</v>
      </c>
      <c r="F233" s="178" t="s">
        <v>373</v>
      </c>
      <c r="G233" s="179" t="s">
        <v>169</v>
      </c>
      <c r="H233" s="180">
        <v>18.812</v>
      </c>
      <c r="I233" s="181"/>
      <c r="J233" s="182">
        <f>ROUND(I233*H233,2)</f>
        <v>0</v>
      </c>
      <c r="K233" s="178" t="s">
        <v>148</v>
      </c>
      <c r="L233" s="42"/>
      <c r="M233" s="183" t="s">
        <v>19</v>
      </c>
      <c r="N233" s="184" t="s">
        <v>43</v>
      </c>
      <c r="O233" s="67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7" t="s">
        <v>149</v>
      </c>
      <c r="AT233" s="187" t="s">
        <v>144</v>
      </c>
      <c r="AU233" s="187" t="s">
        <v>82</v>
      </c>
      <c r="AY233" s="20" t="s">
        <v>141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20" t="s">
        <v>80</v>
      </c>
      <c r="BK233" s="188">
        <f>ROUND(I233*H233,2)</f>
        <v>0</v>
      </c>
      <c r="BL233" s="20" t="s">
        <v>149</v>
      </c>
      <c r="BM233" s="187" t="s">
        <v>905</v>
      </c>
    </row>
    <row r="234" spans="2:51" s="13" customFormat="1" ht="10.2">
      <c r="B234" s="189"/>
      <c r="C234" s="190"/>
      <c r="D234" s="191" t="s">
        <v>151</v>
      </c>
      <c r="E234" s="192" t="s">
        <v>19</v>
      </c>
      <c r="F234" s="193" t="s">
        <v>906</v>
      </c>
      <c r="G234" s="190"/>
      <c r="H234" s="192" t="s">
        <v>19</v>
      </c>
      <c r="I234" s="194"/>
      <c r="J234" s="190"/>
      <c r="K234" s="190"/>
      <c r="L234" s="195"/>
      <c r="M234" s="196"/>
      <c r="N234" s="197"/>
      <c r="O234" s="197"/>
      <c r="P234" s="197"/>
      <c r="Q234" s="197"/>
      <c r="R234" s="197"/>
      <c r="S234" s="197"/>
      <c r="T234" s="198"/>
      <c r="AT234" s="199" t="s">
        <v>151</v>
      </c>
      <c r="AU234" s="199" t="s">
        <v>82</v>
      </c>
      <c r="AV234" s="13" t="s">
        <v>80</v>
      </c>
      <c r="AW234" s="13" t="s">
        <v>33</v>
      </c>
      <c r="AX234" s="13" t="s">
        <v>72</v>
      </c>
      <c r="AY234" s="199" t="s">
        <v>141</v>
      </c>
    </row>
    <row r="235" spans="2:51" s="14" customFormat="1" ht="10.2">
      <c r="B235" s="200"/>
      <c r="C235" s="201"/>
      <c r="D235" s="191" t="s">
        <v>151</v>
      </c>
      <c r="E235" s="202" t="s">
        <v>19</v>
      </c>
      <c r="F235" s="203" t="s">
        <v>907</v>
      </c>
      <c r="G235" s="201"/>
      <c r="H235" s="204">
        <v>10.475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151</v>
      </c>
      <c r="AU235" s="210" t="s">
        <v>82</v>
      </c>
      <c r="AV235" s="14" t="s">
        <v>82</v>
      </c>
      <c r="AW235" s="14" t="s">
        <v>33</v>
      </c>
      <c r="AX235" s="14" t="s">
        <v>72</v>
      </c>
      <c r="AY235" s="210" t="s">
        <v>141</v>
      </c>
    </row>
    <row r="236" spans="2:51" s="14" customFormat="1" ht="10.2">
      <c r="B236" s="200"/>
      <c r="C236" s="201"/>
      <c r="D236" s="191" t="s">
        <v>151</v>
      </c>
      <c r="E236" s="202" t="s">
        <v>19</v>
      </c>
      <c r="F236" s="203" t="s">
        <v>908</v>
      </c>
      <c r="G236" s="201"/>
      <c r="H236" s="204">
        <v>1.337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151</v>
      </c>
      <c r="AU236" s="210" t="s">
        <v>82</v>
      </c>
      <c r="AV236" s="14" t="s">
        <v>82</v>
      </c>
      <c r="AW236" s="14" t="s">
        <v>33</v>
      </c>
      <c r="AX236" s="14" t="s">
        <v>72</v>
      </c>
      <c r="AY236" s="210" t="s">
        <v>141</v>
      </c>
    </row>
    <row r="237" spans="2:51" s="15" customFormat="1" ht="10.2">
      <c r="B237" s="211"/>
      <c r="C237" s="212"/>
      <c r="D237" s="191" t="s">
        <v>151</v>
      </c>
      <c r="E237" s="213" t="s">
        <v>19</v>
      </c>
      <c r="F237" s="214" t="s">
        <v>154</v>
      </c>
      <c r="G237" s="212"/>
      <c r="H237" s="215">
        <v>11.812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151</v>
      </c>
      <c r="AU237" s="221" t="s">
        <v>82</v>
      </c>
      <c r="AV237" s="15" t="s">
        <v>155</v>
      </c>
      <c r="AW237" s="15" t="s">
        <v>33</v>
      </c>
      <c r="AX237" s="15" t="s">
        <v>72</v>
      </c>
      <c r="AY237" s="221" t="s">
        <v>141</v>
      </c>
    </row>
    <row r="238" spans="2:51" s="13" customFormat="1" ht="10.2">
      <c r="B238" s="189"/>
      <c r="C238" s="190"/>
      <c r="D238" s="191" t="s">
        <v>151</v>
      </c>
      <c r="E238" s="192" t="s">
        <v>19</v>
      </c>
      <c r="F238" s="193" t="s">
        <v>375</v>
      </c>
      <c r="G238" s="190"/>
      <c r="H238" s="192" t="s">
        <v>19</v>
      </c>
      <c r="I238" s="194"/>
      <c r="J238" s="190"/>
      <c r="K238" s="190"/>
      <c r="L238" s="195"/>
      <c r="M238" s="196"/>
      <c r="N238" s="197"/>
      <c r="O238" s="197"/>
      <c r="P238" s="197"/>
      <c r="Q238" s="197"/>
      <c r="R238" s="197"/>
      <c r="S238" s="197"/>
      <c r="T238" s="198"/>
      <c r="AT238" s="199" t="s">
        <v>151</v>
      </c>
      <c r="AU238" s="199" t="s">
        <v>82</v>
      </c>
      <c r="AV238" s="13" t="s">
        <v>80</v>
      </c>
      <c r="AW238" s="13" t="s">
        <v>33</v>
      </c>
      <c r="AX238" s="13" t="s">
        <v>72</v>
      </c>
      <c r="AY238" s="199" t="s">
        <v>141</v>
      </c>
    </row>
    <row r="239" spans="2:51" s="14" customFormat="1" ht="10.2">
      <c r="B239" s="200"/>
      <c r="C239" s="201"/>
      <c r="D239" s="191" t="s">
        <v>151</v>
      </c>
      <c r="E239" s="202" t="s">
        <v>19</v>
      </c>
      <c r="F239" s="203" t="s">
        <v>834</v>
      </c>
      <c r="G239" s="201"/>
      <c r="H239" s="204">
        <v>1.28</v>
      </c>
      <c r="I239" s="205"/>
      <c r="J239" s="201"/>
      <c r="K239" s="201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151</v>
      </c>
      <c r="AU239" s="210" t="s">
        <v>82</v>
      </c>
      <c r="AV239" s="14" t="s">
        <v>82</v>
      </c>
      <c r="AW239" s="14" t="s">
        <v>33</v>
      </c>
      <c r="AX239" s="14" t="s">
        <v>72</v>
      </c>
      <c r="AY239" s="210" t="s">
        <v>141</v>
      </c>
    </row>
    <row r="240" spans="2:51" s="14" customFormat="1" ht="10.2">
      <c r="B240" s="200"/>
      <c r="C240" s="201"/>
      <c r="D240" s="191" t="s">
        <v>151</v>
      </c>
      <c r="E240" s="202" t="s">
        <v>19</v>
      </c>
      <c r="F240" s="203" t="s">
        <v>835</v>
      </c>
      <c r="G240" s="201"/>
      <c r="H240" s="204">
        <v>5.72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151</v>
      </c>
      <c r="AU240" s="210" t="s">
        <v>82</v>
      </c>
      <c r="AV240" s="14" t="s">
        <v>82</v>
      </c>
      <c r="AW240" s="14" t="s">
        <v>33</v>
      </c>
      <c r="AX240" s="14" t="s">
        <v>72</v>
      </c>
      <c r="AY240" s="210" t="s">
        <v>141</v>
      </c>
    </row>
    <row r="241" spans="2:51" s="15" customFormat="1" ht="10.2">
      <c r="B241" s="211"/>
      <c r="C241" s="212"/>
      <c r="D241" s="191" t="s">
        <v>151</v>
      </c>
      <c r="E241" s="213" t="s">
        <v>19</v>
      </c>
      <c r="F241" s="214" t="s">
        <v>154</v>
      </c>
      <c r="G241" s="212"/>
      <c r="H241" s="215">
        <v>7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151</v>
      </c>
      <c r="AU241" s="221" t="s">
        <v>82</v>
      </c>
      <c r="AV241" s="15" t="s">
        <v>155</v>
      </c>
      <c r="AW241" s="15" t="s">
        <v>33</v>
      </c>
      <c r="AX241" s="15" t="s">
        <v>72</v>
      </c>
      <c r="AY241" s="221" t="s">
        <v>141</v>
      </c>
    </row>
    <row r="242" spans="2:51" s="16" customFormat="1" ht="10.2">
      <c r="B242" s="222"/>
      <c r="C242" s="223"/>
      <c r="D242" s="191" t="s">
        <v>151</v>
      </c>
      <c r="E242" s="224" t="s">
        <v>19</v>
      </c>
      <c r="F242" s="225" t="s">
        <v>160</v>
      </c>
      <c r="G242" s="223"/>
      <c r="H242" s="226">
        <v>18.812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151</v>
      </c>
      <c r="AU242" s="232" t="s">
        <v>82</v>
      </c>
      <c r="AV242" s="16" t="s">
        <v>149</v>
      </c>
      <c r="AW242" s="16" t="s">
        <v>33</v>
      </c>
      <c r="AX242" s="16" t="s">
        <v>80</v>
      </c>
      <c r="AY242" s="232" t="s">
        <v>141</v>
      </c>
    </row>
    <row r="243" spans="1:65" s="2" customFormat="1" ht="16.5" customHeight="1">
      <c r="A243" s="37"/>
      <c r="B243" s="38"/>
      <c r="C243" s="176" t="s">
        <v>371</v>
      </c>
      <c r="D243" s="176" t="s">
        <v>144</v>
      </c>
      <c r="E243" s="177" t="s">
        <v>379</v>
      </c>
      <c r="F243" s="178" t="s">
        <v>380</v>
      </c>
      <c r="G243" s="179" t="s">
        <v>169</v>
      </c>
      <c r="H243" s="180">
        <v>18.812</v>
      </c>
      <c r="I243" s="181"/>
      <c r="J243" s="182">
        <f>ROUND(I243*H243,2)</f>
        <v>0</v>
      </c>
      <c r="K243" s="178" t="s">
        <v>148</v>
      </c>
      <c r="L243" s="42"/>
      <c r="M243" s="183" t="s">
        <v>19</v>
      </c>
      <c r="N243" s="184" t="s">
        <v>43</v>
      </c>
      <c r="O243" s="67"/>
      <c r="P243" s="185">
        <f>O243*H243</f>
        <v>0</v>
      </c>
      <c r="Q243" s="185">
        <v>0</v>
      </c>
      <c r="R243" s="185">
        <f>Q243*H243</f>
        <v>0</v>
      </c>
      <c r="S243" s="185">
        <v>0</v>
      </c>
      <c r="T243" s="18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7" t="s">
        <v>149</v>
      </c>
      <c r="AT243" s="187" t="s">
        <v>144</v>
      </c>
      <c r="AU243" s="187" t="s">
        <v>82</v>
      </c>
      <c r="AY243" s="20" t="s">
        <v>141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20" t="s">
        <v>80</v>
      </c>
      <c r="BK243" s="188">
        <f>ROUND(I243*H243,2)</f>
        <v>0</v>
      </c>
      <c r="BL243" s="20" t="s">
        <v>149</v>
      </c>
      <c r="BM243" s="187" t="s">
        <v>909</v>
      </c>
    </row>
    <row r="244" spans="1:65" s="2" customFormat="1" ht="16.5" customHeight="1">
      <c r="A244" s="37"/>
      <c r="B244" s="38"/>
      <c r="C244" s="176" t="s">
        <v>378</v>
      </c>
      <c r="D244" s="176" t="s">
        <v>144</v>
      </c>
      <c r="E244" s="177" t="s">
        <v>387</v>
      </c>
      <c r="F244" s="178" t="s">
        <v>388</v>
      </c>
      <c r="G244" s="179" t="s">
        <v>169</v>
      </c>
      <c r="H244" s="180">
        <v>18.812</v>
      </c>
      <c r="I244" s="181"/>
      <c r="J244" s="182">
        <f>ROUND(I244*H244,2)</f>
        <v>0</v>
      </c>
      <c r="K244" s="178" t="s">
        <v>148</v>
      </c>
      <c r="L244" s="42"/>
      <c r="M244" s="183" t="s">
        <v>19</v>
      </c>
      <c r="N244" s="184" t="s">
        <v>43</v>
      </c>
      <c r="O244" s="67"/>
      <c r="P244" s="185">
        <f>O244*H244</f>
        <v>0</v>
      </c>
      <c r="Q244" s="185">
        <v>0.00158</v>
      </c>
      <c r="R244" s="185">
        <f>Q244*H244</f>
        <v>0.029722960000000003</v>
      </c>
      <c r="S244" s="185">
        <v>0</v>
      </c>
      <c r="T244" s="18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7" t="s">
        <v>149</v>
      </c>
      <c r="AT244" s="187" t="s">
        <v>144</v>
      </c>
      <c r="AU244" s="187" t="s">
        <v>82</v>
      </c>
      <c r="AY244" s="20" t="s">
        <v>141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20" t="s">
        <v>80</v>
      </c>
      <c r="BK244" s="188">
        <f>ROUND(I244*H244,2)</f>
        <v>0</v>
      </c>
      <c r="BL244" s="20" t="s">
        <v>149</v>
      </c>
      <c r="BM244" s="187" t="s">
        <v>910</v>
      </c>
    </row>
    <row r="245" spans="1:65" s="2" customFormat="1" ht="16.5" customHeight="1">
      <c r="A245" s="37"/>
      <c r="B245" s="38"/>
      <c r="C245" s="176" t="s">
        <v>382</v>
      </c>
      <c r="D245" s="176" t="s">
        <v>144</v>
      </c>
      <c r="E245" s="177" t="s">
        <v>383</v>
      </c>
      <c r="F245" s="178" t="s">
        <v>384</v>
      </c>
      <c r="G245" s="179" t="s">
        <v>169</v>
      </c>
      <c r="H245" s="180">
        <v>18.812</v>
      </c>
      <c r="I245" s="181"/>
      <c r="J245" s="182">
        <f>ROUND(I245*H245,2)</f>
        <v>0</v>
      </c>
      <c r="K245" s="178" t="s">
        <v>148</v>
      </c>
      <c r="L245" s="42"/>
      <c r="M245" s="183" t="s">
        <v>19</v>
      </c>
      <c r="N245" s="184" t="s">
        <v>43</v>
      </c>
      <c r="O245" s="67"/>
      <c r="P245" s="185">
        <f>O245*H245</f>
        <v>0</v>
      </c>
      <c r="Q245" s="185">
        <v>0.0089</v>
      </c>
      <c r="R245" s="185">
        <f>Q245*H245</f>
        <v>0.16742680000000001</v>
      </c>
      <c r="S245" s="185">
        <v>0</v>
      </c>
      <c r="T245" s="18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7" t="s">
        <v>149</v>
      </c>
      <c r="AT245" s="187" t="s">
        <v>144</v>
      </c>
      <c r="AU245" s="187" t="s">
        <v>82</v>
      </c>
      <c r="AY245" s="20" t="s">
        <v>141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20" t="s">
        <v>80</v>
      </c>
      <c r="BK245" s="188">
        <f>ROUND(I245*H245,2)</f>
        <v>0</v>
      </c>
      <c r="BL245" s="20" t="s">
        <v>149</v>
      </c>
      <c r="BM245" s="187" t="s">
        <v>911</v>
      </c>
    </row>
    <row r="246" spans="1:65" s="2" customFormat="1" ht="16.5" customHeight="1">
      <c r="A246" s="37"/>
      <c r="B246" s="38"/>
      <c r="C246" s="176" t="s">
        <v>386</v>
      </c>
      <c r="D246" s="176" t="s">
        <v>144</v>
      </c>
      <c r="E246" s="177" t="s">
        <v>391</v>
      </c>
      <c r="F246" s="178" t="s">
        <v>392</v>
      </c>
      <c r="G246" s="179" t="s">
        <v>169</v>
      </c>
      <c r="H246" s="180">
        <v>18.812</v>
      </c>
      <c r="I246" s="181"/>
      <c r="J246" s="182">
        <f>ROUND(I246*H246,2)</f>
        <v>0</v>
      </c>
      <c r="K246" s="178" t="s">
        <v>148</v>
      </c>
      <c r="L246" s="42"/>
      <c r="M246" s="183" t="s">
        <v>19</v>
      </c>
      <c r="N246" s="184" t="s">
        <v>43</v>
      </c>
      <c r="O246" s="67"/>
      <c r="P246" s="185">
        <f>O246*H246</f>
        <v>0</v>
      </c>
      <c r="Q246" s="185">
        <v>0.0004</v>
      </c>
      <c r="R246" s="185">
        <f>Q246*H246</f>
        <v>0.007524800000000001</v>
      </c>
      <c r="S246" s="185">
        <v>0</v>
      </c>
      <c r="T246" s="18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149</v>
      </c>
      <c r="AT246" s="187" t="s">
        <v>144</v>
      </c>
      <c r="AU246" s="187" t="s">
        <v>82</v>
      </c>
      <c r="AY246" s="20" t="s">
        <v>141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20" t="s">
        <v>80</v>
      </c>
      <c r="BK246" s="188">
        <f>ROUND(I246*H246,2)</f>
        <v>0</v>
      </c>
      <c r="BL246" s="20" t="s">
        <v>149</v>
      </c>
      <c r="BM246" s="187" t="s">
        <v>912</v>
      </c>
    </row>
    <row r="247" spans="2:63" s="12" customFormat="1" ht="22.8" customHeight="1">
      <c r="B247" s="160"/>
      <c r="C247" s="161"/>
      <c r="D247" s="162" t="s">
        <v>71</v>
      </c>
      <c r="E247" s="174" t="s">
        <v>394</v>
      </c>
      <c r="F247" s="174" t="s">
        <v>395</v>
      </c>
      <c r="G247" s="161"/>
      <c r="H247" s="161"/>
      <c r="I247" s="164"/>
      <c r="J247" s="175">
        <f>BK247</f>
        <v>0</v>
      </c>
      <c r="K247" s="161"/>
      <c r="L247" s="166"/>
      <c r="M247" s="167"/>
      <c r="N247" s="168"/>
      <c r="O247" s="168"/>
      <c r="P247" s="169">
        <f>SUM(P248:P252)</f>
        <v>0</v>
      </c>
      <c r="Q247" s="168"/>
      <c r="R247" s="169">
        <f>SUM(R248:R252)</f>
        <v>0</v>
      </c>
      <c r="S247" s="168"/>
      <c r="T247" s="170">
        <f>SUM(T248:T252)</f>
        <v>0</v>
      </c>
      <c r="AR247" s="171" t="s">
        <v>80</v>
      </c>
      <c r="AT247" s="172" t="s">
        <v>71</v>
      </c>
      <c r="AU247" s="172" t="s">
        <v>80</v>
      </c>
      <c r="AY247" s="171" t="s">
        <v>141</v>
      </c>
      <c r="BK247" s="173">
        <f>SUM(BK248:BK252)</f>
        <v>0</v>
      </c>
    </row>
    <row r="248" spans="1:65" s="2" customFormat="1" ht="24.15" customHeight="1">
      <c r="A248" s="37"/>
      <c r="B248" s="38"/>
      <c r="C248" s="176" t="s">
        <v>390</v>
      </c>
      <c r="D248" s="176" t="s">
        <v>144</v>
      </c>
      <c r="E248" s="177" t="s">
        <v>397</v>
      </c>
      <c r="F248" s="178" t="s">
        <v>398</v>
      </c>
      <c r="G248" s="179" t="s">
        <v>399</v>
      </c>
      <c r="H248" s="180">
        <v>19.514</v>
      </c>
      <c r="I248" s="181"/>
      <c r="J248" s="182">
        <f>ROUND(I248*H248,2)</f>
        <v>0</v>
      </c>
      <c r="K248" s="178" t="s">
        <v>148</v>
      </c>
      <c r="L248" s="42"/>
      <c r="M248" s="183" t="s">
        <v>19</v>
      </c>
      <c r="N248" s="184" t="s">
        <v>43</v>
      </c>
      <c r="O248" s="67"/>
      <c r="P248" s="185">
        <f>O248*H248</f>
        <v>0</v>
      </c>
      <c r="Q248" s="185">
        <v>0</v>
      </c>
      <c r="R248" s="185">
        <f>Q248*H248</f>
        <v>0</v>
      </c>
      <c r="S248" s="185">
        <v>0</v>
      </c>
      <c r="T248" s="18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149</v>
      </c>
      <c r="AT248" s="187" t="s">
        <v>144</v>
      </c>
      <c r="AU248" s="187" t="s">
        <v>82</v>
      </c>
      <c r="AY248" s="20" t="s">
        <v>141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20" t="s">
        <v>80</v>
      </c>
      <c r="BK248" s="188">
        <f>ROUND(I248*H248,2)</f>
        <v>0</v>
      </c>
      <c r="BL248" s="20" t="s">
        <v>149</v>
      </c>
      <c r="BM248" s="187" t="s">
        <v>712</v>
      </c>
    </row>
    <row r="249" spans="1:65" s="2" customFormat="1" ht="21.75" customHeight="1">
      <c r="A249" s="37"/>
      <c r="B249" s="38"/>
      <c r="C249" s="176" t="s">
        <v>396</v>
      </c>
      <c r="D249" s="176" t="s">
        <v>144</v>
      </c>
      <c r="E249" s="177" t="s">
        <v>407</v>
      </c>
      <c r="F249" s="178" t="s">
        <v>408</v>
      </c>
      <c r="G249" s="179" t="s">
        <v>399</v>
      </c>
      <c r="H249" s="180">
        <v>19.514</v>
      </c>
      <c r="I249" s="181"/>
      <c r="J249" s="182">
        <f>ROUND(I249*H249,2)</f>
        <v>0</v>
      </c>
      <c r="K249" s="178" t="s">
        <v>148</v>
      </c>
      <c r="L249" s="42"/>
      <c r="M249" s="183" t="s">
        <v>19</v>
      </c>
      <c r="N249" s="184" t="s">
        <v>43</v>
      </c>
      <c r="O249" s="67"/>
      <c r="P249" s="185">
        <f>O249*H249</f>
        <v>0</v>
      </c>
      <c r="Q249" s="185">
        <v>0</v>
      </c>
      <c r="R249" s="185">
        <f>Q249*H249</f>
        <v>0</v>
      </c>
      <c r="S249" s="185">
        <v>0</v>
      </c>
      <c r="T249" s="186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7" t="s">
        <v>149</v>
      </c>
      <c r="AT249" s="187" t="s">
        <v>144</v>
      </c>
      <c r="AU249" s="187" t="s">
        <v>82</v>
      </c>
      <c r="AY249" s="20" t="s">
        <v>141</v>
      </c>
      <c r="BE249" s="188">
        <f>IF(N249="základní",J249,0)</f>
        <v>0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20" t="s">
        <v>80</v>
      </c>
      <c r="BK249" s="188">
        <f>ROUND(I249*H249,2)</f>
        <v>0</v>
      </c>
      <c r="BL249" s="20" t="s">
        <v>149</v>
      </c>
      <c r="BM249" s="187" t="s">
        <v>713</v>
      </c>
    </row>
    <row r="250" spans="1:65" s="2" customFormat="1" ht="24.15" customHeight="1">
      <c r="A250" s="37"/>
      <c r="B250" s="38"/>
      <c r="C250" s="176" t="s">
        <v>401</v>
      </c>
      <c r="D250" s="176" t="s">
        <v>144</v>
      </c>
      <c r="E250" s="177" t="s">
        <v>411</v>
      </c>
      <c r="F250" s="178" t="s">
        <v>412</v>
      </c>
      <c r="G250" s="179" t="s">
        <v>399</v>
      </c>
      <c r="H250" s="180">
        <v>370.766</v>
      </c>
      <c r="I250" s="181"/>
      <c r="J250" s="182">
        <f>ROUND(I250*H250,2)</f>
        <v>0</v>
      </c>
      <c r="K250" s="178" t="s">
        <v>148</v>
      </c>
      <c r="L250" s="42"/>
      <c r="M250" s="183" t="s">
        <v>19</v>
      </c>
      <c r="N250" s="184" t="s">
        <v>43</v>
      </c>
      <c r="O250" s="67"/>
      <c r="P250" s="185">
        <f>O250*H250</f>
        <v>0</v>
      </c>
      <c r="Q250" s="185">
        <v>0</v>
      </c>
      <c r="R250" s="185">
        <f>Q250*H250</f>
        <v>0</v>
      </c>
      <c r="S250" s="185">
        <v>0</v>
      </c>
      <c r="T250" s="18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7" t="s">
        <v>149</v>
      </c>
      <c r="AT250" s="187" t="s">
        <v>144</v>
      </c>
      <c r="AU250" s="187" t="s">
        <v>82</v>
      </c>
      <c r="AY250" s="20" t="s">
        <v>141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20" t="s">
        <v>80</v>
      </c>
      <c r="BK250" s="188">
        <f>ROUND(I250*H250,2)</f>
        <v>0</v>
      </c>
      <c r="BL250" s="20" t="s">
        <v>149</v>
      </c>
      <c r="BM250" s="187" t="s">
        <v>714</v>
      </c>
    </row>
    <row r="251" spans="2:51" s="14" customFormat="1" ht="10.2">
      <c r="B251" s="200"/>
      <c r="C251" s="201"/>
      <c r="D251" s="191" t="s">
        <v>151</v>
      </c>
      <c r="E251" s="201"/>
      <c r="F251" s="203" t="s">
        <v>913</v>
      </c>
      <c r="G251" s="201"/>
      <c r="H251" s="204">
        <v>370.766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151</v>
      </c>
      <c r="AU251" s="210" t="s">
        <v>82</v>
      </c>
      <c r="AV251" s="14" t="s">
        <v>82</v>
      </c>
      <c r="AW251" s="14" t="s">
        <v>4</v>
      </c>
      <c r="AX251" s="14" t="s">
        <v>80</v>
      </c>
      <c r="AY251" s="210" t="s">
        <v>141</v>
      </c>
    </row>
    <row r="252" spans="1:65" s="2" customFormat="1" ht="24.15" customHeight="1">
      <c r="A252" s="37"/>
      <c r="B252" s="38"/>
      <c r="C252" s="176" t="s">
        <v>406</v>
      </c>
      <c r="D252" s="176" t="s">
        <v>144</v>
      </c>
      <c r="E252" s="177" t="s">
        <v>416</v>
      </c>
      <c r="F252" s="178" t="s">
        <v>417</v>
      </c>
      <c r="G252" s="179" t="s">
        <v>399</v>
      </c>
      <c r="H252" s="180">
        <v>19.514</v>
      </c>
      <c r="I252" s="181"/>
      <c r="J252" s="182">
        <f>ROUND(I252*H252,2)</f>
        <v>0</v>
      </c>
      <c r="K252" s="178" t="s">
        <v>148</v>
      </c>
      <c r="L252" s="42"/>
      <c r="M252" s="183" t="s">
        <v>19</v>
      </c>
      <c r="N252" s="184" t="s">
        <v>43</v>
      </c>
      <c r="O252" s="67"/>
      <c r="P252" s="185">
        <f>O252*H252</f>
        <v>0</v>
      </c>
      <c r="Q252" s="185">
        <v>0</v>
      </c>
      <c r="R252" s="185">
        <f>Q252*H252</f>
        <v>0</v>
      </c>
      <c r="S252" s="185">
        <v>0</v>
      </c>
      <c r="T252" s="186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7" t="s">
        <v>149</v>
      </c>
      <c r="AT252" s="187" t="s">
        <v>144</v>
      </c>
      <c r="AU252" s="187" t="s">
        <v>82</v>
      </c>
      <c r="AY252" s="20" t="s">
        <v>141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20" t="s">
        <v>80</v>
      </c>
      <c r="BK252" s="188">
        <f>ROUND(I252*H252,2)</f>
        <v>0</v>
      </c>
      <c r="BL252" s="20" t="s">
        <v>149</v>
      </c>
      <c r="BM252" s="187" t="s">
        <v>716</v>
      </c>
    </row>
    <row r="253" spans="2:63" s="12" customFormat="1" ht="22.8" customHeight="1">
      <c r="B253" s="160"/>
      <c r="C253" s="161"/>
      <c r="D253" s="162" t="s">
        <v>71</v>
      </c>
      <c r="E253" s="174" t="s">
        <v>419</v>
      </c>
      <c r="F253" s="174" t="s">
        <v>420</v>
      </c>
      <c r="G253" s="161"/>
      <c r="H253" s="161"/>
      <c r="I253" s="164"/>
      <c r="J253" s="175">
        <f>BK253</f>
        <v>0</v>
      </c>
      <c r="K253" s="161"/>
      <c r="L253" s="166"/>
      <c r="M253" s="167"/>
      <c r="N253" s="168"/>
      <c r="O253" s="168"/>
      <c r="P253" s="169">
        <f>P254</f>
        <v>0</v>
      </c>
      <c r="Q253" s="168"/>
      <c r="R253" s="169">
        <f>R254</f>
        <v>0</v>
      </c>
      <c r="S253" s="168"/>
      <c r="T253" s="170">
        <f>T254</f>
        <v>0</v>
      </c>
      <c r="AR253" s="171" t="s">
        <v>80</v>
      </c>
      <c r="AT253" s="172" t="s">
        <v>71</v>
      </c>
      <c r="AU253" s="172" t="s">
        <v>80</v>
      </c>
      <c r="AY253" s="171" t="s">
        <v>141</v>
      </c>
      <c r="BK253" s="173">
        <f>BK254</f>
        <v>0</v>
      </c>
    </row>
    <row r="254" spans="1:65" s="2" customFormat="1" ht="33" customHeight="1">
      <c r="A254" s="37"/>
      <c r="B254" s="38"/>
      <c r="C254" s="176" t="s">
        <v>410</v>
      </c>
      <c r="D254" s="176" t="s">
        <v>144</v>
      </c>
      <c r="E254" s="177" t="s">
        <v>422</v>
      </c>
      <c r="F254" s="178" t="s">
        <v>423</v>
      </c>
      <c r="G254" s="179" t="s">
        <v>399</v>
      </c>
      <c r="H254" s="180">
        <v>21.154</v>
      </c>
      <c r="I254" s="181"/>
      <c r="J254" s="182">
        <f>ROUND(I254*H254,2)</f>
        <v>0</v>
      </c>
      <c r="K254" s="178" t="s">
        <v>148</v>
      </c>
      <c r="L254" s="42"/>
      <c r="M254" s="183" t="s">
        <v>19</v>
      </c>
      <c r="N254" s="184" t="s">
        <v>43</v>
      </c>
      <c r="O254" s="67"/>
      <c r="P254" s="185">
        <f>O254*H254</f>
        <v>0</v>
      </c>
      <c r="Q254" s="185">
        <v>0</v>
      </c>
      <c r="R254" s="185">
        <f>Q254*H254</f>
        <v>0</v>
      </c>
      <c r="S254" s="185">
        <v>0</v>
      </c>
      <c r="T254" s="186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7" t="s">
        <v>149</v>
      </c>
      <c r="AT254" s="187" t="s">
        <v>144</v>
      </c>
      <c r="AU254" s="187" t="s">
        <v>82</v>
      </c>
      <c r="AY254" s="20" t="s">
        <v>141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20" t="s">
        <v>80</v>
      </c>
      <c r="BK254" s="188">
        <f>ROUND(I254*H254,2)</f>
        <v>0</v>
      </c>
      <c r="BL254" s="20" t="s">
        <v>149</v>
      </c>
      <c r="BM254" s="187" t="s">
        <v>717</v>
      </c>
    </row>
    <row r="255" spans="2:63" s="12" customFormat="1" ht="25.95" customHeight="1">
      <c r="B255" s="160"/>
      <c r="C255" s="161"/>
      <c r="D255" s="162" t="s">
        <v>71</v>
      </c>
      <c r="E255" s="163" t="s">
        <v>425</v>
      </c>
      <c r="F255" s="163" t="s">
        <v>426</v>
      </c>
      <c r="G255" s="161"/>
      <c r="H255" s="161"/>
      <c r="I255" s="164"/>
      <c r="J255" s="165">
        <f>BK255</f>
        <v>0</v>
      </c>
      <c r="K255" s="161"/>
      <c r="L255" s="166"/>
      <c r="M255" s="167"/>
      <c r="N255" s="168"/>
      <c r="O255" s="168"/>
      <c r="P255" s="169">
        <f>P256+P259+P295+P299</f>
        <v>0</v>
      </c>
      <c r="Q255" s="168"/>
      <c r="R255" s="169">
        <f>R256+R259+R295+R299</f>
        <v>0.63473537</v>
      </c>
      <c r="S255" s="168"/>
      <c r="T255" s="170">
        <f>T256+T259+T295+T299</f>
        <v>0.16317840000000003</v>
      </c>
      <c r="AR255" s="171" t="s">
        <v>82</v>
      </c>
      <c r="AT255" s="172" t="s">
        <v>71</v>
      </c>
      <c r="AU255" s="172" t="s">
        <v>72</v>
      </c>
      <c r="AY255" s="171" t="s">
        <v>141</v>
      </c>
      <c r="BK255" s="173">
        <f>BK256+BK259+BK295+BK299</f>
        <v>0</v>
      </c>
    </row>
    <row r="256" spans="2:63" s="12" customFormat="1" ht="22.8" customHeight="1">
      <c r="B256" s="160"/>
      <c r="C256" s="161"/>
      <c r="D256" s="162" t="s">
        <v>71</v>
      </c>
      <c r="E256" s="174" t="s">
        <v>433</v>
      </c>
      <c r="F256" s="174" t="s">
        <v>434</v>
      </c>
      <c r="G256" s="161"/>
      <c r="H256" s="161"/>
      <c r="I256" s="164"/>
      <c r="J256" s="175">
        <f>BK256</f>
        <v>0</v>
      </c>
      <c r="K256" s="161"/>
      <c r="L256" s="166"/>
      <c r="M256" s="167"/>
      <c r="N256" s="168"/>
      <c r="O256" s="168"/>
      <c r="P256" s="169">
        <f>SUM(P257:P258)</f>
        <v>0</v>
      </c>
      <c r="Q256" s="168"/>
      <c r="R256" s="169">
        <f>SUM(R257:R258)</f>
        <v>0</v>
      </c>
      <c r="S256" s="168"/>
      <c r="T256" s="170">
        <f>SUM(T257:T258)</f>
        <v>0</v>
      </c>
      <c r="AR256" s="171" t="s">
        <v>82</v>
      </c>
      <c r="AT256" s="172" t="s">
        <v>71</v>
      </c>
      <c r="AU256" s="172" t="s">
        <v>80</v>
      </c>
      <c r="AY256" s="171" t="s">
        <v>141</v>
      </c>
      <c r="BK256" s="173">
        <f>SUM(BK257:BK258)</f>
        <v>0</v>
      </c>
    </row>
    <row r="257" spans="1:65" s="2" customFormat="1" ht="16.5" customHeight="1">
      <c r="A257" s="37"/>
      <c r="B257" s="38"/>
      <c r="C257" s="176" t="s">
        <v>415</v>
      </c>
      <c r="D257" s="176" t="s">
        <v>144</v>
      </c>
      <c r="E257" s="177" t="s">
        <v>436</v>
      </c>
      <c r="F257" s="178" t="s">
        <v>718</v>
      </c>
      <c r="G257" s="179" t="s">
        <v>280</v>
      </c>
      <c r="H257" s="180">
        <v>1</v>
      </c>
      <c r="I257" s="181"/>
      <c r="J257" s="182">
        <f>ROUND(I257*H257,2)</f>
        <v>0</v>
      </c>
      <c r="K257" s="178" t="s">
        <v>19</v>
      </c>
      <c r="L257" s="42"/>
      <c r="M257" s="183" t="s">
        <v>19</v>
      </c>
      <c r="N257" s="184" t="s">
        <v>43</v>
      </c>
      <c r="O257" s="67"/>
      <c r="P257" s="185">
        <f>O257*H257</f>
        <v>0</v>
      </c>
      <c r="Q257" s="185">
        <v>0</v>
      </c>
      <c r="R257" s="185">
        <f>Q257*H257</f>
        <v>0</v>
      </c>
      <c r="S257" s="185">
        <v>0</v>
      </c>
      <c r="T257" s="186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7" t="s">
        <v>277</v>
      </c>
      <c r="AT257" s="187" t="s">
        <v>144</v>
      </c>
      <c r="AU257" s="187" t="s">
        <v>82</v>
      </c>
      <c r="AY257" s="20" t="s">
        <v>141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20" t="s">
        <v>80</v>
      </c>
      <c r="BK257" s="188">
        <f>ROUND(I257*H257,2)</f>
        <v>0</v>
      </c>
      <c r="BL257" s="20" t="s">
        <v>277</v>
      </c>
      <c r="BM257" s="187" t="s">
        <v>914</v>
      </c>
    </row>
    <row r="258" spans="1:65" s="2" customFormat="1" ht="16.5" customHeight="1">
      <c r="A258" s="37"/>
      <c r="B258" s="38"/>
      <c r="C258" s="176" t="s">
        <v>421</v>
      </c>
      <c r="D258" s="176" t="s">
        <v>144</v>
      </c>
      <c r="E258" s="177" t="s">
        <v>720</v>
      </c>
      <c r="F258" s="178" t="s">
        <v>721</v>
      </c>
      <c r="G258" s="179" t="s">
        <v>280</v>
      </c>
      <c r="H258" s="180">
        <v>1</v>
      </c>
      <c r="I258" s="181"/>
      <c r="J258" s="182">
        <f>ROUND(I258*H258,2)</f>
        <v>0</v>
      </c>
      <c r="K258" s="178" t="s">
        <v>19</v>
      </c>
      <c r="L258" s="42"/>
      <c r="M258" s="183" t="s">
        <v>19</v>
      </c>
      <c r="N258" s="184" t="s">
        <v>43</v>
      </c>
      <c r="O258" s="67"/>
      <c r="P258" s="185">
        <f>O258*H258</f>
        <v>0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7" t="s">
        <v>277</v>
      </c>
      <c r="AT258" s="187" t="s">
        <v>144</v>
      </c>
      <c r="AU258" s="187" t="s">
        <v>82</v>
      </c>
      <c r="AY258" s="20" t="s">
        <v>141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20" t="s">
        <v>80</v>
      </c>
      <c r="BK258" s="188">
        <f>ROUND(I258*H258,2)</f>
        <v>0</v>
      </c>
      <c r="BL258" s="20" t="s">
        <v>277</v>
      </c>
      <c r="BM258" s="187" t="s">
        <v>915</v>
      </c>
    </row>
    <row r="259" spans="2:63" s="12" customFormat="1" ht="22.8" customHeight="1">
      <c r="B259" s="160"/>
      <c r="C259" s="161"/>
      <c r="D259" s="162" t="s">
        <v>71</v>
      </c>
      <c r="E259" s="174" t="s">
        <v>439</v>
      </c>
      <c r="F259" s="174" t="s">
        <v>440</v>
      </c>
      <c r="G259" s="161"/>
      <c r="H259" s="161"/>
      <c r="I259" s="164"/>
      <c r="J259" s="175">
        <f>BK259</f>
        <v>0</v>
      </c>
      <c r="K259" s="161"/>
      <c r="L259" s="166"/>
      <c r="M259" s="167"/>
      <c r="N259" s="168"/>
      <c r="O259" s="168"/>
      <c r="P259" s="169">
        <f>SUM(P260:P294)</f>
        <v>0</v>
      </c>
      <c r="Q259" s="168"/>
      <c r="R259" s="169">
        <f>SUM(R260:R294)</f>
        <v>0.2981403</v>
      </c>
      <c r="S259" s="168"/>
      <c r="T259" s="170">
        <f>SUM(T260:T294)</f>
        <v>0.16317840000000003</v>
      </c>
      <c r="AR259" s="171" t="s">
        <v>82</v>
      </c>
      <c r="AT259" s="172" t="s">
        <v>71</v>
      </c>
      <c r="AU259" s="172" t="s">
        <v>80</v>
      </c>
      <c r="AY259" s="171" t="s">
        <v>141</v>
      </c>
      <c r="BK259" s="173">
        <f>SUM(BK260:BK294)</f>
        <v>0</v>
      </c>
    </row>
    <row r="260" spans="1:65" s="2" customFormat="1" ht="16.5" customHeight="1">
      <c r="A260" s="37"/>
      <c r="B260" s="38"/>
      <c r="C260" s="176" t="s">
        <v>429</v>
      </c>
      <c r="D260" s="176" t="s">
        <v>144</v>
      </c>
      <c r="E260" s="177" t="s">
        <v>442</v>
      </c>
      <c r="F260" s="178" t="s">
        <v>443</v>
      </c>
      <c r="G260" s="179" t="s">
        <v>147</v>
      </c>
      <c r="H260" s="180">
        <v>16.35</v>
      </c>
      <c r="I260" s="181"/>
      <c r="J260" s="182">
        <f>ROUND(I260*H260,2)</f>
        <v>0</v>
      </c>
      <c r="K260" s="178" t="s">
        <v>148</v>
      </c>
      <c r="L260" s="42"/>
      <c r="M260" s="183" t="s">
        <v>19</v>
      </c>
      <c r="N260" s="184" t="s">
        <v>43</v>
      </c>
      <c r="O260" s="67"/>
      <c r="P260" s="185">
        <f>O260*H260</f>
        <v>0</v>
      </c>
      <c r="Q260" s="185">
        <v>0</v>
      </c>
      <c r="R260" s="185">
        <f>Q260*H260</f>
        <v>0</v>
      </c>
      <c r="S260" s="185">
        <v>0.00167</v>
      </c>
      <c r="T260" s="186">
        <f>S260*H260</f>
        <v>0.027304500000000002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7" t="s">
        <v>277</v>
      </c>
      <c r="AT260" s="187" t="s">
        <v>144</v>
      </c>
      <c r="AU260" s="187" t="s">
        <v>82</v>
      </c>
      <c r="AY260" s="20" t="s">
        <v>141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20" t="s">
        <v>80</v>
      </c>
      <c r="BK260" s="188">
        <f>ROUND(I260*H260,2)</f>
        <v>0</v>
      </c>
      <c r="BL260" s="20" t="s">
        <v>277</v>
      </c>
      <c r="BM260" s="187" t="s">
        <v>723</v>
      </c>
    </row>
    <row r="261" spans="2:51" s="14" customFormat="1" ht="10.2">
      <c r="B261" s="200"/>
      <c r="C261" s="201"/>
      <c r="D261" s="191" t="s">
        <v>151</v>
      </c>
      <c r="E261" s="202" t="s">
        <v>19</v>
      </c>
      <c r="F261" s="203" t="s">
        <v>916</v>
      </c>
      <c r="G261" s="201"/>
      <c r="H261" s="204">
        <v>16.35</v>
      </c>
      <c r="I261" s="205"/>
      <c r="J261" s="201"/>
      <c r="K261" s="201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151</v>
      </c>
      <c r="AU261" s="210" t="s">
        <v>82</v>
      </c>
      <c r="AV261" s="14" t="s">
        <v>82</v>
      </c>
      <c r="AW261" s="14" t="s">
        <v>33</v>
      </c>
      <c r="AX261" s="14" t="s">
        <v>72</v>
      </c>
      <c r="AY261" s="210" t="s">
        <v>141</v>
      </c>
    </row>
    <row r="262" spans="2:51" s="16" customFormat="1" ht="10.2">
      <c r="B262" s="222"/>
      <c r="C262" s="223"/>
      <c r="D262" s="191" t="s">
        <v>151</v>
      </c>
      <c r="E262" s="224" t="s">
        <v>19</v>
      </c>
      <c r="F262" s="225" t="s">
        <v>160</v>
      </c>
      <c r="G262" s="223"/>
      <c r="H262" s="226">
        <v>16.35</v>
      </c>
      <c r="I262" s="227"/>
      <c r="J262" s="223"/>
      <c r="K262" s="223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151</v>
      </c>
      <c r="AU262" s="232" t="s">
        <v>82</v>
      </c>
      <c r="AV262" s="16" t="s">
        <v>149</v>
      </c>
      <c r="AW262" s="16" t="s">
        <v>33</v>
      </c>
      <c r="AX262" s="16" t="s">
        <v>80</v>
      </c>
      <c r="AY262" s="232" t="s">
        <v>141</v>
      </c>
    </row>
    <row r="263" spans="1:65" s="2" customFormat="1" ht="16.5" customHeight="1">
      <c r="A263" s="37"/>
      <c r="B263" s="38"/>
      <c r="C263" s="176" t="s">
        <v>435</v>
      </c>
      <c r="D263" s="176" t="s">
        <v>144</v>
      </c>
      <c r="E263" s="177" t="s">
        <v>447</v>
      </c>
      <c r="F263" s="178" t="s">
        <v>448</v>
      </c>
      <c r="G263" s="179" t="s">
        <v>147</v>
      </c>
      <c r="H263" s="180">
        <v>60.93</v>
      </c>
      <c r="I263" s="181"/>
      <c r="J263" s="182">
        <f>ROUND(I263*H263,2)</f>
        <v>0</v>
      </c>
      <c r="K263" s="178" t="s">
        <v>148</v>
      </c>
      <c r="L263" s="42"/>
      <c r="M263" s="183" t="s">
        <v>19</v>
      </c>
      <c r="N263" s="184" t="s">
        <v>43</v>
      </c>
      <c r="O263" s="67"/>
      <c r="P263" s="185">
        <f>O263*H263</f>
        <v>0</v>
      </c>
      <c r="Q263" s="185">
        <v>0</v>
      </c>
      <c r="R263" s="185">
        <f>Q263*H263</f>
        <v>0</v>
      </c>
      <c r="S263" s="185">
        <v>0.00223</v>
      </c>
      <c r="T263" s="186">
        <f>S263*H263</f>
        <v>0.13587390000000002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7" t="s">
        <v>277</v>
      </c>
      <c r="AT263" s="187" t="s">
        <v>144</v>
      </c>
      <c r="AU263" s="187" t="s">
        <v>82</v>
      </c>
      <c r="AY263" s="20" t="s">
        <v>141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20" t="s">
        <v>80</v>
      </c>
      <c r="BK263" s="188">
        <f>ROUND(I263*H263,2)</f>
        <v>0</v>
      </c>
      <c r="BL263" s="20" t="s">
        <v>277</v>
      </c>
      <c r="BM263" s="187" t="s">
        <v>726</v>
      </c>
    </row>
    <row r="264" spans="2:51" s="14" customFormat="1" ht="10.2">
      <c r="B264" s="200"/>
      <c r="C264" s="201"/>
      <c r="D264" s="191" t="s">
        <v>151</v>
      </c>
      <c r="E264" s="202" t="s">
        <v>19</v>
      </c>
      <c r="F264" s="203" t="s">
        <v>917</v>
      </c>
      <c r="G264" s="201"/>
      <c r="H264" s="204">
        <v>42.33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151</v>
      </c>
      <c r="AU264" s="210" t="s">
        <v>82</v>
      </c>
      <c r="AV264" s="14" t="s">
        <v>82</v>
      </c>
      <c r="AW264" s="14" t="s">
        <v>33</v>
      </c>
      <c r="AX264" s="14" t="s">
        <v>72</v>
      </c>
      <c r="AY264" s="210" t="s">
        <v>141</v>
      </c>
    </row>
    <row r="265" spans="2:51" s="14" customFormat="1" ht="10.2">
      <c r="B265" s="200"/>
      <c r="C265" s="201"/>
      <c r="D265" s="191" t="s">
        <v>151</v>
      </c>
      <c r="E265" s="202" t="s">
        <v>19</v>
      </c>
      <c r="F265" s="203" t="s">
        <v>815</v>
      </c>
      <c r="G265" s="201"/>
      <c r="H265" s="204">
        <v>18.6</v>
      </c>
      <c r="I265" s="205"/>
      <c r="J265" s="201"/>
      <c r="K265" s="201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151</v>
      </c>
      <c r="AU265" s="210" t="s">
        <v>82</v>
      </c>
      <c r="AV265" s="14" t="s">
        <v>82</v>
      </c>
      <c r="AW265" s="14" t="s">
        <v>33</v>
      </c>
      <c r="AX265" s="14" t="s">
        <v>72</v>
      </c>
      <c r="AY265" s="210" t="s">
        <v>141</v>
      </c>
    </row>
    <row r="266" spans="2:51" s="16" customFormat="1" ht="10.2">
      <c r="B266" s="222"/>
      <c r="C266" s="223"/>
      <c r="D266" s="191" t="s">
        <v>151</v>
      </c>
      <c r="E266" s="224" t="s">
        <v>19</v>
      </c>
      <c r="F266" s="225" t="s">
        <v>160</v>
      </c>
      <c r="G266" s="223"/>
      <c r="H266" s="226">
        <v>60.93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151</v>
      </c>
      <c r="AU266" s="232" t="s">
        <v>82</v>
      </c>
      <c r="AV266" s="16" t="s">
        <v>149</v>
      </c>
      <c r="AW266" s="16" t="s">
        <v>33</v>
      </c>
      <c r="AX266" s="16" t="s">
        <v>80</v>
      </c>
      <c r="AY266" s="232" t="s">
        <v>141</v>
      </c>
    </row>
    <row r="267" spans="1:65" s="2" customFormat="1" ht="16.5" customHeight="1">
      <c r="A267" s="37"/>
      <c r="B267" s="38"/>
      <c r="C267" s="176" t="s">
        <v>441</v>
      </c>
      <c r="D267" s="176" t="s">
        <v>144</v>
      </c>
      <c r="E267" s="177" t="s">
        <v>458</v>
      </c>
      <c r="F267" s="178" t="s">
        <v>459</v>
      </c>
      <c r="G267" s="179" t="s">
        <v>147</v>
      </c>
      <c r="H267" s="180">
        <v>4.3</v>
      </c>
      <c r="I267" s="181"/>
      <c r="J267" s="182">
        <f>ROUND(I267*H267,2)</f>
        <v>0</v>
      </c>
      <c r="K267" s="178" t="s">
        <v>148</v>
      </c>
      <c r="L267" s="42"/>
      <c r="M267" s="183" t="s">
        <v>19</v>
      </c>
      <c r="N267" s="184" t="s">
        <v>43</v>
      </c>
      <c r="O267" s="67"/>
      <c r="P267" s="185">
        <f>O267*H267</f>
        <v>0</v>
      </c>
      <c r="Q267" s="185">
        <v>0.00284</v>
      </c>
      <c r="R267" s="185">
        <f>Q267*H267</f>
        <v>0.012212</v>
      </c>
      <c r="S267" s="185">
        <v>0</v>
      </c>
      <c r="T267" s="18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7" t="s">
        <v>277</v>
      </c>
      <c r="AT267" s="187" t="s">
        <v>144</v>
      </c>
      <c r="AU267" s="187" t="s">
        <v>82</v>
      </c>
      <c r="AY267" s="20" t="s">
        <v>141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20" t="s">
        <v>80</v>
      </c>
      <c r="BK267" s="188">
        <f>ROUND(I267*H267,2)</f>
        <v>0</v>
      </c>
      <c r="BL267" s="20" t="s">
        <v>277</v>
      </c>
      <c r="BM267" s="187" t="s">
        <v>918</v>
      </c>
    </row>
    <row r="268" spans="2:51" s="13" customFormat="1" ht="10.2">
      <c r="B268" s="189"/>
      <c r="C268" s="190"/>
      <c r="D268" s="191" t="s">
        <v>151</v>
      </c>
      <c r="E268" s="192" t="s">
        <v>19</v>
      </c>
      <c r="F268" s="193" t="s">
        <v>174</v>
      </c>
      <c r="G268" s="190"/>
      <c r="H268" s="192" t="s">
        <v>19</v>
      </c>
      <c r="I268" s="194"/>
      <c r="J268" s="190"/>
      <c r="K268" s="190"/>
      <c r="L268" s="195"/>
      <c r="M268" s="196"/>
      <c r="N268" s="197"/>
      <c r="O268" s="197"/>
      <c r="P268" s="197"/>
      <c r="Q268" s="197"/>
      <c r="R268" s="197"/>
      <c r="S268" s="197"/>
      <c r="T268" s="198"/>
      <c r="AT268" s="199" t="s">
        <v>151</v>
      </c>
      <c r="AU268" s="199" t="s">
        <v>82</v>
      </c>
      <c r="AV268" s="13" t="s">
        <v>80</v>
      </c>
      <c r="AW268" s="13" t="s">
        <v>33</v>
      </c>
      <c r="AX268" s="13" t="s">
        <v>72</v>
      </c>
      <c r="AY268" s="199" t="s">
        <v>141</v>
      </c>
    </row>
    <row r="269" spans="2:51" s="14" customFormat="1" ht="10.2">
      <c r="B269" s="200"/>
      <c r="C269" s="201"/>
      <c r="D269" s="191" t="s">
        <v>151</v>
      </c>
      <c r="E269" s="202" t="s">
        <v>19</v>
      </c>
      <c r="F269" s="203" t="s">
        <v>919</v>
      </c>
      <c r="G269" s="201"/>
      <c r="H269" s="204">
        <v>4.3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151</v>
      </c>
      <c r="AU269" s="210" t="s">
        <v>82</v>
      </c>
      <c r="AV269" s="14" t="s">
        <v>82</v>
      </c>
      <c r="AW269" s="14" t="s">
        <v>33</v>
      </c>
      <c r="AX269" s="14" t="s">
        <v>72</v>
      </c>
      <c r="AY269" s="210" t="s">
        <v>141</v>
      </c>
    </row>
    <row r="270" spans="2:51" s="16" customFormat="1" ht="10.2">
      <c r="B270" s="222"/>
      <c r="C270" s="223"/>
      <c r="D270" s="191" t="s">
        <v>151</v>
      </c>
      <c r="E270" s="224" t="s">
        <v>19</v>
      </c>
      <c r="F270" s="225" t="s">
        <v>160</v>
      </c>
      <c r="G270" s="223"/>
      <c r="H270" s="226">
        <v>4.3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151</v>
      </c>
      <c r="AU270" s="232" t="s">
        <v>82</v>
      </c>
      <c r="AV270" s="16" t="s">
        <v>149</v>
      </c>
      <c r="AW270" s="16" t="s">
        <v>33</v>
      </c>
      <c r="AX270" s="16" t="s">
        <v>80</v>
      </c>
      <c r="AY270" s="232" t="s">
        <v>141</v>
      </c>
    </row>
    <row r="271" spans="1:65" s="2" customFormat="1" ht="16.5" customHeight="1">
      <c r="A271" s="37"/>
      <c r="B271" s="38"/>
      <c r="C271" s="176" t="s">
        <v>446</v>
      </c>
      <c r="D271" s="176" t="s">
        <v>144</v>
      </c>
      <c r="E271" s="177" t="s">
        <v>463</v>
      </c>
      <c r="F271" s="178" t="s">
        <v>464</v>
      </c>
      <c r="G271" s="179" t="s">
        <v>147</v>
      </c>
      <c r="H271" s="180">
        <v>8.55</v>
      </c>
      <c r="I271" s="181"/>
      <c r="J271" s="182">
        <f>ROUND(I271*H271,2)</f>
        <v>0</v>
      </c>
      <c r="K271" s="178" t="s">
        <v>148</v>
      </c>
      <c r="L271" s="42"/>
      <c r="M271" s="183" t="s">
        <v>19</v>
      </c>
      <c r="N271" s="184" t="s">
        <v>43</v>
      </c>
      <c r="O271" s="67"/>
      <c r="P271" s="185">
        <f>O271*H271</f>
        <v>0</v>
      </c>
      <c r="Q271" s="185">
        <v>0.00354</v>
      </c>
      <c r="R271" s="185">
        <f>Q271*H271</f>
        <v>0.030267000000000006</v>
      </c>
      <c r="S271" s="185">
        <v>0</v>
      </c>
      <c r="T271" s="18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277</v>
      </c>
      <c r="AT271" s="187" t="s">
        <v>144</v>
      </c>
      <c r="AU271" s="187" t="s">
        <v>82</v>
      </c>
      <c r="AY271" s="20" t="s">
        <v>141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20" t="s">
        <v>80</v>
      </c>
      <c r="BK271" s="188">
        <f>ROUND(I271*H271,2)</f>
        <v>0</v>
      </c>
      <c r="BL271" s="20" t="s">
        <v>277</v>
      </c>
      <c r="BM271" s="187" t="s">
        <v>734</v>
      </c>
    </row>
    <row r="272" spans="2:51" s="13" customFormat="1" ht="10.2">
      <c r="B272" s="189"/>
      <c r="C272" s="190"/>
      <c r="D272" s="191" t="s">
        <v>151</v>
      </c>
      <c r="E272" s="192" t="s">
        <v>19</v>
      </c>
      <c r="F272" s="193" t="s">
        <v>176</v>
      </c>
      <c r="G272" s="190"/>
      <c r="H272" s="192" t="s">
        <v>19</v>
      </c>
      <c r="I272" s="194"/>
      <c r="J272" s="190"/>
      <c r="K272" s="190"/>
      <c r="L272" s="195"/>
      <c r="M272" s="196"/>
      <c r="N272" s="197"/>
      <c r="O272" s="197"/>
      <c r="P272" s="197"/>
      <c r="Q272" s="197"/>
      <c r="R272" s="197"/>
      <c r="S272" s="197"/>
      <c r="T272" s="198"/>
      <c r="AT272" s="199" t="s">
        <v>151</v>
      </c>
      <c r="AU272" s="199" t="s">
        <v>82</v>
      </c>
      <c r="AV272" s="13" t="s">
        <v>80</v>
      </c>
      <c r="AW272" s="13" t="s">
        <v>33</v>
      </c>
      <c r="AX272" s="13" t="s">
        <v>72</v>
      </c>
      <c r="AY272" s="199" t="s">
        <v>141</v>
      </c>
    </row>
    <row r="273" spans="2:51" s="14" customFormat="1" ht="10.2">
      <c r="B273" s="200"/>
      <c r="C273" s="201"/>
      <c r="D273" s="191" t="s">
        <v>151</v>
      </c>
      <c r="E273" s="202" t="s">
        <v>19</v>
      </c>
      <c r="F273" s="203" t="s">
        <v>850</v>
      </c>
      <c r="G273" s="201"/>
      <c r="H273" s="204">
        <v>8.55</v>
      </c>
      <c r="I273" s="205"/>
      <c r="J273" s="201"/>
      <c r="K273" s="201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151</v>
      </c>
      <c r="AU273" s="210" t="s">
        <v>82</v>
      </c>
      <c r="AV273" s="14" t="s">
        <v>82</v>
      </c>
      <c r="AW273" s="14" t="s">
        <v>33</v>
      </c>
      <c r="AX273" s="14" t="s">
        <v>72</v>
      </c>
      <c r="AY273" s="210" t="s">
        <v>141</v>
      </c>
    </row>
    <row r="274" spans="2:51" s="16" customFormat="1" ht="10.2">
      <c r="B274" s="222"/>
      <c r="C274" s="223"/>
      <c r="D274" s="191" t="s">
        <v>151</v>
      </c>
      <c r="E274" s="224" t="s">
        <v>19</v>
      </c>
      <c r="F274" s="225" t="s">
        <v>160</v>
      </c>
      <c r="G274" s="223"/>
      <c r="H274" s="226">
        <v>8.55</v>
      </c>
      <c r="I274" s="227"/>
      <c r="J274" s="223"/>
      <c r="K274" s="223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151</v>
      </c>
      <c r="AU274" s="232" t="s">
        <v>82</v>
      </c>
      <c r="AV274" s="16" t="s">
        <v>149</v>
      </c>
      <c r="AW274" s="16" t="s">
        <v>33</v>
      </c>
      <c r="AX274" s="16" t="s">
        <v>80</v>
      </c>
      <c r="AY274" s="232" t="s">
        <v>141</v>
      </c>
    </row>
    <row r="275" spans="1:65" s="2" customFormat="1" ht="16.5" customHeight="1">
      <c r="A275" s="37"/>
      <c r="B275" s="38"/>
      <c r="C275" s="176" t="s">
        <v>451</v>
      </c>
      <c r="D275" s="176" t="s">
        <v>144</v>
      </c>
      <c r="E275" s="177" t="s">
        <v>468</v>
      </c>
      <c r="F275" s="178" t="s">
        <v>469</v>
      </c>
      <c r="G275" s="179" t="s">
        <v>147</v>
      </c>
      <c r="H275" s="180">
        <v>3.5</v>
      </c>
      <c r="I275" s="181"/>
      <c r="J275" s="182">
        <f>ROUND(I275*H275,2)</f>
        <v>0</v>
      </c>
      <c r="K275" s="178" t="s">
        <v>148</v>
      </c>
      <c r="L275" s="42"/>
      <c r="M275" s="183" t="s">
        <v>19</v>
      </c>
      <c r="N275" s="184" t="s">
        <v>43</v>
      </c>
      <c r="O275" s="67"/>
      <c r="P275" s="185">
        <f>O275*H275</f>
        <v>0</v>
      </c>
      <c r="Q275" s="185">
        <v>0.00629</v>
      </c>
      <c r="R275" s="185">
        <f>Q275*H275</f>
        <v>0.022015</v>
      </c>
      <c r="S275" s="185">
        <v>0</v>
      </c>
      <c r="T275" s="186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7" t="s">
        <v>277</v>
      </c>
      <c r="AT275" s="187" t="s">
        <v>144</v>
      </c>
      <c r="AU275" s="187" t="s">
        <v>82</v>
      </c>
      <c r="AY275" s="20" t="s">
        <v>141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20" t="s">
        <v>80</v>
      </c>
      <c r="BK275" s="188">
        <f>ROUND(I275*H275,2)</f>
        <v>0</v>
      </c>
      <c r="BL275" s="20" t="s">
        <v>277</v>
      </c>
      <c r="BM275" s="187" t="s">
        <v>737</v>
      </c>
    </row>
    <row r="276" spans="2:51" s="13" customFormat="1" ht="10.2">
      <c r="B276" s="189"/>
      <c r="C276" s="190"/>
      <c r="D276" s="191" t="s">
        <v>151</v>
      </c>
      <c r="E276" s="192" t="s">
        <v>19</v>
      </c>
      <c r="F276" s="193" t="s">
        <v>178</v>
      </c>
      <c r="G276" s="190"/>
      <c r="H276" s="192" t="s">
        <v>19</v>
      </c>
      <c r="I276" s="194"/>
      <c r="J276" s="190"/>
      <c r="K276" s="190"/>
      <c r="L276" s="195"/>
      <c r="M276" s="196"/>
      <c r="N276" s="197"/>
      <c r="O276" s="197"/>
      <c r="P276" s="197"/>
      <c r="Q276" s="197"/>
      <c r="R276" s="197"/>
      <c r="S276" s="197"/>
      <c r="T276" s="198"/>
      <c r="AT276" s="199" t="s">
        <v>151</v>
      </c>
      <c r="AU276" s="199" t="s">
        <v>82</v>
      </c>
      <c r="AV276" s="13" t="s">
        <v>80</v>
      </c>
      <c r="AW276" s="13" t="s">
        <v>33</v>
      </c>
      <c r="AX276" s="13" t="s">
        <v>72</v>
      </c>
      <c r="AY276" s="199" t="s">
        <v>141</v>
      </c>
    </row>
    <row r="277" spans="2:51" s="14" customFormat="1" ht="10.2">
      <c r="B277" s="200"/>
      <c r="C277" s="201"/>
      <c r="D277" s="191" t="s">
        <v>151</v>
      </c>
      <c r="E277" s="202" t="s">
        <v>19</v>
      </c>
      <c r="F277" s="203" t="s">
        <v>851</v>
      </c>
      <c r="G277" s="201"/>
      <c r="H277" s="204">
        <v>3.5</v>
      </c>
      <c r="I277" s="205"/>
      <c r="J277" s="201"/>
      <c r="K277" s="201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151</v>
      </c>
      <c r="AU277" s="210" t="s">
        <v>82</v>
      </c>
      <c r="AV277" s="14" t="s">
        <v>82</v>
      </c>
      <c r="AW277" s="14" t="s">
        <v>33</v>
      </c>
      <c r="AX277" s="14" t="s">
        <v>72</v>
      </c>
      <c r="AY277" s="210" t="s">
        <v>141</v>
      </c>
    </row>
    <row r="278" spans="2:51" s="16" customFormat="1" ht="10.2">
      <c r="B278" s="222"/>
      <c r="C278" s="223"/>
      <c r="D278" s="191" t="s">
        <v>151</v>
      </c>
      <c r="E278" s="224" t="s">
        <v>19</v>
      </c>
      <c r="F278" s="225" t="s">
        <v>160</v>
      </c>
      <c r="G278" s="223"/>
      <c r="H278" s="226">
        <v>3.5</v>
      </c>
      <c r="I278" s="227"/>
      <c r="J278" s="223"/>
      <c r="K278" s="223"/>
      <c r="L278" s="228"/>
      <c r="M278" s="229"/>
      <c r="N278" s="230"/>
      <c r="O278" s="230"/>
      <c r="P278" s="230"/>
      <c r="Q278" s="230"/>
      <c r="R278" s="230"/>
      <c r="S278" s="230"/>
      <c r="T278" s="231"/>
      <c r="AT278" s="232" t="s">
        <v>151</v>
      </c>
      <c r="AU278" s="232" t="s">
        <v>82</v>
      </c>
      <c r="AV278" s="16" t="s">
        <v>149</v>
      </c>
      <c r="AW278" s="16" t="s">
        <v>33</v>
      </c>
      <c r="AX278" s="16" t="s">
        <v>80</v>
      </c>
      <c r="AY278" s="232" t="s">
        <v>141</v>
      </c>
    </row>
    <row r="279" spans="1:65" s="2" customFormat="1" ht="21.75" customHeight="1">
      <c r="A279" s="37"/>
      <c r="B279" s="38"/>
      <c r="C279" s="176" t="s">
        <v>457</v>
      </c>
      <c r="D279" s="176" t="s">
        <v>144</v>
      </c>
      <c r="E279" s="177" t="s">
        <v>473</v>
      </c>
      <c r="F279" s="178" t="s">
        <v>474</v>
      </c>
      <c r="G279" s="179" t="s">
        <v>147</v>
      </c>
      <c r="H279" s="180">
        <v>27.39</v>
      </c>
      <c r="I279" s="181"/>
      <c r="J279" s="182">
        <f>ROUND(I279*H279,2)</f>
        <v>0</v>
      </c>
      <c r="K279" s="178" t="s">
        <v>148</v>
      </c>
      <c r="L279" s="42"/>
      <c r="M279" s="183" t="s">
        <v>19</v>
      </c>
      <c r="N279" s="184" t="s">
        <v>43</v>
      </c>
      <c r="O279" s="67"/>
      <c r="P279" s="185">
        <f>O279*H279</f>
        <v>0</v>
      </c>
      <c r="Q279" s="185">
        <v>0.00285</v>
      </c>
      <c r="R279" s="185">
        <f>Q279*H279</f>
        <v>0.0780615</v>
      </c>
      <c r="S279" s="185">
        <v>0</v>
      </c>
      <c r="T279" s="186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87" t="s">
        <v>277</v>
      </c>
      <c r="AT279" s="187" t="s">
        <v>144</v>
      </c>
      <c r="AU279" s="187" t="s">
        <v>82</v>
      </c>
      <c r="AY279" s="20" t="s">
        <v>141</v>
      </c>
      <c r="BE279" s="188">
        <f>IF(N279="základní",J279,0)</f>
        <v>0</v>
      </c>
      <c r="BF279" s="188">
        <f>IF(N279="snížená",J279,0)</f>
        <v>0</v>
      </c>
      <c r="BG279" s="188">
        <f>IF(N279="zákl. přenesená",J279,0)</f>
        <v>0</v>
      </c>
      <c r="BH279" s="188">
        <f>IF(N279="sníž. přenesená",J279,0)</f>
        <v>0</v>
      </c>
      <c r="BI279" s="188">
        <f>IF(N279="nulová",J279,0)</f>
        <v>0</v>
      </c>
      <c r="BJ279" s="20" t="s">
        <v>80</v>
      </c>
      <c r="BK279" s="188">
        <f>ROUND(I279*H279,2)</f>
        <v>0</v>
      </c>
      <c r="BL279" s="20" t="s">
        <v>277</v>
      </c>
      <c r="BM279" s="187" t="s">
        <v>739</v>
      </c>
    </row>
    <row r="280" spans="2:51" s="13" customFormat="1" ht="10.2">
      <c r="B280" s="189"/>
      <c r="C280" s="190"/>
      <c r="D280" s="191" t="s">
        <v>151</v>
      </c>
      <c r="E280" s="192" t="s">
        <v>19</v>
      </c>
      <c r="F280" s="193" t="s">
        <v>476</v>
      </c>
      <c r="G280" s="190"/>
      <c r="H280" s="192" t="s">
        <v>19</v>
      </c>
      <c r="I280" s="194"/>
      <c r="J280" s="190"/>
      <c r="K280" s="190"/>
      <c r="L280" s="195"/>
      <c r="M280" s="196"/>
      <c r="N280" s="197"/>
      <c r="O280" s="197"/>
      <c r="P280" s="197"/>
      <c r="Q280" s="197"/>
      <c r="R280" s="197"/>
      <c r="S280" s="197"/>
      <c r="T280" s="198"/>
      <c r="AT280" s="199" t="s">
        <v>151</v>
      </c>
      <c r="AU280" s="199" t="s">
        <v>82</v>
      </c>
      <c r="AV280" s="13" t="s">
        <v>80</v>
      </c>
      <c r="AW280" s="13" t="s">
        <v>33</v>
      </c>
      <c r="AX280" s="13" t="s">
        <v>72</v>
      </c>
      <c r="AY280" s="199" t="s">
        <v>141</v>
      </c>
    </row>
    <row r="281" spans="2:51" s="14" customFormat="1" ht="10.2">
      <c r="B281" s="200"/>
      <c r="C281" s="201"/>
      <c r="D281" s="191" t="s">
        <v>151</v>
      </c>
      <c r="E281" s="202" t="s">
        <v>19</v>
      </c>
      <c r="F281" s="203" t="s">
        <v>920</v>
      </c>
      <c r="G281" s="201"/>
      <c r="H281" s="204">
        <v>17.94</v>
      </c>
      <c r="I281" s="205"/>
      <c r="J281" s="201"/>
      <c r="K281" s="201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151</v>
      </c>
      <c r="AU281" s="210" t="s">
        <v>82</v>
      </c>
      <c r="AV281" s="14" t="s">
        <v>82</v>
      </c>
      <c r="AW281" s="14" t="s">
        <v>33</v>
      </c>
      <c r="AX281" s="14" t="s">
        <v>72</v>
      </c>
      <c r="AY281" s="210" t="s">
        <v>141</v>
      </c>
    </row>
    <row r="282" spans="2:51" s="13" customFormat="1" ht="10.2">
      <c r="B282" s="189"/>
      <c r="C282" s="190"/>
      <c r="D282" s="191" t="s">
        <v>151</v>
      </c>
      <c r="E282" s="192" t="s">
        <v>19</v>
      </c>
      <c r="F282" s="193" t="s">
        <v>479</v>
      </c>
      <c r="G282" s="190"/>
      <c r="H282" s="192" t="s">
        <v>19</v>
      </c>
      <c r="I282" s="194"/>
      <c r="J282" s="190"/>
      <c r="K282" s="190"/>
      <c r="L282" s="195"/>
      <c r="M282" s="196"/>
      <c r="N282" s="197"/>
      <c r="O282" s="197"/>
      <c r="P282" s="197"/>
      <c r="Q282" s="197"/>
      <c r="R282" s="197"/>
      <c r="S282" s="197"/>
      <c r="T282" s="198"/>
      <c r="AT282" s="199" t="s">
        <v>151</v>
      </c>
      <c r="AU282" s="199" t="s">
        <v>82</v>
      </c>
      <c r="AV282" s="13" t="s">
        <v>80</v>
      </c>
      <c r="AW282" s="13" t="s">
        <v>33</v>
      </c>
      <c r="AX282" s="13" t="s">
        <v>72</v>
      </c>
      <c r="AY282" s="199" t="s">
        <v>141</v>
      </c>
    </row>
    <row r="283" spans="2:51" s="14" customFormat="1" ht="10.2">
      <c r="B283" s="200"/>
      <c r="C283" s="201"/>
      <c r="D283" s="191" t="s">
        <v>151</v>
      </c>
      <c r="E283" s="202" t="s">
        <v>19</v>
      </c>
      <c r="F283" s="203" t="s">
        <v>853</v>
      </c>
      <c r="G283" s="201"/>
      <c r="H283" s="204">
        <v>9.45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151</v>
      </c>
      <c r="AU283" s="210" t="s">
        <v>82</v>
      </c>
      <c r="AV283" s="14" t="s">
        <v>82</v>
      </c>
      <c r="AW283" s="14" t="s">
        <v>33</v>
      </c>
      <c r="AX283" s="14" t="s">
        <v>72</v>
      </c>
      <c r="AY283" s="210" t="s">
        <v>141</v>
      </c>
    </row>
    <row r="284" spans="2:51" s="16" customFormat="1" ht="10.2">
      <c r="B284" s="222"/>
      <c r="C284" s="223"/>
      <c r="D284" s="191" t="s">
        <v>151</v>
      </c>
      <c r="E284" s="224" t="s">
        <v>19</v>
      </c>
      <c r="F284" s="225" t="s">
        <v>160</v>
      </c>
      <c r="G284" s="223"/>
      <c r="H284" s="226">
        <v>27.39</v>
      </c>
      <c r="I284" s="227"/>
      <c r="J284" s="223"/>
      <c r="K284" s="223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151</v>
      </c>
      <c r="AU284" s="232" t="s">
        <v>82</v>
      </c>
      <c r="AV284" s="16" t="s">
        <v>149</v>
      </c>
      <c r="AW284" s="16" t="s">
        <v>33</v>
      </c>
      <c r="AX284" s="16" t="s">
        <v>80</v>
      </c>
      <c r="AY284" s="232" t="s">
        <v>141</v>
      </c>
    </row>
    <row r="285" spans="1:65" s="2" customFormat="1" ht="21.75" customHeight="1">
      <c r="A285" s="37"/>
      <c r="B285" s="38"/>
      <c r="C285" s="176" t="s">
        <v>462</v>
      </c>
      <c r="D285" s="176" t="s">
        <v>144</v>
      </c>
      <c r="E285" s="177" t="s">
        <v>482</v>
      </c>
      <c r="F285" s="178" t="s">
        <v>483</v>
      </c>
      <c r="G285" s="179" t="s">
        <v>147</v>
      </c>
      <c r="H285" s="180">
        <v>14.94</v>
      </c>
      <c r="I285" s="181"/>
      <c r="J285" s="182">
        <f>ROUND(I285*H285,2)</f>
        <v>0</v>
      </c>
      <c r="K285" s="178" t="s">
        <v>148</v>
      </c>
      <c r="L285" s="42"/>
      <c r="M285" s="183" t="s">
        <v>19</v>
      </c>
      <c r="N285" s="184" t="s">
        <v>43</v>
      </c>
      <c r="O285" s="67"/>
      <c r="P285" s="185">
        <f>O285*H285</f>
        <v>0</v>
      </c>
      <c r="Q285" s="185">
        <v>0.00427</v>
      </c>
      <c r="R285" s="185">
        <f>Q285*H285</f>
        <v>0.0637938</v>
      </c>
      <c r="S285" s="185">
        <v>0</v>
      </c>
      <c r="T285" s="186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7" t="s">
        <v>277</v>
      </c>
      <c r="AT285" s="187" t="s">
        <v>144</v>
      </c>
      <c r="AU285" s="187" t="s">
        <v>82</v>
      </c>
      <c r="AY285" s="20" t="s">
        <v>141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20" t="s">
        <v>80</v>
      </c>
      <c r="BK285" s="188">
        <f>ROUND(I285*H285,2)</f>
        <v>0</v>
      </c>
      <c r="BL285" s="20" t="s">
        <v>277</v>
      </c>
      <c r="BM285" s="187" t="s">
        <v>743</v>
      </c>
    </row>
    <row r="286" spans="2:51" s="13" customFormat="1" ht="10.2">
      <c r="B286" s="189"/>
      <c r="C286" s="190"/>
      <c r="D286" s="191" t="s">
        <v>151</v>
      </c>
      <c r="E286" s="192" t="s">
        <v>19</v>
      </c>
      <c r="F286" s="193" t="s">
        <v>485</v>
      </c>
      <c r="G286" s="190"/>
      <c r="H286" s="192" t="s">
        <v>19</v>
      </c>
      <c r="I286" s="194"/>
      <c r="J286" s="190"/>
      <c r="K286" s="190"/>
      <c r="L286" s="195"/>
      <c r="M286" s="196"/>
      <c r="N286" s="197"/>
      <c r="O286" s="197"/>
      <c r="P286" s="197"/>
      <c r="Q286" s="197"/>
      <c r="R286" s="197"/>
      <c r="S286" s="197"/>
      <c r="T286" s="198"/>
      <c r="AT286" s="199" t="s">
        <v>151</v>
      </c>
      <c r="AU286" s="199" t="s">
        <v>82</v>
      </c>
      <c r="AV286" s="13" t="s">
        <v>80</v>
      </c>
      <c r="AW286" s="13" t="s">
        <v>33</v>
      </c>
      <c r="AX286" s="13" t="s">
        <v>72</v>
      </c>
      <c r="AY286" s="199" t="s">
        <v>141</v>
      </c>
    </row>
    <row r="287" spans="2:51" s="14" customFormat="1" ht="10.2">
      <c r="B287" s="200"/>
      <c r="C287" s="201"/>
      <c r="D287" s="191" t="s">
        <v>151</v>
      </c>
      <c r="E287" s="202" t="s">
        <v>19</v>
      </c>
      <c r="F287" s="203" t="s">
        <v>854</v>
      </c>
      <c r="G287" s="201"/>
      <c r="H287" s="204">
        <v>18.34</v>
      </c>
      <c r="I287" s="205"/>
      <c r="J287" s="201"/>
      <c r="K287" s="201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151</v>
      </c>
      <c r="AU287" s="210" t="s">
        <v>82</v>
      </c>
      <c r="AV287" s="14" t="s">
        <v>82</v>
      </c>
      <c r="AW287" s="14" t="s">
        <v>33</v>
      </c>
      <c r="AX287" s="14" t="s">
        <v>72</v>
      </c>
      <c r="AY287" s="210" t="s">
        <v>141</v>
      </c>
    </row>
    <row r="288" spans="2:51" s="14" customFormat="1" ht="10.2">
      <c r="B288" s="200"/>
      <c r="C288" s="201"/>
      <c r="D288" s="191" t="s">
        <v>151</v>
      </c>
      <c r="E288" s="202" t="s">
        <v>19</v>
      </c>
      <c r="F288" s="203" t="s">
        <v>855</v>
      </c>
      <c r="G288" s="201"/>
      <c r="H288" s="204">
        <v>-3.4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151</v>
      </c>
      <c r="AU288" s="210" t="s">
        <v>82</v>
      </c>
      <c r="AV288" s="14" t="s">
        <v>82</v>
      </c>
      <c r="AW288" s="14" t="s">
        <v>33</v>
      </c>
      <c r="AX288" s="14" t="s">
        <v>72</v>
      </c>
      <c r="AY288" s="210" t="s">
        <v>141</v>
      </c>
    </row>
    <row r="289" spans="2:51" s="16" customFormat="1" ht="10.2">
      <c r="B289" s="222"/>
      <c r="C289" s="223"/>
      <c r="D289" s="191" t="s">
        <v>151</v>
      </c>
      <c r="E289" s="224" t="s">
        <v>19</v>
      </c>
      <c r="F289" s="225" t="s">
        <v>160</v>
      </c>
      <c r="G289" s="223"/>
      <c r="H289" s="226">
        <v>14.94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151</v>
      </c>
      <c r="AU289" s="232" t="s">
        <v>82</v>
      </c>
      <c r="AV289" s="16" t="s">
        <v>149</v>
      </c>
      <c r="AW289" s="16" t="s">
        <v>33</v>
      </c>
      <c r="AX289" s="16" t="s">
        <v>80</v>
      </c>
      <c r="AY289" s="232" t="s">
        <v>141</v>
      </c>
    </row>
    <row r="290" spans="1:65" s="2" customFormat="1" ht="24.15" customHeight="1">
      <c r="A290" s="37"/>
      <c r="B290" s="38"/>
      <c r="C290" s="176" t="s">
        <v>467</v>
      </c>
      <c r="D290" s="176" t="s">
        <v>144</v>
      </c>
      <c r="E290" s="177" t="s">
        <v>489</v>
      </c>
      <c r="F290" s="178" t="s">
        <v>490</v>
      </c>
      <c r="G290" s="179" t="s">
        <v>169</v>
      </c>
      <c r="H290" s="180">
        <v>13.02</v>
      </c>
      <c r="I290" s="181"/>
      <c r="J290" s="182">
        <f>ROUND(I290*H290,2)</f>
        <v>0</v>
      </c>
      <c r="K290" s="178" t="s">
        <v>148</v>
      </c>
      <c r="L290" s="42"/>
      <c r="M290" s="183" t="s">
        <v>19</v>
      </c>
      <c r="N290" s="184" t="s">
        <v>43</v>
      </c>
      <c r="O290" s="67"/>
      <c r="P290" s="185">
        <f>O290*H290</f>
        <v>0</v>
      </c>
      <c r="Q290" s="185">
        <v>0.00705</v>
      </c>
      <c r="R290" s="185">
        <f>Q290*H290</f>
        <v>0.091791</v>
      </c>
      <c r="S290" s="185">
        <v>0</v>
      </c>
      <c r="T290" s="186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87" t="s">
        <v>277</v>
      </c>
      <c r="AT290" s="187" t="s">
        <v>144</v>
      </c>
      <c r="AU290" s="187" t="s">
        <v>82</v>
      </c>
      <c r="AY290" s="20" t="s">
        <v>141</v>
      </c>
      <c r="BE290" s="188">
        <f>IF(N290="základní",J290,0)</f>
        <v>0</v>
      </c>
      <c r="BF290" s="188">
        <f>IF(N290="snížená",J290,0)</f>
        <v>0</v>
      </c>
      <c r="BG290" s="188">
        <f>IF(N290="zákl. přenesená",J290,0)</f>
        <v>0</v>
      </c>
      <c r="BH290" s="188">
        <f>IF(N290="sníž. přenesená",J290,0)</f>
        <v>0</v>
      </c>
      <c r="BI290" s="188">
        <f>IF(N290="nulová",J290,0)</f>
        <v>0</v>
      </c>
      <c r="BJ290" s="20" t="s">
        <v>80</v>
      </c>
      <c r="BK290" s="188">
        <f>ROUND(I290*H290,2)</f>
        <v>0</v>
      </c>
      <c r="BL290" s="20" t="s">
        <v>277</v>
      </c>
      <c r="BM290" s="187" t="s">
        <v>747</v>
      </c>
    </row>
    <row r="291" spans="2:51" s="13" customFormat="1" ht="10.2">
      <c r="B291" s="189"/>
      <c r="C291" s="190"/>
      <c r="D291" s="191" t="s">
        <v>151</v>
      </c>
      <c r="E291" s="192" t="s">
        <v>19</v>
      </c>
      <c r="F291" s="193" t="s">
        <v>492</v>
      </c>
      <c r="G291" s="190"/>
      <c r="H291" s="192" t="s">
        <v>19</v>
      </c>
      <c r="I291" s="194"/>
      <c r="J291" s="190"/>
      <c r="K291" s="190"/>
      <c r="L291" s="195"/>
      <c r="M291" s="196"/>
      <c r="N291" s="197"/>
      <c r="O291" s="197"/>
      <c r="P291" s="197"/>
      <c r="Q291" s="197"/>
      <c r="R291" s="197"/>
      <c r="S291" s="197"/>
      <c r="T291" s="198"/>
      <c r="AT291" s="199" t="s">
        <v>151</v>
      </c>
      <c r="AU291" s="199" t="s">
        <v>82</v>
      </c>
      <c r="AV291" s="13" t="s">
        <v>80</v>
      </c>
      <c r="AW291" s="13" t="s">
        <v>33</v>
      </c>
      <c r="AX291" s="13" t="s">
        <v>72</v>
      </c>
      <c r="AY291" s="199" t="s">
        <v>141</v>
      </c>
    </row>
    <row r="292" spans="2:51" s="14" customFormat="1" ht="10.2">
      <c r="B292" s="200"/>
      <c r="C292" s="201"/>
      <c r="D292" s="191" t="s">
        <v>151</v>
      </c>
      <c r="E292" s="202" t="s">
        <v>19</v>
      </c>
      <c r="F292" s="203" t="s">
        <v>856</v>
      </c>
      <c r="G292" s="201"/>
      <c r="H292" s="204">
        <v>13.02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151</v>
      </c>
      <c r="AU292" s="210" t="s">
        <v>82</v>
      </c>
      <c r="AV292" s="14" t="s">
        <v>82</v>
      </c>
      <c r="AW292" s="14" t="s">
        <v>33</v>
      </c>
      <c r="AX292" s="14" t="s">
        <v>72</v>
      </c>
      <c r="AY292" s="210" t="s">
        <v>141</v>
      </c>
    </row>
    <row r="293" spans="2:51" s="16" customFormat="1" ht="10.2">
      <c r="B293" s="222"/>
      <c r="C293" s="223"/>
      <c r="D293" s="191" t="s">
        <v>151</v>
      </c>
      <c r="E293" s="224" t="s">
        <v>19</v>
      </c>
      <c r="F293" s="225" t="s">
        <v>160</v>
      </c>
      <c r="G293" s="223"/>
      <c r="H293" s="226">
        <v>13.02</v>
      </c>
      <c r="I293" s="227"/>
      <c r="J293" s="223"/>
      <c r="K293" s="223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151</v>
      </c>
      <c r="AU293" s="232" t="s">
        <v>82</v>
      </c>
      <c r="AV293" s="16" t="s">
        <v>149</v>
      </c>
      <c r="AW293" s="16" t="s">
        <v>33</v>
      </c>
      <c r="AX293" s="16" t="s">
        <v>80</v>
      </c>
      <c r="AY293" s="232" t="s">
        <v>141</v>
      </c>
    </row>
    <row r="294" spans="1:65" s="2" customFormat="1" ht="24.15" customHeight="1">
      <c r="A294" s="37"/>
      <c r="B294" s="38"/>
      <c r="C294" s="176" t="s">
        <v>472</v>
      </c>
      <c r="D294" s="176" t="s">
        <v>144</v>
      </c>
      <c r="E294" s="177" t="s">
        <v>504</v>
      </c>
      <c r="F294" s="178" t="s">
        <v>505</v>
      </c>
      <c r="G294" s="179" t="s">
        <v>506</v>
      </c>
      <c r="H294" s="243"/>
      <c r="I294" s="181"/>
      <c r="J294" s="182">
        <f>ROUND(I294*H294,2)</f>
        <v>0</v>
      </c>
      <c r="K294" s="178" t="s">
        <v>148</v>
      </c>
      <c r="L294" s="42"/>
      <c r="M294" s="183" t="s">
        <v>19</v>
      </c>
      <c r="N294" s="184" t="s">
        <v>43</v>
      </c>
      <c r="O294" s="67"/>
      <c r="P294" s="185">
        <f>O294*H294</f>
        <v>0</v>
      </c>
      <c r="Q294" s="185">
        <v>0</v>
      </c>
      <c r="R294" s="185">
        <f>Q294*H294</f>
        <v>0</v>
      </c>
      <c r="S294" s="185">
        <v>0</v>
      </c>
      <c r="T294" s="18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7" t="s">
        <v>277</v>
      </c>
      <c r="AT294" s="187" t="s">
        <v>144</v>
      </c>
      <c r="AU294" s="187" t="s">
        <v>82</v>
      </c>
      <c r="AY294" s="20" t="s">
        <v>141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20" t="s">
        <v>80</v>
      </c>
      <c r="BK294" s="188">
        <f>ROUND(I294*H294,2)</f>
        <v>0</v>
      </c>
      <c r="BL294" s="20" t="s">
        <v>277</v>
      </c>
      <c r="BM294" s="187" t="s">
        <v>751</v>
      </c>
    </row>
    <row r="295" spans="2:63" s="12" customFormat="1" ht="22.8" customHeight="1">
      <c r="B295" s="160"/>
      <c r="C295" s="161"/>
      <c r="D295" s="162" t="s">
        <v>71</v>
      </c>
      <c r="E295" s="174" t="s">
        <v>508</v>
      </c>
      <c r="F295" s="174" t="s">
        <v>509</v>
      </c>
      <c r="G295" s="161"/>
      <c r="H295" s="161"/>
      <c r="I295" s="164"/>
      <c r="J295" s="175">
        <f>BK295</f>
        <v>0</v>
      </c>
      <c r="K295" s="161"/>
      <c r="L295" s="166"/>
      <c r="M295" s="167"/>
      <c r="N295" s="168"/>
      <c r="O295" s="168"/>
      <c r="P295" s="169">
        <f>SUM(P296:P298)</f>
        <v>0</v>
      </c>
      <c r="Q295" s="168"/>
      <c r="R295" s="169">
        <f>SUM(R296:R298)</f>
        <v>0</v>
      </c>
      <c r="S295" s="168"/>
      <c r="T295" s="170">
        <f>SUM(T296:T298)</f>
        <v>0</v>
      </c>
      <c r="AR295" s="171" t="s">
        <v>82</v>
      </c>
      <c r="AT295" s="172" t="s">
        <v>71</v>
      </c>
      <c r="AU295" s="172" t="s">
        <v>80</v>
      </c>
      <c r="AY295" s="171" t="s">
        <v>141</v>
      </c>
      <c r="BK295" s="173">
        <f>SUM(BK296:BK298)</f>
        <v>0</v>
      </c>
    </row>
    <row r="296" spans="1:65" s="2" customFormat="1" ht="16.5" customHeight="1">
      <c r="A296" s="37"/>
      <c r="B296" s="38"/>
      <c r="C296" s="176" t="s">
        <v>481</v>
      </c>
      <c r="D296" s="176" t="s">
        <v>144</v>
      </c>
      <c r="E296" s="177" t="s">
        <v>511</v>
      </c>
      <c r="F296" s="178" t="s">
        <v>921</v>
      </c>
      <c r="G296" s="179" t="s">
        <v>280</v>
      </c>
      <c r="H296" s="180">
        <v>1</v>
      </c>
      <c r="I296" s="181"/>
      <c r="J296" s="182">
        <f>ROUND(I296*H296,2)</f>
        <v>0</v>
      </c>
      <c r="K296" s="178" t="s">
        <v>19</v>
      </c>
      <c r="L296" s="42"/>
      <c r="M296" s="183" t="s">
        <v>19</v>
      </c>
      <c r="N296" s="184" t="s">
        <v>43</v>
      </c>
      <c r="O296" s="67"/>
      <c r="P296" s="185">
        <f>O296*H296</f>
        <v>0</v>
      </c>
      <c r="Q296" s="185">
        <v>0</v>
      </c>
      <c r="R296" s="185">
        <f>Q296*H296</f>
        <v>0</v>
      </c>
      <c r="S296" s="185">
        <v>0</v>
      </c>
      <c r="T296" s="18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87" t="s">
        <v>277</v>
      </c>
      <c r="AT296" s="187" t="s">
        <v>144</v>
      </c>
      <c r="AU296" s="187" t="s">
        <v>82</v>
      </c>
      <c r="AY296" s="20" t="s">
        <v>141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20" t="s">
        <v>80</v>
      </c>
      <c r="BK296" s="188">
        <f>ROUND(I296*H296,2)</f>
        <v>0</v>
      </c>
      <c r="BL296" s="20" t="s">
        <v>277</v>
      </c>
      <c r="BM296" s="187" t="s">
        <v>922</v>
      </c>
    </row>
    <row r="297" spans="1:65" s="2" customFormat="1" ht="24.15" customHeight="1">
      <c r="A297" s="37"/>
      <c r="B297" s="38"/>
      <c r="C297" s="176" t="s">
        <v>488</v>
      </c>
      <c r="D297" s="176" t="s">
        <v>144</v>
      </c>
      <c r="E297" s="177" t="s">
        <v>515</v>
      </c>
      <c r="F297" s="178" t="s">
        <v>923</v>
      </c>
      <c r="G297" s="179" t="s">
        <v>280</v>
      </c>
      <c r="H297" s="180">
        <v>1</v>
      </c>
      <c r="I297" s="181"/>
      <c r="J297" s="182">
        <f>ROUND(I297*H297,2)</f>
        <v>0</v>
      </c>
      <c r="K297" s="178" t="s">
        <v>19</v>
      </c>
      <c r="L297" s="42"/>
      <c r="M297" s="183" t="s">
        <v>19</v>
      </c>
      <c r="N297" s="184" t="s">
        <v>43</v>
      </c>
      <c r="O297" s="67"/>
      <c r="P297" s="185">
        <f>O297*H297</f>
        <v>0</v>
      </c>
      <c r="Q297" s="185">
        <v>0</v>
      </c>
      <c r="R297" s="185">
        <f>Q297*H297</f>
        <v>0</v>
      </c>
      <c r="S297" s="185">
        <v>0</v>
      </c>
      <c r="T297" s="18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7" t="s">
        <v>277</v>
      </c>
      <c r="AT297" s="187" t="s">
        <v>144</v>
      </c>
      <c r="AU297" s="187" t="s">
        <v>82</v>
      </c>
      <c r="AY297" s="20" t="s">
        <v>141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20" t="s">
        <v>80</v>
      </c>
      <c r="BK297" s="188">
        <f>ROUND(I297*H297,2)</f>
        <v>0</v>
      </c>
      <c r="BL297" s="20" t="s">
        <v>277</v>
      </c>
      <c r="BM297" s="187" t="s">
        <v>924</v>
      </c>
    </row>
    <row r="298" spans="1:65" s="2" customFormat="1" ht="24.15" customHeight="1">
      <c r="A298" s="37"/>
      <c r="B298" s="38"/>
      <c r="C298" s="176" t="s">
        <v>495</v>
      </c>
      <c r="D298" s="176" t="s">
        <v>144</v>
      </c>
      <c r="E298" s="177" t="s">
        <v>518</v>
      </c>
      <c r="F298" s="178" t="s">
        <v>519</v>
      </c>
      <c r="G298" s="179" t="s">
        <v>506</v>
      </c>
      <c r="H298" s="243"/>
      <c r="I298" s="181"/>
      <c r="J298" s="182">
        <f>ROUND(I298*H298,2)</f>
        <v>0</v>
      </c>
      <c r="K298" s="178" t="s">
        <v>148</v>
      </c>
      <c r="L298" s="42"/>
      <c r="M298" s="183" t="s">
        <v>19</v>
      </c>
      <c r="N298" s="184" t="s">
        <v>43</v>
      </c>
      <c r="O298" s="67"/>
      <c r="P298" s="185">
        <f>O298*H298</f>
        <v>0</v>
      </c>
      <c r="Q298" s="185">
        <v>0</v>
      </c>
      <c r="R298" s="185">
        <f>Q298*H298</f>
        <v>0</v>
      </c>
      <c r="S298" s="185">
        <v>0</v>
      </c>
      <c r="T298" s="18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7" t="s">
        <v>277</v>
      </c>
      <c r="AT298" s="187" t="s">
        <v>144</v>
      </c>
      <c r="AU298" s="187" t="s">
        <v>82</v>
      </c>
      <c r="AY298" s="20" t="s">
        <v>141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20" t="s">
        <v>80</v>
      </c>
      <c r="BK298" s="188">
        <f>ROUND(I298*H298,2)</f>
        <v>0</v>
      </c>
      <c r="BL298" s="20" t="s">
        <v>277</v>
      </c>
      <c r="BM298" s="187" t="s">
        <v>925</v>
      </c>
    </row>
    <row r="299" spans="2:63" s="12" customFormat="1" ht="22.8" customHeight="1">
      <c r="B299" s="160"/>
      <c r="C299" s="161"/>
      <c r="D299" s="162" t="s">
        <v>71</v>
      </c>
      <c r="E299" s="174" t="s">
        <v>521</v>
      </c>
      <c r="F299" s="174" t="s">
        <v>522</v>
      </c>
      <c r="G299" s="161"/>
      <c r="H299" s="161"/>
      <c r="I299" s="164"/>
      <c r="J299" s="175">
        <f>BK299</f>
        <v>0</v>
      </c>
      <c r="K299" s="161"/>
      <c r="L299" s="166"/>
      <c r="M299" s="167"/>
      <c r="N299" s="168"/>
      <c r="O299" s="168"/>
      <c r="P299" s="169">
        <f>SUM(P300:P329)</f>
        <v>0</v>
      </c>
      <c r="Q299" s="168"/>
      <c r="R299" s="169">
        <f>SUM(R300:R329)</f>
        <v>0.33659507</v>
      </c>
      <c r="S299" s="168"/>
      <c r="T299" s="170">
        <f>SUM(T300:T329)</f>
        <v>0</v>
      </c>
      <c r="AR299" s="171" t="s">
        <v>82</v>
      </c>
      <c r="AT299" s="172" t="s">
        <v>71</v>
      </c>
      <c r="AU299" s="172" t="s">
        <v>80</v>
      </c>
      <c r="AY299" s="171" t="s">
        <v>141</v>
      </c>
      <c r="BK299" s="173">
        <f>SUM(BK300:BK329)</f>
        <v>0</v>
      </c>
    </row>
    <row r="300" spans="1:65" s="2" customFormat="1" ht="16.5" customHeight="1">
      <c r="A300" s="37"/>
      <c r="B300" s="38"/>
      <c r="C300" s="176" t="s">
        <v>499</v>
      </c>
      <c r="D300" s="176" t="s">
        <v>144</v>
      </c>
      <c r="E300" s="177" t="s">
        <v>524</v>
      </c>
      <c r="F300" s="178" t="s">
        <v>525</v>
      </c>
      <c r="G300" s="179" t="s">
        <v>169</v>
      </c>
      <c r="H300" s="180">
        <v>43.131</v>
      </c>
      <c r="I300" s="181"/>
      <c r="J300" s="182">
        <f>ROUND(I300*H300,2)</f>
        <v>0</v>
      </c>
      <c r="K300" s="178" t="s">
        <v>148</v>
      </c>
      <c r="L300" s="42"/>
      <c r="M300" s="183" t="s">
        <v>19</v>
      </c>
      <c r="N300" s="184" t="s">
        <v>43</v>
      </c>
      <c r="O300" s="67"/>
      <c r="P300" s="185">
        <f>O300*H300</f>
        <v>0</v>
      </c>
      <c r="Q300" s="185">
        <v>0.00014</v>
      </c>
      <c r="R300" s="185">
        <f>Q300*H300</f>
        <v>0.00603834</v>
      </c>
      <c r="S300" s="185">
        <v>0</v>
      </c>
      <c r="T300" s="18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7" t="s">
        <v>277</v>
      </c>
      <c r="AT300" s="187" t="s">
        <v>144</v>
      </c>
      <c r="AU300" s="187" t="s">
        <v>82</v>
      </c>
      <c r="AY300" s="20" t="s">
        <v>141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20" t="s">
        <v>80</v>
      </c>
      <c r="BK300" s="188">
        <f>ROUND(I300*H300,2)</f>
        <v>0</v>
      </c>
      <c r="BL300" s="20" t="s">
        <v>277</v>
      </c>
      <c r="BM300" s="187" t="s">
        <v>758</v>
      </c>
    </row>
    <row r="301" spans="2:51" s="13" customFormat="1" ht="10.2">
      <c r="B301" s="189"/>
      <c r="C301" s="190"/>
      <c r="D301" s="191" t="s">
        <v>151</v>
      </c>
      <c r="E301" s="192" t="s">
        <v>19</v>
      </c>
      <c r="F301" s="193" t="s">
        <v>527</v>
      </c>
      <c r="G301" s="190"/>
      <c r="H301" s="192" t="s">
        <v>19</v>
      </c>
      <c r="I301" s="194"/>
      <c r="J301" s="190"/>
      <c r="K301" s="190"/>
      <c r="L301" s="195"/>
      <c r="M301" s="196"/>
      <c r="N301" s="197"/>
      <c r="O301" s="197"/>
      <c r="P301" s="197"/>
      <c r="Q301" s="197"/>
      <c r="R301" s="197"/>
      <c r="S301" s="197"/>
      <c r="T301" s="198"/>
      <c r="AT301" s="199" t="s">
        <v>151</v>
      </c>
      <c r="AU301" s="199" t="s">
        <v>82</v>
      </c>
      <c r="AV301" s="13" t="s">
        <v>80</v>
      </c>
      <c r="AW301" s="13" t="s">
        <v>33</v>
      </c>
      <c r="AX301" s="13" t="s">
        <v>72</v>
      </c>
      <c r="AY301" s="199" t="s">
        <v>141</v>
      </c>
    </row>
    <row r="302" spans="2:51" s="14" customFormat="1" ht="10.2">
      <c r="B302" s="200"/>
      <c r="C302" s="201"/>
      <c r="D302" s="191" t="s">
        <v>151</v>
      </c>
      <c r="E302" s="202" t="s">
        <v>19</v>
      </c>
      <c r="F302" s="203" t="s">
        <v>926</v>
      </c>
      <c r="G302" s="201"/>
      <c r="H302" s="204">
        <v>1.72</v>
      </c>
      <c r="I302" s="205"/>
      <c r="J302" s="201"/>
      <c r="K302" s="201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151</v>
      </c>
      <c r="AU302" s="210" t="s">
        <v>82</v>
      </c>
      <c r="AV302" s="14" t="s">
        <v>82</v>
      </c>
      <c r="AW302" s="14" t="s">
        <v>33</v>
      </c>
      <c r="AX302" s="14" t="s">
        <v>72</v>
      </c>
      <c r="AY302" s="210" t="s">
        <v>141</v>
      </c>
    </row>
    <row r="303" spans="2:51" s="14" customFormat="1" ht="10.2">
      <c r="B303" s="200"/>
      <c r="C303" s="201"/>
      <c r="D303" s="191" t="s">
        <v>151</v>
      </c>
      <c r="E303" s="202" t="s">
        <v>19</v>
      </c>
      <c r="F303" s="203" t="s">
        <v>858</v>
      </c>
      <c r="G303" s="201"/>
      <c r="H303" s="204">
        <v>4.275</v>
      </c>
      <c r="I303" s="205"/>
      <c r="J303" s="201"/>
      <c r="K303" s="201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151</v>
      </c>
      <c r="AU303" s="210" t="s">
        <v>82</v>
      </c>
      <c r="AV303" s="14" t="s">
        <v>82</v>
      </c>
      <c r="AW303" s="14" t="s">
        <v>33</v>
      </c>
      <c r="AX303" s="14" t="s">
        <v>72</v>
      </c>
      <c r="AY303" s="210" t="s">
        <v>141</v>
      </c>
    </row>
    <row r="304" spans="2:51" s="14" customFormat="1" ht="10.2">
      <c r="B304" s="200"/>
      <c r="C304" s="201"/>
      <c r="D304" s="191" t="s">
        <v>151</v>
      </c>
      <c r="E304" s="202" t="s">
        <v>19</v>
      </c>
      <c r="F304" s="203" t="s">
        <v>859</v>
      </c>
      <c r="G304" s="201"/>
      <c r="H304" s="204">
        <v>3.15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151</v>
      </c>
      <c r="AU304" s="210" t="s">
        <v>82</v>
      </c>
      <c r="AV304" s="14" t="s">
        <v>82</v>
      </c>
      <c r="AW304" s="14" t="s">
        <v>33</v>
      </c>
      <c r="AX304" s="14" t="s">
        <v>72</v>
      </c>
      <c r="AY304" s="210" t="s">
        <v>141</v>
      </c>
    </row>
    <row r="305" spans="2:51" s="13" customFormat="1" ht="10.2">
      <c r="B305" s="189"/>
      <c r="C305" s="190"/>
      <c r="D305" s="191" t="s">
        <v>151</v>
      </c>
      <c r="E305" s="192" t="s">
        <v>19</v>
      </c>
      <c r="F305" s="193" t="s">
        <v>532</v>
      </c>
      <c r="G305" s="190"/>
      <c r="H305" s="192" t="s">
        <v>19</v>
      </c>
      <c r="I305" s="194"/>
      <c r="J305" s="190"/>
      <c r="K305" s="190"/>
      <c r="L305" s="195"/>
      <c r="M305" s="196"/>
      <c r="N305" s="197"/>
      <c r="O305" s="197"/>
      <c r="P305" s="197"/>
      <c r="Q305" s="197"/>
      <c r="R305" s="197"/>
      <c r="S305" s="197"/>
      <c r="T305" s="198"/>
      <c r="AT305" s="199" t="s">
        <v>151</v>
      </c>
      <c r="AU305" s="199" t="s">
        <v>82</v>
      </c>
      <c r="AV305" s="13" t="s">
        <v>80</v>
      </c>
      <c r="AW305" s="13" t="s">
        <v>33</v>
      </c>
      <c r="AX305" s="13" t="s">
        <v>72</v>
      </c>
      <c r="AY305" s="199" t="s">
        <v>141</v>
      </c>
    </row>
    <row r="306" spans="2:51" s="14" customFormat="1" ht="10.2">
      <c r="B306" s="200"/>
      <c r="C306" s="201"/>
      <c r="D306" s="191" t="s">
        <v>151</v>
      </c>
      <c r="E306" s="202" t="s">
        <v>19</v>
      </c>
      <c r="F306" s="203" t="s">
        <v>927</v>
      </c>
      <c r="G306" s="201"/>
      <c r="H306" s="204">
        <v>10.956</v>
      </c>
      <c r="I306" s="205"/>
      <c r="J306" s="201"/>
      <c r="K306" s="201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151</v>
      </c>
      <c r="AU306" s="210" t="s">
        <v>82</v>
      </c>
      <c r="AV306" s="14" t="s">
        <v>82</v>
      </c>
      <c r="AW306" s="14" t="s">
        <v>33</v>
      </c>
      <c r="AX306" s="14" t="s">
        <v>72</v>
      </c>
      <c r="AY306" s="210" t="s">
        <v>141</v>
      </c>
    </row>
    <row r="307" spans="2:51" s="14" customFormat="1" ht="10.2">
      <c r="B307" s="200"/>
      <c r="C307" s="201"/>
      <c r="D307" s="191" t="s">
        <v>151</v>
      </c>
      <c r="E307" s="202" t="s">
        <v>19</v>
      </c>
      <c r="F307" s="203" t="s">
        <v>861</v>
      </c>
      <c r="G307" s="201"/>
      <c r="H307" s="204">
        <v>10.01</v>
      </c>
      <c r="I307" s="205"/>
      <c r="J307" s="201"/>
      <c r="K307" s="201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151</v>
      </c>
      <c r="AU307" s="210" t="s">
        <v>82</v>
      </c>
      <c r="AV307" s="14" t="s">
        <v>82</v>
      </c>
      <c r="AW307" s="14" t="s">
        <v>33</v>
      </c>
      <c r="AX307" s="14" t="s">
        <v>72</v>
      </c>
      <c r="AY307" s="210" t="s">
        <v>141</v>
      </c>
    </row>
    <row r="308" spans="2:51" s="14" customFormat="1" ht="10.2">
      <c r="B308" s="200"/>
      <c r="C308" s="201"/>
      <c r="D308" s="191" t="s">
        <v>151</v>
      </c>
      <c r="E308" s="202" t="s">
        <v>19</v>
      </c>
      <c r="F308" s="203" t="s">
        <v>862</v>
      </c>
      <c r="G308" s="201"/>
      <c r="H308" s="204">
        <v>13.02</v>
      </c>
      <c r="I308" s="205"/>
      <c r="J308" s="201"/>
      <c r="K308" s="201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151</v>
      </c>
      <c r="AU308" s="210" t="s">
        <v>82</v>
      </c>
      <c r="AV308" s="14" t="s">
        <v>82</v>
      </c>
      <c r="AW308" s="14" t="s">
        <v>33</v>
      </c>
      <c r="AX308" s="14" t="s">
        <v>72</v>
      </c>
      <c r="AY308" s="210" t="s">
        <v>141</v>
      </c>
    </row>
    <row r="309" spans="2:51" s="16" customFormat="1" ht="10.2">
      <c r="B309" s="222"/>
      <c r="C309" s="223"/>
      <c r="D309" s="191" t="s">
        <v>151</v>
      </c>
      <c r="E309" s="224" t="s">
        <v>19</v>
      </c>
      <c r="F309" s="225" t="s">
        <v>160</v>
      </c>
      <c r="G309" s="223"/>
      <c r="H309" s="226">
        <v>43.131</v>
      </c>
      <c r="I309" s="227"/>
      <c r="J309" s="223"/>
      <c r="K309" s="223"/>
      <c r="L309" s="228"/>
      <c r="M309" s="229"/>
      <c r="N309" s="230"/>
      <c r="O309" s="230"/>
      <c r="P309" s="230"/>
      <c r="Q309" s="230"/>
      <c r="R309" s="230"/>
      <c r="S309" s="230"/>
      <c r="T309" s="231"/>
      <c r="AT309" s="232" t="s">
        <v>151</v>
      </c>
      <c r="AU309" s="232" t="s">
        <v>82</v>
      </c>
      <c r="AV309" s="16" t="s">
        <v>149</v>
      </c>
      <c r="AW309" s="16" t="s">
        <v>33</v>
      </c>
      <c r="AX309" s="16" t="s">
        <v>80</v>
      </c>
      <c r="AY309" s="232" t="s">
        <v>141</v>
      </c>
    </row>
    <row r="310" spans="1:65" s="2" customFormat="1" ht="16.5" customHeight="1">
      <c r="A310" s="37"/>
      <c r="B310" s="38"/>
      <c r="C310" s="176" t="s">
        <v>503</v>
      </c>
      <c r="D310" s="176" t="s">
        <v>144</v>
      </c>
      <c r="E310" s="177" t="s">
        <v>536</v>
      </c>
      <c r="F310" s="178" t="s">
        <v>537</v>
      </c>
      <c r="G310" s="179" t="s">
        <v>169</v>
      </c>
      <c r="H310" s="180">
        <v>43.131</v>
      </c>
      <c r="I310" s="181"/>
      <c r="J310" s="182">
        <f>ROUND(I310*H310,2)</f>
        <v>0</v>
      </c>
      <c r="K310" s="178" t="s">
        <v>148</v>
      </c>
      <c r="L310" s="42"/>
      <c r="M310" s="183" t="s">
        <v>19</v>
      </c>
      <c r="N310" s="184" t="s">
        <v>43</v>
      </c>
      <c r="O310" s="67"/>
      <c r="P310" s="185">
        <f>O310*H310</f>
        <v>0</v>
      </c>
      <c r="Q310" s="185">
        <v>0.00014</v>
      </c>
      <c r="R310" s="185">
        <f>Q310*H310</f>
        <v>0.00603834</v>
      </c>
      <c r="S310" s="185">
        <v>0</v>
      </c>
      <c r="T310" s="18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87" t="s">
        <v>277</v>
      </c>
      <c r="AT310" s="187" t="s">
        <v>144</v>
      </c>
      <c r="AU310" s="187" t="s">
        <v>82</v>
      </c>
      <c r="AY310" s="20" t="s">
        <v>141</v>
      </c>
      <c r="BE310" s="188">
        <f>IF(N310="základní",J310,0)</f>
        <v>0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20" t="s">
        <v>80</v>
      </c>
      <c r="BK310" s="188">
        <f>ROUND(I310*H310,2)</f>
        <v>0</v>
      </c>
      <c r="BL310" s="20" t="s">
        <v>277</v>
      </c>
      <c r="BM310" s="187" t="s">
        <v>766</v>
      </c>
    </row>
    <row r="311" spans="1:65" s="2" customFormat="1" ht="16.5" customHeight="1">
      <c r="A311" s="37"/>
      <c r="B311" s="38"/>
      <c r="C311" s="176" t="s">
        <v>510</v>
      </c>
      <c r="D311" s="176" t="s">
        <v>144</v>
      </c>
      <c r="E311" s="177" t="s">
        <v>540</v>
      </c>
      <c r="F311" s="178" t="s">
        <v>541</v>
      </c>
      <c r="G311" s="179" t="s">
        <v>169</v>
      </c>
      <c r="H311" s="180">
        <v>43.131</v>
      </c>
      <c r="I311" s="181"/>
      <c r="J311" s="182">
        <f>ROUND(I311*H311,2)</f>
        <v>0</v>
      </c>
      <c r="K311" s="178" t="s">
        <v>148</v>
      </c>
      <c r="L311" s="42"/>
      <c r="M311" s="183" t="s">
        <v>19</v>
      </c>
      <c r="N311" s="184" t="s">
        <v>43</v>
      </c>
      <c r="O311" s="67"/>
      <c r="P311" s="185">
        <f>O311*H311</f>
        <v>0</v>
      </c>
      <c r="Q311" s="185">
        <v>0.00014</v>
      </c>
      <c r="R311" s="185">
        <f>Q311*H311</f>
        <v>0.00603834</v>
      </c>
      <c r="S311" s="185">
        <v>0</v>
      </c>
      <c r="T311" s="186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7" t="s">
        <v>277</v>
      </c>
      <c r="AT311" s="187" t="s">
        <v>144</v>
      </c>
      <c r="AU311" s="187" t="s">
        <v>82</v>
      </c>
      <c r="AY311" s="20" t="s">
        <v>141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20" t="s">
        <v>80</v>
      </c>
      <c r="BK311" s="188">
        <f>ROUND(I311*H311,2)</f>
        <v>0</v>
      </c>
      <c r="BL311" s="20" t="s">
        <v>277</v>
      </c>
      <c r="BM311" s="187" t="s">
        <v>767</v>
      </c>
    </row>
    <row r="312" spans="1:65" s="2" customFormat="1" ht="24.15" customHeight="1">
      <c r="A312" s="37"/>
      <c r="B312" s="38"/>
      <c r="C312" s="176" t="s">
        <v>514</v>
      </c>
      <c r="D312" s="176" t="s">
        <v>144</v>
      </c>
      <c r="E312" s="177" t="s">
        <v>544</v>
      </c>
      <c r="F312" s="178" t="s">
        <v>545</v>
      </c>
      <c r="G312" s="179" t="s">
        <v>169</v>
      </c>
      <c r="H312" s="180">
        <v>42.899</v>
      </c>
      <c r="I312" s="181"/>
      <c r="J312" s="182">
        <f>ROUND(I312*H312,2)</f>
        <v>0</v>
      </c>
      <c r="K312" s="178" t="s">
        <v>148</v>
      </c>
      <c r="L312" s="42"/>
      <c r="M312" s="183" t="s">
        <v>19</v>
      </c>
      <c r="N312" s="184" t="s">
        <v>43</v>
      </c>
      <c r="O312" s="67"/>
      <c r="P312" s="185">
        <f>O312*H312</f>
        <v>0</v>
      </c>
      <c r="Q312" s="185">
        <v>0.00011</v>
      </c>
      <c r="R312" s="185">
        <f>Q312*H312</f>
        <v>0.00471889</v>
      </c>
      <c r="S312" s="185">
        <v>0</v>
      </c>
      <c r="T312" s="18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7" t="s">
        <v>277</v>
      </c>
      <c r="AT312" s="187" t="s">
        <v>144</v>
      </c>
      <c r="AU312" s="187" t="s">
        <v>82</v>
      </c>
      <c r="AY312" s="20" t="s">
        <v>141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20" t="s">
        <v>80</v>
      </c>
      <c r="BK312" s="188">
        <f>ROUND(I312*H312,2)</f>
        <v>0</v>
      </c>
      <c r="BL312" s="20" t="s">
        <v>277</v>
      </c>
      <c r="BM312" s="187" t="s">
        <v>768</v>
      </c>
    </row>
    <row r="313" spans="1:65" s="2" customFormat="1" ht="24.15" customHeight="1">
      <c r="A313" s="37"/>
      <c r="B313" s="38"/>
      <c r="C313" s="176" t="s">
        <v>142</v>
      </c>
      <c r="D313" s="176" t="s">
        <v>144</v>
      </c>
      <c r="E313" s="177" t="s">
        <v>548</v>
      </c>
      <c r="F313" s="178" t="s">
        <v>549</v>
      </c>
      <c r="G313" s="179" t="s">
        <v>169</v>
      </c>
      <c r="H313" s="180">
        <v>266.912</v>
      </c>
      <c r="I313" s="181"/>
      <c r="J313" s="182">
        <f>ROUND(I313*H313,2)</f>
        <v>0</v>
      </c>
      <c r="K313" s="178" t="s">
        <v>19</v>
      </c>
      <c r="L313" s="42"/>
      <c r="M313" s="183" t="s">
        <v>19</v>
      </c>
      <c r="N313" s="184" t="s">
        <v>43</v>
      </c>
      <c r="O313" s="67"/>
      <c r="P313" s="185">
        <f>O313*H313</f>
        <v>0</v>
      </c>
      <c r="Q313" s="185">
        <v>0.00021</v>
      </c>
      <c r="R313" s="185">
        <f>Q313*H313</f>
        <v>0.05605152</v>
      </c>
      <c r="S313" s="185">
        <v>0</v>
      </c>
      <c r="T313" s="186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87" t="s">
        <v>277</v>
      </c>
      <c r="AT313" s="187" t="s">
        <v>144</v>
      </c>
      <c r="AU313" s="187" t="s">
        <v>82</v>
      </c>
      <c r="AY313" s="20" t="s">
        <v>141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20" t="s">
        <v>80</v>
      </c>
      <c r="BK313" s="188">
        <f>ROUND(I313*H313,2)</f>
        <v>0</v>
      </c>
      <c r="BL313" s="20" t="s">
        <v>277</v>
      </c>
      <c r="BM313" s="187" t="s">
        <v>769</v>
      </c>
    </row>
    <row r="314" spans="1:65" s="2" customFormat="1" ht="24.15" customHeight="1">
      <c r="A314" s="37"/>
      <c r="B314" s="38"/>
      <c r="C314" s="176" t="s">
        <v>523</v>
      </c>
      <c r="D314" s="176" t="s">
        <v>144</v>
      </c>
      <c r="E314" s="177" t="s">
        <v>552</v>
      </c>
      <c r="F314" s="178" t="s">
        <v>553</v>
      </c>
      <c r="G314" s="179" t="s">
        <v>169</v>
      </c>
      <c r="H314" s="180">
        <v>42.899</v>
      </c>
      <c r="I314" s="181"/>
      <c r="J314" s="182">
        <f>ROUND(I314*H314,2)</f>
        <v>0</v>
      </c>
      <c r="K314" s="178" t="s">
        <v>148</v>
      </c>
      <c r="L314" s="42"/>
      <c r="M314" s="183" t="s">
        <v>19</v>
      </c>
      <c r="N314" s="184" t="s">
        <v>43</v>
      </c>
      <c r="O314" s="67"/>
      <c r="P314" s="185">
        <f>O314*H314</f>
        <v>0</v>
      </c>
      <c r="Q314" s="185">
        <v>0.00072</v>
      </c>
      <c r="R314" s="185">
        <f>Q314*H314</f>
        <v>0.030887280000000003</v>
      </c>
      <c r="S314" s="185">
        <v>0</v>
      </c>
      <c r="T314" s="186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7" t="s">
        <v>277</v>
      </c>
      <c r="AT314" s="187" t="s">
        <v>144</v>
      </c>
      <c r="AU314" s="187" t="s">
        <v>82</v>
      </c>
      <c r="AY314" s="20" t="s">
        <v>141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20" t="s">
        <v>80</v>
      </c>
      <c r="BK314" s="188">
        <f>ROUND(I314*H314,2)</f>
        <v>0</v>
      </c>
      <c r="BL314" s="20" t="s">
        <v>277</v>
      </c>
      <c r="BM314" s="187" t="s">
        <v>770</v>
      </c>
    </row>
    <row r="315" spans="2:51" s="13" customFormat="1" ht="10.2">
      <c r="B315" s="189"/>
      <c r="C315" s="190"/>
      <c r="D315" s="191" t="s">
        <v>151</v>
      </c>
      <c r="E315" s="192" t="s">
        <v>19</v>
      </c>
      <c r="F315" s="193" t="s">
        <v>555</v>
      </c>
      <c r="G315" s="190"/>
      <c r="H315" s="192" t="s">
        <v>19</v>
      </c>
      <c r="I315" s="194"/>
      <c r="J315" s="190"/>
      <c r="K315" s="190"/>
      <c r="L315" s="195"/>
      <c r="M315" s="196"/>
      <c r="N315" s="197"/>
      <c r="O315" s="197"/>
      <c r="P315" s="197"/>
      <c r="Q315" s="197"/>
      <c r="R315" s="197"/>
      <c r="S315" s="197"/>
      <c r="T315" s="198"/>
      <c r="AT315" s="199" t="s">
        <v>151</v>
      </c>
      <c r="AU315" s="199" t="s">
        <v>82</v>
      </c>
      <c r="AV315" s="13" t="s">
        <v>80</v>
      </c>
      <c r="AW315" s="13" t="s">
        <v>33</v>
      </c>
      <c r="AX315" s="13" t="s">
        <v>72</v>
      </c>
      <c r="AY315" s="199" t="s">
        <v>141</v>
      </c>
    </row>
    <row r="316" spans="2:51" s="14" customFormat="1" ht="10.2">
      <c r="B316" s="200"/>
      <c r="C316" s="201"/>
      <c r="D316" s="191" t="s">
        <v>151</v>
      </c>
      <c r="E316" s="202" t="s">
        <v>19</v>
      </c>
      <c r="F316" s="203" t="s">
        <v>928</v>
      </c>
      <c r="G316" s="201"/>
      <c r="H316" s="204">
        <v>42.899</v>
      </c>
      <c r="I316" s="205"/>
      <c r="J316" s="201"/>
      <c r="K316" s="201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151</v>
      </c>
      <c r="AU316" s="210" t="s">
        <v>82</v>
      </c>
      <c r="AV316" s="14" t="s">
        <v>82</v>
      </c>
      <c r="AW316" s="14" t="s">
        <v>33</v>
      </c>
      <c r="AX316" s="14" t="s">
        <v>72</v>
      </c>
      <c r="AY316" s="210" t="s">
        <v>141</v>
      </c>
    </row>
    <row r="317" spans="2:51" s="16" customFormat="1" ht="10.2">
      <c r="B317" s="222"/>
      <c r="C317" s="223"/>
      <c r="D317" s="191" t="s">
        <v>151</v>
      </c>
      <c r="E317" s="224" t="s">
        <v>19</v>
      </c>
      <c r="F317" s="225" t="s">
        <v>160</v>
      </c>
      <c r="G317" s="223"/>
      <c r="H317" s="226">
        <v>42.899</v>
      </c>
      <c r="I317" s="227"/>
      <c r="J317" s="223"/>
      <c r="K317" s="223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151</v>
      </c>
      <c r="AU317" s="232" t="s">
        <v>82</v>
      </c>
      <c r="AV317" s="16" t="s">
        <v>149</v>
      </c>
      <c r="AW317" s="16" t="s">
        <v>33</v>
      </c>
      <c r="AX317" s="16" t="s">
        <v>80</v>
      </c>
      <c r="AY317" s="232" t="s">
        <v>141</v>
      </c>
    </row>
    <row r="318" spans="1:65" s="2" customFormat="1" ht="24.15" customHeight="1">
      <c r="A318" s="37"/>
      <c r="B318" s="38"/>
      <c r="C318" s="176" t="s">
        <v>275</v>
      </c>
      <c r="D318" s="176" t="s">
        <v>144</v>
      </c>
      <c r="E318" s="177" t="s">
        <v>558</v>
      </c>
      <c r="F318" s="178" t="s">
        <v>559</v>
      </c>
      <c r="G318" s="179" t="s">
        <v>169</v>
      </c>
      <c r="H318" s="180">
        <v>266.912</v>
      </c>
      <c r="I318" s="181"/>
      <c r="J318" s="182">
        <f>ROUND(I318*H318,2)</f>
        <v>0</v>
      </c>
      <c r="K318" s="178" t="s">
        <v>148</v>
      </c>
      <c r="L318" s="42"/>
      <c r="M318" s="183" t="s">
        <v>19</v>
      </c>
      <c r="N318" s="184" t="s">
        <v>43</v>
      </c>
      <c r="O318" s="67"/>
      <c r="P318" s="185">
        <f>O318*H318</f>
        <v>0</v>
      </c>
      <c r="Q318" s="185">
        <v>0.00083</v>
      </c>
      <c r="R318" s="185">
        <f>Q318*H318</f>
        <v>0.22153695999999998</v>
      </c>
      <c r="S318" s="185">
        <v>0</v>
      </c>
      <c r="T318" s="186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7" t="s">
        <v>277</v>
      </c>
      <c r="AT318" s="187" t="s">
        <v>144</v>
      </c>
      <c r="AU318" s="187" t="s">
        <v>82</v>
      </c>
      <c r="AY318" s="20" t="s">
        <v>141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20" t="s">
        <v>80</v>
      </c>
      <c r="BK318" s="188">
        <f>ROUND(I318*H318,2)</f>
        <v>0</v>
      </c>
      <c r="BL318" s="20" t="s">
        <v>277</v>
      </c>
      <c r="BM318" s="187" t="s">
        <v>773</v>
      </c>
    </row>
    <row r="319" spans="2:51" s="13" customFormat="1" ht="10.2">
      <c r="B319" s="189"/>
      <c r="C319" s="190"/>
      <c r="D319" s="191" t="s">
        <v>151</v>
      </c>
      <c r="E319" s="192" t="s">
        <v>19</v>
      </c>
      <c r="F319" s="193" t="s">
        <v>561</v>
      </c>
      <c r="G319" s="190"/>
      <c r="H319" s="192" t="s">
        <v>19</v>
      </c>
      <c r="I319" s="194"/>
      <c r="J319" s="190"/>
      <c r="K319" s="190"/>
      <c r="L319" s="195"/>
      <c r="M319" s="196"/>
      <c r="N319" s="197"/>
      <c r="O319" s="197"/>
      <c r="P319" s="197"/>
      <c r="Q319" s="197"/>
      <c r="R319" s="197"/>
      <c r="S319" s="197"/>
      <c r="T319" s="198"/>
      <c r="AT319" s="199" t="s">
        <v>151</v>
      </c>
      <c r="AU319" s="199" t="s">
        <v>82</v>
      </c>
      <c r="AV319" s="13" t="s">
        <v>80</v>
      </c>
      <c r="AW319" s="13" t="s">
        <v>33</v>
      </c>
      <c r="AX319" s="13" t="s">
        <v>72</v>
      </c>
      <c r="AY319" s="199" t="s">
        <v>141</v>
      </c>
    </row>
    <row r="320" spans="2:51" s="14" customFormat="1" ht="10.2">
      <c r="B320" s="200"/>
      <c r="C320" s="201"/>
      <c r="D320" s="191" t="s">
        <v>151</v>
      </c>
      <c r="E320" s="202" t="s">
        <v>19</v>
      </c>
      <c r="F320" s="203" t="s">
        <v>929</v>
      </c>
      <c r="G320" s="201"/>
      <c r="H320" s="204">
        <v>266.912</v>
      </c>
      <c r="I320" s="205"/>
      <c r="J320" s="201"/>
      <c r="K320" s="201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151</v>
      </c>
      <c r="AU320" s="210" t="s">
        <v>82</v>
      </c>
      <c r="AV320" s="14" t="s">
        <v>82</v>
      </c>
      <c r="AW320" s="14" t="s">
        <v>33</v>
      </c>
      <c r="AX320" s="14" t="s">
        <v>72</v>
      </c>
      <c r="AY320" s="210" t="s">
        <v>141</v>
      </c>
    </row>
    <row r="321" spans="2:51" s="16" customFormat="1" ht="10.2">
      <c r="B321" s="222"/>
      <c r="C321" s="223"/>
      <c r="D321" s="191" t="s">
        <v>151</v>
      </c>
      <c r="E321" s="224" t="s">
        <v>19</v>
      </c>
      <c r="F321" s="225" t="s">
        <v>160</v>
      </c>
      <c r="G321" s="223"/>
      <c r="H321" s="226">
        <v>266.912</v>
      </c>
      <c r="I321" s="227"/>
      <c r="J321" s="223"/>
      <c r="K321" s="223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151</v>
      </c>
      <c r="AU321" s="232" t="s">
        <v>82</v>
      </c>
      <c r="AV321" s="16" t="s">
        <v>149</v>
      </c>
      <c r="AW321" s="16" t="s">
        <v>33</v>
      </c>
      <c r="AX321" s="16" t="s">
        <v>80</v>
      </c>
      <c r="AY321" s="232" t="s">
        <v>141</v>
      </c>
    </row>
    <row r="322" spans="1:65" s="2" customFormat="1" ht="16.5" customHeight="1">
      <c r="A322" s="37"/>
      <c r="B322" s="38"/>
      <c r="C322" s="176" t="s">
        <v>539</v>
      </c>
      <c r="D322" s="176" t="s">
        <v>144</v>
      </c>
      <c r="E322" s="177" t="s">
        <v>564</v>
      </c>
      <c r="F322" s="178" t="s">
        <v>565</v>
      </c>
      <c r="G322" s="179" t="s">
        <v>169</v>
      </c>
      <c r="H322" s="180">
        <v>22.98</v>
      </c>
      <c r="I322" s="181"/>
      <c r="J322" s="182">
        <f>ROUND(I322*H322,2)</f>
        <v>0</v>
      </c>
      <c r="K322" s="178" t="s">
        <v>19</v>
      </c>
      <c r="L322" s="42"/>
      <c r="M322" s="183" t="s">
        <v>19</v>
      </c>
      <c r="N322" s="184" t="s">
        <v>43</v>
      </c>
      <c r="O322" s="67"/>
      <c r="P322" s="185">
        <f>O322*H322</f>
        <v>0</v>
      </c>
      <c r="Q322" s="185">
        <v>0.00023</v>
      </c>
      <c r="R322" s="185">
        <f>Q322*H322</f>
        <v>0.0052854</v>
      </c>
      <c r="S322" s="185">
        <v>0</v>
      </c>
      <c r="T322" s="18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7" t="s">
        <v>277</v>
      </c>
      <c r="AT322" s="187" t="s">
        <v>144</v>
      </c>
      <c r="AU322" s="187" t="s">
        <v>82</v>
      </c>
      <c r="AY322" s="20" t="s">
        <v>141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20" t="s">
        <v>80</v>
      </c>
      <c r="BK322" s="188">
        <f>ROUND(I322*H322,2)</f>
        <v>0</v>
      </c>
      <c r="BL322" s="20" t="s">
        <v>277</v>
      </c>
      <c r="BM322" s="187" t="s">
        <v>776</v>
      </c>
    </row>
    <row r="323" spans="2:51" s="13" customFormat="1" ht="10.2">
      <c r="B323" s="189"/>
      <c r="C323" s="190"/>
      <c r="D323" s="191" t="s">
        <v>151</v>
      </c>
      <c r="E323" s="192" t="s">
        <v>19</v>
      </c>
      <c r="F323" s="193" t="s">
        <v>567</v>
      </c>
      <c r="G323" s="190"/>
      <c r="H323" s="192" t="s">
        <v>19</v>
      </c>
      <c r="I323" s="194"/>
      <c r="J323" s="190"/>
      <c r="K323" s="190"/>
      <c r="L323" s="195"/>
      <c r="M323" s="196"/>
      <c r="N323" s="197"/>
      <c r="O323" s="197"/>
      <c r="P323" s="197"/>
      <c r="Q323" s="197"/>
      <c r="R323" s="197"/>
      <c r="S323" s="197"/>
      <c r="T323" s="198"/>
      <c r="AT323" s="199" t="s">
        <v>151</v>
      </c>
      <c r="AU323" s="199" t="s">
        <v>82</v>
      </c>
      <c r="AV323" s="13" t="s">
        <v>80</v>
      </c>
      <c r="AW323" s="13" t="s">
        <v>33</v>
      </c>
      <c r="AX323" s="13" t="s">
        <v>72</v>
      </c>
      <c r="AY323" s="199" t="s">
        <v>141</v>
      </c>
    </row>
    <row r="324" spans="2:51" s="14" customFormat="1" ht="10.2">
      <c r="B324" s="200"/>
      <c r="C324" s="201"/>
      <c r="D324" s="191" t="s">
        <v>151</v>
      </c>
      <c r="E324" s="202" t="s">
        <v>19</v>
      </c>
      <c r="F324" s="203" t="s">
        <v>930</v>
      </c>
      <c r="G324" s="201"/>
      <c r="H324" s="204">
        <v>18.279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151</v>
      </c>
      <c r="AU324" s="210" t="s">
        <v>82</v>
      </c>
      <c r="AV324" s="14" t="s">
        <v>82</v>
      </c>
      <c r="AW324" s="14" t="s">
        <v>33</v>
      </c>
      <c r="AX324" s="14" t="s">
        <v>72</v>
      </c>
      <c r="AY324" s="210" t="s">
        <v>141</v>
      </c>
    </row>
    <row r="325" spans="2:51" s="13" customFormat="1" ht="10.2">
      <c r="B325" s="189"/>
      <c r="C325" s="190"/>
      <c r="D325" s="191" t="s">
        <v>151</v>
      </c>
      <c r="E325" s="192" t="s">
        <v>19</v>
      </c>
      <c r="F325" s="193" t="s">
        <v>569</v>
      </c>
      <c r="G325" s="190"/>
      <c r="H325" s="192" t="s">
        <v>19</v>
      </c>
      <c r="I325" s="194"/>
      <c r="J325" s="190"/>
      <c r="K325" s="190"/>
      <c r="L325" s="195"/>
      <c r="M325" s="196"/>
      <c r="N325" s="197"/>
      <c r="O325" s="197"/>
      <c r="P325" s="197"/>
      <c r="Q325" s="197"/>
      <c r="R325" s="197"/>
      <c r="S325" s="197"/>
      <c r="T325" s="198"/>
      <c r="AT325" s="199" t="s">
        <v>151</v>
      </c>
      <c r="AU325" s="199" t="s">
        <v>82</v>
      </c>
      <c r="AV325" s="13" t="s">
        <v>80</v>
      </c>
      <c r="AW325" s="13" t="s">
        <v>33</v>
      </c>
      <c r="AX325" s="13" t="s">
        <v>72</v>
      </c>
      <c r="AY325" s="199" t="s">
        <v>141</v>
      </c>
    </row>
    <row r="326" spans="2:51" s="14" customFormat="1" ht="10.2">
      <c r="B326" s="200"/>
      <c r="C326" s="201"/>
      <c r="D326" s="191" t="s">
        <v>151</v>
      </c>
      <c r="E326" s="202" t="s">
        <v>19</v>
      </c>
      <c r="F326" s="203" t="s">
        <v>931</v>
      </c>
      <c r="G326" s="201"/>
      <c r="H326" s="204">
        <v>4.701</v>
      </c>
      <c r="I326" s="205"/>
      <c r="J326" s="201"/>
      <c r="K326" s="201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151</v>
      </c>
      <c r="AU326" s="210" t="s">
        <v>82</v>
      </c>
      <c r="AV326" s="14" t="s">
        <v>82</v>
      </c>
      <c r="AW326" s="14" t="s">
        <v>33</v>
      </c>
      <c r="AX326" s="14" t="s">
        <v>72</v>
      </c>
      <c r="AY326" s="210" t="s">
        <v>141</v>
      </c>
    </row>
    <row r="327" spans="2:51" s="16" customFormat="1" ht="10.2">
      <c r="B327" s="222"/>
      <c r="C327" s="223"/>
      <c r="D327" s="191" t="s">
        <v>151</v>
      </c>
      <c r="E327" s="224" t="s">
        <v>19</v>
      </c>
      <c r="F327" s="225" t="s">
        <v>160</v>
      </c>
      <c r="G327" s="223"/>
      <c r="H327" s="226">
        <v>22.98</v>
      </c>
      <c r="I327" s="227"/>
      <c r="J327" s="223"/>
      <c r="K327" s="223"/>
      <c r="L327" s="228"/>
      <c r="M327" s="229"/>
      <c r="N327" s="230"/>
      <c r="O327" s="230"/>
      <c r="P327" s="230"/>
      <c r="Q327" s="230"/>
      <c r="R327" s="230"/>
      <c r="S327" s="230"/>
      <c r="T327" s="231"/>
      <c r="AT327" s="232" t="s">
        <v>151</v>
      </c>
      <c r="AU327" s="232" t="s">
        <v>82</v>
      </c>
      <c r="AV327" s="16" t="s">
        <v>149</v>
      </c>
      <c r="AW327" s="16" t="s">
        <v>33</v>
      </c>
      <c r="AX327" s="16" t="s">
        <v>80</v>
      </c>
      <c r="AY327" s="232" t="s">
        <v>141</v>
      </c>
    </row>
    <row r="328" spans="1:65" s="2" customFormat="1" ht="16.5" customHeight="1">
      <c r="A328" s="37"/>
      <c r="B328" s="38"/>
      <c r="C328" s="176" t="s">
        <v>543</v>
      </c>
      <c r="D328" s="176" t="s">
        <v>144</v>
      </c>
      <c r="E328" s="177" t="s">
        <v>932</v>
      </c>
      <c r="F328" s="178" t="s">
        <v>933</v>
      </c>
      <c r="G328" s="179" t="s">
        <v>280</v>
      </c>
      <c r="H328" s="180">
        <v>1</v>
      </c>
      <c r="I328" s="181"/>
      <c r="J328" s="182">
        <f>ROUND(I328*H328,2)</f>
        <v>0</v>
      </c>
      <c r="K328" s="178" t="s">
        <v>19</v>
      </c>
      <c r="L328" s="42"/>
      <c r="M328" s="183" t="s">
        <v>19</v>
      </c>
      <c r="N328" s="184" t="s">
        <v>43</v>
      </c>
      <c r="O328" s="67"/>
      <c r="P328" s="185">
        <f>O328*H328</f>
        <v>0</v>
      </c>
      <c r="Q328" s="185">
        <v>0</v>
      </c>
      <c r="R328" s="185">
        <f>Q328*H328</f>
        <v>0</v>
      </c>
      <c r="S328" s="185">
        <v>0</v>
      </c>
      <c r="T328" s="18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87" t="s">
        <v>277</v>
      </c>
      <c r="AT328" s="187" t="s">
        <v>144</v>
      </c>
      <c r="AU328" s="187" t="s">
        <v>82</v>
      </c>
      <c r="AY328" s="20" t="s">
        <v>141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20" t="s">
        <v>80</v>
      </c>
      <c r="BK328" s="188">
        <f>ROUND(I328*H328,2)</f>
        <v>0</v>
      </c>
      <c r="BL328" s="20" t="s">
        <v>277</v>
      </c>
      <c r="BM328" s="187" t="s">
        <v>934</v>
      </c>
    </row>
    <row r="329" spans="1:65" s="2" customFormat="1" ht="16.5" customHeight="1">
      <c r="A329" s="37"/>
      <c r="B329" s="38"/>
      <c r="C329" s="176" t="s">
        <v>547</v>
      </c>
      <c r="D329" s="176" t="s">
        <v>144</v>
      </c>
      <c r="E329" s="177" t="s">
        <v>935</v>
      </c>
      <c r="F329" s="178" t="s">
        <v>936</v>
      </c>
      <c r="G329" s="179" t="s">
        <v>280</v>
      </c>
      <c r="H329" s="180">
        <v>1</v>
      </c>
      <c r="I329" s="181"/>
      <c r="J329" s="182">
        <f>ROUND(I329*H329,2)</f>
        <v>0</v>
      </c>
      <c r="K329" s="178" t="s">
        <v>19</v>
      </c>
      <c r="L329" s="42"/>
      <c r="M329" s="247" t="s">
        <v>19</v>
      </c>
      <c r="N329" s="248" t="s">
        <v>43</v>
      </c>
      <c r="O329" s="249"/>
      <c r="P329" s="250">
        <f>O329*H329</f>
        <v>0</v>
      </c>
      <c r="Q329" s="250">
        <v>0</v>
      </c>
      <c r="R329" s="250">
        <f>Q329*H329</f>
        <v>0</v>
      </c>
      <c r="S329" s="250">
        <v>0</v>
      </c>
      <c r="T329" s="25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7" t="s">
        <v>277</v>
      </c>
      <c r="AT329" s="187" t="s">
        <v>144</v>
      </c>
      <c r="AU329" s="187" t="s">
        <v>82</v>
      </c>
      <c r="AY329" s="20" t="s">
        <v>141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20" t="s">
        <v>80</v>
      </c>
      <c r="BK329" s="188">
        <f>ROUND(I329*H329,2)</f>
        <v>0</v>
      </c>
      <c r="BL329" s="20" t="s">
        <v>277</v>
      </c>
      <c r="BM329" s="187" t="s">
        <v>937</v>
      </c>
    </row>
    <row r="330" spans="1:31" s="2" customFormat="1" ht="6.9" customHeight="1">
      <c r="A330" s="37"/>
      <c r="B330" s="50"/>
      <c r="C330" s="51"/>
      <c r="D330" s="51"/>
      <c r="E330" s="51"/>
      <c r="F330" s="51"/>
      <c r="G330" s="51"/>
      <c r="H330" s="51"/>
      <c r="I330" s="51"/>
      <c r="J330" s="51"/>
      <c r="K330" s="51"/>
      <c r="L330" s="42"/>
      <c r="M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</sheetData>
  <sheetProtection algorithmName="SHA-512" hashValue="48d5iz25R3EW3CcQ1MvxoMly8+OUBPmTPwV1XVBQgDpNkQyXDeVQL+8r5RmVkz+HINfBYaCC9HomxWxtY6lAwg==" saltValue="uqKtVsmhIW5oBuzRAjmtydmlTMeIizT2PzHrVMN3LXeEW09OIbNSiIBLPqNtUa0FygeunDwvQB3YUJ9Ijs7WZw==" spinCount="100000" sheet="1" objects="1" scenarios="1" formatColumns="0" formatRows="0" autoFilter="0"/>
  <autoFilter ref="C93:K329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0" t="s">
        <v>94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" customHeight="1">
      <c r="B4" s="23"/>
      <c r="D4" s="106" t="s">
        <v>104</v>
      </c>
      <c r="L4" s="23"/>
      <c r="M4" s="107" t="s">
        <v>10</v>
      </c>
      <c r="AT4" s="20" t="s">
        <v>4</v>
      </c>
    </row>
    <row r="5" spans="2:12" s="1" customFormat="1" ht="6.9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79" t="str">
        <f>'Rekapitulace stavby'!K6</f>
        <v>Oprava fasády a střechy objektu Krnovská 71B v Opavě</v>
      </c>
      <c r="F7" s="380"/>
      <c r="G7" s="380"/>
      <c r="H7" s="380"/>
      <c r="L7" s="23"/>
    </row>
    <row r="8" spans="1:31" s="2" customFormat="1" ht="12" customHeight="1">
      <c r="A8" s="37"/>
      <c r="B8" s="42"/>
      <c r="C8" s="37"/>
      <c r="D8" s="108" t="s">
        <v>105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1" t="s">
        <v>938</v>
      </c>
      <c r="F9" s="382"/>
      <c r="G9" s="382"/>
      <c r="H9" s="38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3" t="str">
        <f>'Rekapitulace stavby'!E14</f>
        <v>Vyplň údaj</v>
      </c>
      <c r="F18" s="384"/>
      <c r="G18" s="384"/>
      <c r="H18" s="38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2"/>
      <c r="B27" s="113"/>
      <c r="C27" s="112"/>
      <c r="D27" s="112"/>
      <c r="E27" s="385" t="s">
        <v>37</v>
      </c>
      <c r="F27" s="385"/>
      <c r="G27" s="385"/>
      <c r="H27" s="38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ROUND(J96,2)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42</v>
      </c>
      <c r="E33" s="108" t="s">
        <v>43</v>
      </c>
      <c r="F33" s="120">
        <f>ROUND((SUM(BE96:BE406)),2)</f>
        <v>0</v>
      </c>
      <c r="G33" s="37"/>
      <c r="H33" s="37"/>
      <c r="I33" s="121">
        <v>0.21</v>
      </c>
      <c r="J33" s="120">
        <f>ROUND(((SUM(BE96:BE406))*I33),2)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44</v>
      </c>
      <c r="F34" s="120">
        <f>ROUND((SUM(BF96:BF406)),2)</f>
        <v>0</v>
      </c>
      <c r="G34" s="37"/>
      <c r="H34" s="37"/>
      <c r="I34" s="121">
        <v>0.12</v>
      </c>
      <c r="J34" s="120">
        <f>ROUND(((SUM(BF96:BF406))*I34),2)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45</v>
      </c>
      <c r="F35" s="120">
        <f>ROUND((SUM(BG96:BG406)),2)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46</v>
      </c>
      <c r="F36" s="120">
        <f>ROUND((SUM(BH96:BH406)),2)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47</v>
      </c>
      <c r="F37" s="120">
        <f>ROUND((SUM(BI96:BI406)),2)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6" t="s">
        <v>107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6" t="str">
        <f>E7</f>
        <v>Oprava fasády a střechy objektu Krnovská 71B v Opavě</v>
      </c>
      <c r="F48" s="387"/>
      <c r="G48" s="387"/>
      <c r="H48" s="38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9" t="str">
        <f>E9</f>
        <v>05 - Oprava střechy</v>
      </c>
      <c r="F50" s="388"/>
      <c r="G50" s="388"/>
      <c r="H50" s="388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k.ú. Opava-Předměstí, par.č. 2157/2</v>
      </c>
      <c r="G52" s="39"/>
      <c r="H52" s="39"/>
      <c r="I52" s="32" t="s">
        <v>23</v>
      </c>
      <c r="J52" s="62" t="str">
        <f>IF(J12="","",J12)</f>
        <v>9. 4. 2024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Statutární město Opava </v>
      </c>
      <c r="G54" s="39"/>
      <c r="H54" s="39"/>
      <c r="I54" s="32" t="s">
        <v>31</v>
      </c>
      <c r="J54" s="35" t="str">
        <f>E21</f>
        <v>Ing. Jan Pospíšil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108</v>
      </c>
      <c r="D57" s="134"/>
      <c r="E57" s="134"/>
      <c r="F57" s="134"/>
      <c r="G57" s="134"/>
      <c r="H57" s="134"/>
      <c r="I57" s="134"/>
      <c r="J57" s="135" t="s">
        <v>109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J96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110</v>
      </c>
    </row>
    <row r="60" spans="2:12" s="9" customFormat="1" ht="24.9" customHeight="1">
      <c r="B60" s="137"/>
      <c r="C60" s="138"/>
      <c r="D60" s="139" t="s">
        <v>111</v>
      </c>
      <c r="E60" s="140"/>
      <c r="F60" s="140"/>
      <c r="G60" s="140"/>
      <c r="H60" s="140"/>
      <c r="I60" s="140"/>
      <c r="J60" s="141">
        <f>J97</f>
        <v>0</v>
      </c>
      <c r="K60" s="138"/>
      <c r="L60" s="142"/>
    </row>
    <row r="61" spans="2:12" s="10" customFormat="1" ht="19.95" customHeight="1">
      <c r="B61" s="143"/>
      <c r="C61" s="144"/>
      <c r="D61" s="145" t="s">
        <v>868</v>
      </c>
      <c r="E61" s="146"/>
      <c r="F61" s="146"/>
      <c r="G61" s="146"/>
      <c r="H61" s="146"/>
      <c r="I61" s="146"/>
      <c r="J61" s="147">
        <f>J98</f>
        <v>0</v>
      </c>
      <c r="K61" s="144"/>
      <c r="L61" s="148"/>
    </row>
    <row r="62" spans="2:12" s="10" customFormat="1" ht="19.95" customHeight="1">
      <c r="B62" s="143"/>
      <c r="C62" s="144"/>
      <c r="D62" s="145" t="s">
        <v>112</v>
      </c>
      <c r="E62" s="146"/>
      <c r="F62" s="146"/>
      <c r="G62" s="146"/>
      <c r="H62" s="146"/>
      <c r="I62" s="146"/>
      <c r="J62" s="147">
        <f>J109</f>
        <v>0</v>
      </c>
      <c r="K62" s="144"/>
      <c r="L62" s="148"/>
    </row>
    <row r="63" spans="2:12" s="10" customFormat="1" ht="19.95" customHeight="1">
      <c r="B63" s="143"/>
      <c r="C63" s="144"/>
      <c r="D63" s="145" t="s">
        <v>573</v>
      </c>
      <c r="E63" s="146"/>
      <c r="F63" s="146"/>
      <c r="G63" s="146"/>
      <c r="H63" s="146"/>
      <c r="I63" s="146"/>
      <c r="J63" s="147">
        <f>J127</f>
        <v>0</v>
      </c>
      <c r="K63" s="144"/>
      <c r="L63" s="148"/>
    </row>
    <row r="64" spans="2:12" s="10" customFormat="1" ht="19.95" customHeight="1">
      <c r="B64" s="143"/>
      <c r="C64" s="144"/>
      <c r="D64" s="145" t="s">
        <v>115</v>
      </c>
      <c r="E64" s="146"/>
      <c r="F64" s="146"/>
      <c r="G64" s="146"/>
      <c r="H64" s="146"/>
      <c r="I64" s="146"/>
      <c r="J64" s="147">
        <f>J133</f>
        <v>0</v>
      </c>
      <c r="K64" s="144"/>
      <c r="L64" s="148"/>
    </row>
    <row r="65" spans="2:12" s="10" customFormat="1" ht="19.95" customHeight="1">
      <c r="B65" s="143"/>
      <c r="C65" s="144"/>
      <c r="D65" s="145" t="s">
        <v>574</v>
      </c>
      <c r="E65" s="146"/>
      <c r="F65" s="146"/>
      <c r="G65" s="146"/>
      <c r="H65" s="146"/>
      <c r="I65" s="146"/>
      <c r="J65" s="147">
        <f>J135</f>
        <v>0</v>
      </c>
      <c r="K65" s="144"/>
      <c r="L65" s="148"/>
    </row>
    <row r="66" spans="2:12" s="10" customFormat="1" ht="19.95" customHeight="1">
      <c r="B66" s="143"/>
      <c r="C66" s="144"/>
      <c r="D66" s="145" t="s">
        <v>116</v>
      </c>
      <c r="E66" s="146"/>
      <c r="F66" s="146"/>
      <c r="G66" s="146"/>
      <c r="H66" s="146"/>
      <c r="I66" s="146"/>
      <c r="J66" s="147">
        <f>J150</f>
        <v>0</v>
      </c>
      <c r="K66" s="144"/>
      <c r="L66" s="148"/>
    </row>
    <row r="67" spans="2:12" s="10" customFormat="1" ht="19.95" customHeight="1">
      <c r="B67" s="143"/>
      <c r="C67" s="144"/>
      <c r="D67" s="145" t="s">
        <v>118</v>
      </c>
      <c r="E67" s="146"/>
      <c r="F67" s="146"/>
      <c r="G67" s="146"/>
      <c r="H67" s="146"/>
      <c r="I67" s="146"/>
      <c r="J67" s="147">
        <f>J158</f>
        <v>0</v>
      </c>
      <c r="K67" s="144"/>
      <c r="L67" s="148"/>
    </row>
    <row r="68" spans="2:12" s="10" customFormat="1" ht="19.95" customHeight="1">
      <c r="B68" s="143"/>
      <c r="C68" s="144"/>
      <c r="D68" s="145" t="s">
        <v>119</v>
      </c>
      <c r="E68" s="146"/>
      <c r="F68" s="146"/>
      <c r="G68" s="146"/>
      <c r="H68" s="146"/>
      <c r="I68" s="146"/>
      <c r="J68" s="147">
        <f>J169</f>
        <v>0</v>
      </c>
      <c r="K68" s="144"/>
      <c r="L68" s="148"/>
    </row>
    <row r="69" spans="2:12" s="9" customFormat="1" ht="24.9" customHeight="1">
      <c r="B69" s="137"/>
      <c r="C69" s="138"/>
      <c r="D69" s="139" t="s">
        <v>120</v>
      </c>
      <c r="E69" s="140"/>
      <c r="F69" s="140"/>
      <c r="G69" s="140"/>
      <c r="H69" s="140"/>
      <c r="I69" s="140"/>
      <c r="J69" s="141">
        <f>J171</f>
        <v>0</v>
      </c>
      <c r="K69" s="138"/>
      <c r="L69" s="142"/>
    </row>
    <row r="70" spans="2:12" s="10" customFormat="1" ht="19.95" customHeight="1">
      <c r="B70" s="143"/>
      <c r="C70" s="144"/>
      <c r="D70" s="145" t="s">
        <v>939</v>
      </c>
      <c r="E70" s="146"/>
      <c r="F70" s="146"/>
      <c r="G70" s="146"/>
      <c r="H70" s="146"/>
      <c r="I70" s="146"/>
      <c r="J70" s="147">
        <f>J172</f>
        <v>0</v>
      </c>
      <c r="K70" s="144"/>
      <c r="L70" s="148"/>
    </row>
    <row r="71" spans="2:12" s="10" customFormat="1" ht="19.95" customHeight="1">
      <c r="B71" s="143"/>
      <c r="C71" s="144"/>
      <c r="D71" s="145" t="s">
        <v>940</v>
      </c>
      <c r="E71" s="146"/>
      <c r="F71" s="146"/>
      <c r="G71" s="146"/>
      <c r="H71" s="146"/>
      <c r="I71" s="146"/>
      <c r="J71" s="147">
        <f>J220</f>
        <v>0</v>
      </c>
      <c r="K71" s="144"/>
      <c r="L71" s="148"/>
    </row>
    <row r="72" spans="2:12" s="10" customFormat="1" ht="19.95" customHeight="1">
      <c r="B72" s="143"/>
      <c r="C72" s="144"/>
      <c r="D72" s="145" t="s">
        <v>122</v>
      </c>
      <c r="E72" s="146"/>
      <c r="F72" s="146"/>
      <c r="G72" s="146"/>
      <c r="H72" s="146"/>
      <c r="I72" s="146"/>
      <c r="J72" s="147">
        <f>J224</f>
        <v>0</v>
      </c>
      <c r="K72" s="144"/>
      <c r="L72" s="148"/>
    </row>
    <row r="73" spans="2:12" s="10" customFormat="1" ht="19.95" customHeight="1">
      <c r="B73" s="143"/>
      <c r="C73" s="144"/>
      <c r="D73" s="145" t="s">
        <v>941</v>
      </c>
      <c r="E73" s="146"/>
      <c r="F73" s="146"/>
      <c r="G73" s="146"/>
      <c r="H73" s="146"/>
      <c r="I73" s="146"/>
      <c r="J73" s="147">
        <f>J227</f>
        <v>0</v>
      </c>
      <c r="K73" s="144"/>
      <c r="L73" s="148"/>
    </row>
    <row r="74" spans="2:12" s="10" customFormat="1" ht="19.95" customHeight="1">
      <c r="B74" s="143"/>
      <c r="C74" s="144"/>
      <c r="D74" s="145" t="s">
        <v>123</v>
      </c>
      <c r="E74" s="146"/>
      <c r="F74" s="146"/>
      <c r="G74" s="146"/>
      <c r="H74" s="146"/>
      <c r="I74" s="146"/>
      <c r="J74" s="147">
        <f>J247</f>
        <v>0</v>
      </c>
      <c r="K74" s="144"/>
      <c r="L74" s="148"/>
    </row>
    <row r="75" spans="2:12" s="10" customFormat="1" ht="19.95" customHeight="1">
      <c r="B75" s="143"/>
      <c r="C75" s="144"/>
      <c r="D75" s="145" t="s">
        <v>125</v>
      </c>
      <c r="E75" s="146"/>
      <c r="F75" s="146"/>
      <c r="G75" s="146"/>
      <c r="H75" s="146"/>
      <c r="I75" s="146"/>
      <c r="J75" s="147">
        <f>J362</f>
        <v>0</v>
      </c>
      <c r="K75" s="144"/>
      <c r="L75" s="148"/>
    </row>
    <row r="76" spans="2:12" s="9" customFormat="1" ht="24.9" customHeight="1">
      <c r="B76" s="137"/>
      <c r="C76" s="138"/>
      <c r="D76" s="139" t="s">
        <v>942</v>
      </c>
      <c r="E76" s="140"/>
      <c r="F76" s="140"/>
      <c r="G76" s="140"/>
      <c r="H76" s="140"/>
      <c r="I76" s="140"/>
      <c r="J76" s="141">
        <f>J405</f>
        <v>0</v>
      </c>
      <c r="K76" s="138"/>
      <c r="L76" s="142"/>
    </row>
    <row r="77" spans="1:31" s="2" customFormat="1" ht="21.7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" customHeight="1">
      <c r="A78" s="37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31" s="2" customFormat="1" ht="6.9" customHeight="1">
      <c r="A82" s="37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4.9" customHeight="1">
      <c r="A83" s="37"/>
      <c r="B83" s="38"/>
      <c r="C83" s="26" t="s">
        <v>126</v>
      </c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16</v>
      </c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86" t="str">
        <f>E7</f>
        <v>Oprava fasády a střechy objektu Krnovská 71B v Opavě</v>
      </c>
      <c r="F86" s="387"/>
      <c r="G86" s="387"/>
      <c r="H86" s="387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105</v>
      </c>
      <c r="D87" s="39"/>
      <c r="E87" s="39"/>
      <c r="F87" s="39"/>
      <c r="G87" s="39"/>
      <c r="H87" s="39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339" t="str">
        <f>E9</f>
        <v>05 - Oprava střechy</v>
      </c>
      <c r="F88" s="388"/>
      <c r="G88" s="388"/>
      <c r="H88" s="388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21</v>
      </c>
      <c r="D90" s="39"/>
      <c r="E90" s="39"/>
      <c r="F90" s="30" t="str">
        <f>F12</f>
        <v>k.ú. Opava-Předměstí, par.č. 2157/2</v>
      </c>
      <c r="G90" s="39"/>
      <c r="H90" s="39"/>
      <c r="I90" s="32" t="s">
        <v>23</v>
      </c>
      <c r="J90" s="62" t="str">
        <f>IF(J12="","",J12)</f>
        <v>9. 4. 2024</v>
      </c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2" t="s">
        <v>25</v>
      </c>
      <c r="D92" s="39"/>
      <c r="E92" s="39"/>
      <c r="F92" s="30" t="str">
        <f>E15</f>
        <v xml:space="preserve">Statutární město Opava </v>
      </c>
      <c r="G92" s="39"/>
      <c r="H92" s="39"/>
      <c r="I92" s="32" t="s">
        <v>31</v>
      </c>
      <c r="J92" s="35" t="str">
        <f>E21</f>
        <v>Ing. Jan Pospíšil</v>
      </c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2" t="s">
        <v>29</v>
      </c>
      <c r="D93" s="39"/>
      <c r="E93" s="39"/>
      <c r="F93" s="30" t="str">
        <f>IF(E18="","",E18)</f>
        <v>Vyplň údaj</v>
      </c>
      <c r="G93" s="39"/>
      <c r="H93" s="39"/>
      <c r="I93" s="32" t="s">
        <v>34</v>
      </c>
      <c r="J93" s="35" t="str">
        <f>E24</f>
        <v xml:space="preserve"> </v>
      </c>
      <c r="K93" s="39"/>
      <c r="L93" s="10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0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1" customFormat="1" ht="29.25" customHeight="1">
      <c r="A95" s="149"/>
      <c r="B95" s="150"/>
      <c r="C95" s="151" t="s">
        <v>127</v>
      </c>
      <c r="D95" s="152" t="s">
        <v>57</v>
      </c>
      <c r="E95" s="152" t="s">
        <v>53</v>
      </c>
      <c r="F95" s="152" t="s">
        <v>54</v>
      </c>
      <c r="G95" s="152" t="s">
        <v>128</v>
      </c>
      <c r="H95" s="152" t="s">
        <v>129</v>
      </c>
      <c r="I95" s="152" t="s">
        <v>130</v>
      </c>
      <c r="J95" s="152" t="s">
        <v>109</v>
      </c>
      <c r="K95" s="153" t="s">
        <v>131</v>
      </c>
      <c r="L95" s="154"/>
      <c r="M95" s="71" t="s">
        <v>19</v>
      </c>
      <c r="N95" s="72" t="s">
        <v>42</v>
      </c>
      <c r="O95" s="72" t="s">
        <v>132</v>
      </c>
      <c r="P95" s="72" t="s">
        <v>133</v>
      </c>
      <c r="Q95" s="72" t="s">
        <v>134</v>
      </c>
      <c r="R95" s="72" t="s">
        <v>135</v>
      </c>
      <c r="S95" s="72" t="s">
        <v>136</v>
      </c>
      <c r="T95" s="73" t="s">
        <v>137</v>
      </c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</row>
    <row r="96" spans="1:63" s="2" customFormat="1" ht="22.8" customHeight="1">
      <c r="A96" s="37"/>
      <c r="B96" s="38"/>
      <c r="C96" s="78" t="s">
        <v>138</v>
      </c>
      <c r="D96" s="39"/>
      <c r="E96" s="39"/>
      <c r="F96" s="39"/>
      <c r="G96" s="39"/>
      <c r="H96" s="39"/>
      <c r="I96" s="39"/>
      <c r="J96" s="155">
        <f>BK96</f>
        <v>0</v>
      </c>
      <c r="K96" s="39"/>
      <c r="L96" s="42"/>
      <c r="M96" s="74"/>
      <c r="N96" s="156"/>
      <c r="O96" s="75"/>
      <c r="P96" s="157">
        <f>P97+P171+P405</f>
        <v>0</v>
      </c>
      <c r="Q96" s="75"/>
      <c r="R96" s="157">
        <f>R97+R171+R405</f>
        <v>14.231879240000001</v>
      </c>
      <c r="S96" s="75"/>
      <c r="T96" s="158">
        <f>T97+T171+T405</f>
        <v>18.0281443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71</v>
      </c>
      <c r="AU96" s="20" t="s">
        <v>110</v>
      </c>
      <c r="BK96" s="159">
        <f>BK97+BK171+BK405</f>
        <v>0</v>
      </c>
    </row>
    <row r="97" spans="2:63" s="12" customFormat="1" ht="25.95" customHeight="1">
      <c r="B97" s="160"/>
      <c r="C97" s="161"/>
      <c r="D97" s="162" t="s">
        <v>71</v>
      </c>
      <c r="E97" s="163" t="s">
        <v>139</v>
      </c>
      <c r="F97" s="163" t="s">
        <v>140</v>
      </c>
      <c r="G97" s="161"/>
      <c r="H97" s="161"/>
      <c r="I97" s="164"/>
      <c r="J97" s="165">
        <f>BK97</f>
        <v>0</v>
      </c>
      <c r="K97" s="161"/>
      <c r="L97" s="166"/>
      <c r="M97" s="167"/>
      <c r="N97" s="168"/>
      <c r="O97" s="168"/>
      <c r="P97" s="169">
        <f>P98+P109+P127+P133+P135+P150+P158+P169</f>
        <v>0</v>
      </c>
      <c r="Q97" s="168"/>
      <c r="R97" s="169">
        <f>R98+R109+R127+R133+R135+R150+R158+R169</f>
        <v>6.26929984</v>
      </c>
      <c r="S97" s="168"/>
      <c r="T97" s="170">
        <f>T98+T109+T127+T133+T135+T150+T158+T169</f>
        <v>10.842158999999999</v>
      </c>
      <c r="AR97" s="171" t="s">
        <v>80</v>
      </c>
      <c r="AT97" s="172" t="s">
        <v>71</v>
      </c>
      <c r="AU97" s="172" t="s">
        <v>72</v>
      </c>
      <c r="AY97" s="171" t="s">
        <v>141</v>
      </c>
      <c r="BK97" s="173">
        <f>BK98+BK109+BK127+BK133+BK135+BK150+BK158+BK169</f>
        <v>0</v>
      </c>
    </row>
    <row r="98" spans="2:63" s="12" customFormat="1" ht="22.8" customHeight="1">
      <c r="B98" s="160"/>
      <c r="C98" s="161"/>
      <c r="D98" s="162" t="s">
        <v>71</v>
      </c>
      <c r="E98" s="174" t="s">
        <v>155</v>
      </c>
      <c r="F98" s="174" t="s">
        <v>869</v>
      </c>
      <c r="G98" s="161"/>
      <c r="H98" s="161"/>
      <c r="I98" s="164"/>
      <c r="J98" s="175">
        <f>BK98</f>
        <v>0</v>
      </c>
      <c r="K98" s="161"/>
      <c r="L98" s="166"/>
      <c r="M98" s="167"/>
      <c r="N98" s="168"/>
      <c r="O98" s="168"/>
      <c r="P98" s="169">
        <f>SUM(P99:P108)</f>
        <v>0</v>
      </c>
      <c r="Q98" s="168"/>
      <c r="R98" s="169">
        <f>SUM(R99:R108)</f>
        <v>1.7902797000000001</v>
      </c>
      <c r="S98" s="168"/>
      <c r="T98" s="170">
        <f>SUM(T99:T108)</f>
        <v>0</v>
      </c>
      <c r="AR98" s="171" t="s">
        <v>80</v>
      </c>
      <c r="AT98" s="172" t="s">
        <v>71</v>
      </c>
      <c r="AU98" s="172" t="s">
        <v>80</v>
      </c>
      <c r="AY98" s="171" t="s">
        <v>141</v>
      </c>
      <c r="BK98" s="173">
        <f>SUM(BK99:BK108)</f>
        <v>0</v>
      </c>
    </row>
    <row r="99" spans="1:65" s="2" customFormat="1" ht="33" customHeight="1">
      <c r="A99" s="37"/>
      <c r="B99" s="38"/>
      <c r="C99" s="176" t="s">
        <v>80</v>
      </c>
      <c r="D99" s="176" t="s">
        <v>144</v>
      </c>
      <c r="E99" s="177" t="s">
        <v>943</v>
      </c>
      <c r="F99" s="178" t="s">
        <v>944</v>
      </c>
      <c r="G99" s="179" t="s">
        <v>169</v>
      </c>
      <c r="H99" s="180">
        <v>6.27</v>
      </c>
      <c r="I99" s="181"/>
      <c r="J99" s="182">
        <f>ROUND(I99*H99,2)</f>
        <v>0</v>
      </c>
      <c r="K99" s="178" t="s">
        <v>148</v>
      </c>
      <c r="L99" s="42"/>
      <c r="M99" s="183" t="s">
        <v>19</v>
      </c>
      <c r="N99" s="184" t="s">
        <v>43</v>
      </c>
      <c r="O99" s="67"/>
      <c r="P99" s="185">
        <f>O99*H99</f>
        <v>0</v>
      </c>
      <c r="Q99" s="185">
        <v>0.25591</v>
      </c>
      <c r="R99" s="185">
        <f>Q99*H99</f>
        <v>1.6045557000000001</v>
      </c>
      <c r="S99" s="185">
        <v>0</v>
      </c>
      <c r="T99" s="18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149</v>
      </c>
      <c r="AT99" s="187" t="s">
        <v>144</v>
      </c>
      <c r="AU99" s="187" t="s">
        <v>82</v>
      </c>
      <c r="AY99" s="20" t="s">
        <v>141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20" t="s">
        <v>80</v>
      </c>
      <c r="BK99" s="188">
        <f>ROUND(I99*H99,2)</f>
        <v>0</v>
      </c>
      <c r="BL99" s="20" t="s">
        <v>149</v>
      </c>
      <c r="BM99" s="187" t="s">
        <v>945</v>
      </c>
    </row>
    <row r="100" spans="2:51" s="13" customFormat="1" ht="10.2">
      <c r="B100" s="189"/>
      <c r="C100" s="190"/>
      <c r="D100" s="191" t="s">
        <v>151</v>
      </c>
      <c r="E100" s="192" t="s">
        <v>19</v>
      </c>
      <c r="F100" s="193" t="s">
        <v>946</v>
      </c>
      <c r="G100" s="190"/>
      <c r="H100" s="192" t="s">
        <v>19</v>
      </c>
      <c r="I100" s="194"/>
      <c r="J100" s="190"/>
      <c r="K100" s="190"/>
      <c r="L100" s="195"/>
      <c r="M100" s="196"/>
      <c r="N100" s="197"/>
      <c r="O100" s="197"/>
      <c r="P100" s="197"/>
      <c r="Q100" s="197"/>
      <c r="R100" s="197"/>
      <c r="S100" s="197"/>
      <c r="T100" s="198"/>
      <c r="AT100" s="199" t="s">
        <v>151</v>
      </c>
      <c r="AU100" s="199" t="s">
        <v>82</v>
      </c>
      <c r="AV100" s="13" t="s">
        <v>80</v>
      </c>
      <c r="AW100" s="13" t="s">
        <v>33</v>
      </c>
      <c r="AX100" s="13" t="s">
        <v>72</v>
      </c>
      <c r="AY100" s="199" t="s">
        <v>141</v>
      </c>
    </row>
    <row r="101" spans="2:51" s="14" customFormat="1" ht="10.2">
      <c r="B101" s="200"/>
      <c r="C101" s="201"/>
      <c r="D101" s="191" t="s">
        <v>151</v>
      </c>
      <c r="E101" s="202" t="s">
        <v>19</v>
      </c>
      <c r="F101" s="203" t="s">
        <v>947</v>
      </c>
      <c r="G101" s="201"/>
      <c r="H101" s="204">
        <v>1.83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151</v>
      </c>
      <c r="AU101" s="210" t="s">
        <v>82</v>
      </c>
      <c r="AV101" s="14" t="s">
        <v>82</v>
      </c>
      <c r="AW101" s="14" t="s">
        <v>33</v>
      </c>
      <c r="AX101" s="14" t="s">
        <v>72</v>
      </c>
      <c r="AY101" s="210" t="s">
        <v>141</v>
      </c>
    </row>
    <row r="102" spans="2:51" s="14" customFormat="1" ht="10.2">
      <c r="B102" s="200"/>
      <c r="C102" s="201"/>
      <c r="D102" s="191" t="s">
        <v>151</v>
      </c>
      <c r="E102" s="202" t="s">
        <v>19</v>
      </c>
      <c r="F102" s="203" t="s">
        <v>948</v>
      </c>
      <c r="G102" s="201"/>
      <c r="H102" s="204">
        <v>2.97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151</v>
      </c>
      <c r="AU102" s="210" t="s">
        <v>82</v>
      </c>
      <c r="AV102" s="14" t="s">
        <v>82</v>
      </c>
      <c r="AW102" s="14" t="s">
        <v>33</v>
      </c>
      <c r="AX102" s="14" t="s">
        <v>72</v>
      </c>
      <c r="AY102" s="210" t="s">
        <v>141</v>
      </c>
    </row>
    <row r="103" spans="2:51" s="14" customFormat="1" ht="10.2">
      <c r="B103" s="200"/>
      <c r="C103" s="201"/>
      <c r="D103" s="191" t="s">
        <v>151</v>
      </c>
      <c r="E103" s="202" t="s">
        <v>19</v>
      </c>
      <c r="F103" s="203" t="s">
        <v>949</v>
      </c>
      <c r="G103" s="201"/>
      <c r="H103" s="204">
        <v>1.47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151</v>
      </c>
      <c r="AU103" s="210" t="s">
        <v>82</v>
      </c>
      <c r="AV103" s="14" t="s">
        <v>82</v>
      </c>
      <c r="AW103" s="14" t="s">
        <v>33</v>
      </c>
      <c r="AX103" s="14" t="s">
        <v>72</v>
      </c>
      <c r="AY103" s="210" t="s">
        <v>141</v>
      </c>
    </row>
    <row r="104" spans="2:51" s="16" customFormat="1" ht="10.2">
      <c r="B104" s="222"/>
      <c r="C104" s="223"/>
      <c r="D104" s="191" t="s">
        <v>151</v>
      </c>
      <c r="E104" s="224" t="s">
        <v>19</v>
      </c>
      <c r="F104" s="225" t="s">
        <v>160</v>
      </c>
      <c r="G104" s="223"/>
      <c r="H104" s="226">
        <v>6.27</v>
      </c>
      <c r="I104" s="227"/>
      <c r="J104" s="223"/>
      <c r="K104" s="223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151</v>
      </c>
      <c r="AU104" s="232" t="s">
        <v>82</v>
      </c>
      <c r="AV104" s="16" t="s">
        <v>149</v>
      </c>
      <c r="AW104" s="16" t="s">
        <v>33</v>
      </c>
      <c r="AX104" s="16" t="s">
        <v>80</v>
      </c>
      <c r="AY104" s="232" t="s">
        <v>141</v>
      </c>
    </row>
    <row r="105" spans="1:65" s="2" customFormat="1" ht="37.8" customHeight="1">
      <c r="A105" s="37"/>
      <c r="B105" s="38"/>
      <c r="C105" s="176" t="s">
        <v>82</v>
      </c>
      <c r="D105" s="176" t="s">
        <v>144</v>
      </c>
      <c r="E105" s="177" t="s">
        <v>950</v>
      </c>
      <c r="F105" s="178" t="s">
        <v>951</v>
      </c>
      <c r="G105" s="179" t="s">
        <v>169</v>
      </c>
      <c r="H105" s="180">
        <v>0.72</v>
      </c>
      <c r="I105" s="181"/>
      <c r="J105" s="182">
        <f>ROUND(I105*H105,2)</f>
        <v>0</v>
      </c>
      <c r="K105" s="178" t="s">
        <v>148</v>
      </c>
      <c r="L105" s="42"/>
      <c r="M105" s="183" t="s">
        <v>19</v>
      </c>
      <c r="N105" s="184" t="s">
        <v>43</v>
      </c>
      <c r="O105" s="67"/>
      <c r="P105" s="185">
        <f>O105*H105</f>
        <v>0</v>
      </c>
      <c r="Q105" s="185">
        <v>0.25795</v>
      </c>
      <c r="R105" s="185">
        <f>Q105*H105</f>
        <v>0.185724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149</v>
      </c>
      <c r="AT105" s="187" t="s">
        <v>144</v>
      </c>
      <c r="AU105" s="187" t="s">
        <v>82</v>
      </c>
      <c r="AY105" s="20" t="s">
        <v>141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20" t="s">
        <v>80</v>
      </c>
      <c r="BK105" s="188">
        <f>ROUND(I105*H105,2)</f>
        <v>0</v>
      </c>
      <c r="BL105" s="20" t="s">
        <v>149</v>
      </c>
      <c r="BM105" s="187" t="s">
        <v>952</v>
      </c>
    </row>
    <row r="106" spans="2:51" s="13" customFormat="1" ht="10.2">
      <c r="B106" s="189"/>
      <c r="C106" s="190"/>
      <c r="D106" s="191" t="s">
        <v>151</v>
      </c>
      <c r="E106" s="192" t="s">
        <v>19</v>
      </c>
      <c r="F106" s="193" t="s">
        <v>953</v>
      </c>
      <c r="G106" s="190"/>
      <c r="H106" s="192" t="s">
        <v>19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151</v>
      </c>
      <c r="AU106" s="199" t="s">
        <v>82</v>
      </c>
      <c r="AV106" s="13" t="s">
        <v>80</v>
      </c>
      <c r="AW106" s="13" t="s">
        <v>33</v>
      </c>
      <c r="AX106" s="13" t="s">
        <v>72</v>
      </c>
      <c r="AY106" s="199" t="s">
        <v>141</v>
      </c>
    </row>
    <row r="107" spans="2:51" s="14" customFormat="1" ht="10.2">
      <c r="B107" s="200"/>
      <c r="C107" s="201"/>
      <c r="D107" s="191" t="s">
        <v>151</v>
      </c>
      <c r="E107" s="202" t="s">
        <v>19</v>
      </c>
      <c r="F107" s="203" t="s">
        <v>954</v>
      </c>
      <c r="G107" s="201"/>
      <c r="H107" s="204">
        <v>0.72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151</v>
      </c>
      <c r="AU107" s="210" t="s">
        <v>82</v>
      </c>
      <c r="AV107" s="14" t="s">
        <v>82</v>
      </c>
      <c r="AW107" s="14" t="s">
        <v>33</v>
      </c>
      <c r="AX107" s="14" t="s">
        <v>72</v>
      </c>
      <c r="AY107" s="210" t="s">
        <v>141</v>
      </c>
    </row>
    <row r="108" spans="2:51" s="16" customFormat="1" ht="10.2">
      <c r="B108" s="222"/>
      <c r="C108" s="223"/>
      <c r="D108" s="191" t="s">
        <v>151</v>
      </c>
      <c r="E108" s="224" t="s">
        <v>19</v>
      </c>
      <c r="F108" s="225" t="s">
        <v>160</v>
      </c>
      <c r="G108" s="223"/>
      <c r="H108" s="226">
        <v>0.72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151</v>
      </c>
      <c r="AU108" s="232" t="s">
        <v>82</v>
      </c>
      <c r="AV108" s="16" t="s">
        <v>149</v>
      </c>
      <c r="AW108" s="16" t="s">
        <v>33</v>
      </c>
      <c r="AX108" s="16" t="s">
        <v>80</v>
      </c>
      <c r="AY108" s="232" t="s">
        <v>141</v>
      </c>
    </row>
    <row r="109" spans="2:63" s="12" customFormat="1" ht="22.8" customHeight="1">
      <c r="B109" s="160"/>
      <c r="C109" s="161"/>
      <c r="D109" s="162" t="s">
        <v>71</v>
      </c>
      <c r="E109" s="174" t="s">
        <v>142</v>
      </c>
      <c r="F109" s="174" t="s">
        <v>143</v>
      </c>
      <c r="G109" s="161"/>
      <c r="H109" s="161"/>
      <c r="I109" s="164"/>
      <c r="J109" s="175">
        <f>BK109</f>
        <v>0</v>
      </c>
      <c r="K109" s="161"/>
      <c r="L109" s="166"/>
      <c r="M109" s="167"/>
      <c r="N109" s="168"/>
      <c r="O109" s="168"/>
      <c r="P109" s="169">
        <f>SUM(P110:P126)</f>
        <v>0</v>
      </c>
      <c r="Q109" s="168"/>
      <c r="R109" s="169">
        <f>SUM(R110:R126)</f>
        <v>2.8803951400000005</v>
      </c>
      <c r="S109" s="168"/>
      <c r="T109" s="170">
        <f>SUM(T110:T126)</f>
        <v>0</v>
      </c>
      <c r="AR109" s="171" t="s">
        <v>80</v>
      </c>
      <c r="AT109" s="172" t="s">
        <v>71</v>
      </c>
      <c r="AU109" s="172" t="s">
        <v>80</v>
      </c>
      <c r="AY109" s="171" t="s">
        <v>141</v>
      </c>
      <c r="BK109" s="173">
        <f>SUM(BK110:BK126)</f>
        <v>0</v>
      </c>
    </row>
    <row r="110" spans="1:65" s="2" customFormat="1" ht="16.5" customHeight="1">
      <c r="A110" s="37"/>
      <c r="B110" s="38"/>
      <c r="C110" s="176" t="s">
        <v>155</v>
      </c>
      <c r="D110" s="176" t="s">
        <v>144</v>
      </c>
      <c r="E110" s="177" t="s">
        <v>955</v>
      </c>
      <c r="F110" s="178" t="s">
        <v>956</v>
      </c>
      <c r="G110" s="179" t="s">
        <v>273</v>
      </c>
      <c r="H110" s="180">
        <v>1</v>
      </c>
      <c r="I110" s="181"/>
      <c r="J110" s="182">
        <f>ROUND(I110*H110,2)</f>
        <v>0</v>
      </c>
      <c r="K110" s="178" t="s">
        <v>19</v>
      </c>
      <c r="L110" s="42"/>
      <c r="M110" s="183" t="s">
        <v>19</v>
      </c>
      <c r="N110" s="184" t="s">
        <v>43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149</v>
      </c>
      <c r="AT110" s="187" t="s">
        <v>144</v>
      </c>
      <c r="AU110" s="187" t="s">
        <v>82</v>
      </c>
      <c r="AY110" s="20" t="s">
        <v>141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20" t="s">
        <v>80</v>
      </c>
      <c r="BK110" s="188">
        <f>ROUND(I110*H110,2)</f>
        <v>0</v>
      </c>
      <c r="BL110" s="20" t="s">
        <v>149</v>
      </c>
      <c r="BM110" s="187" t="s">
        <v>957</v>
      </c>
    </row>
    <row r="111" spans="1:65" s="2" customFormat="1" ht="16.5" customHeight="1">
      <c r="A111" s="37"/>
      <c r="B111" s="38"/>
      <c r="C111" s="176" t="s">
        <v>149</v>
      </c>
      <c r="D111" s="176" t="s">
        <v>144</v>
      </c>
      <c r="E111" s="177" t="s">
        <v>266</v>
      </c>
      <c r="F111" s="178" t="s">
        <v>267</v>
      </c>
      <c r="G111" s="179" t="s">
        <v>169</v>
      </c>
      <c r="H111" s="180">
        <v>129.806</v>
      </c>
      <c r="I111" s="181"/>
      <c r="J111" s="182">
        <f>ROUND(I111*H111,2)</f>
        <v>0</v>
      </c>
      <c r="K111" s="178" t="s">
        <v>148</v>
      </c>
      <c r="L111" s="42"/>
      <c r="M111" s="183" t="s">
        <v>19</v>
      </c>
      <c r="N111" s="184" t="s">
        <v>43</v>
      </c>
      <c r="O111" s="67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149</v>
      </c>
      <c r="AT111" s="187" t="s">
        <v>144</v>
      </c>
      <c r="AU111" s="187" t="s">
        <v>82</v>
      </c>
      <c r="AY111" s="20" t="s">
        <v>141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20" t="s">
        <v>80</v>
      </c>
      <c r="BK111" s="188">
        <f>ROUND(I111*H111,2)</f>
        <v>0</v>
      </c>
      <c r="BL111" s="20" t="s">
        <v>149</v>
      </c>
      <c r="BM111" s="187" t="s">
        <v>958</v>
      </c>
    </row>
    <row r="112" spans="1:65" s="2" customFormat="1" ht="24.15" customHeight="1">
      <c r="A112" s="37"/>
      <c r="B112" s="38"/>
      <c r="C112" s="176" t="s">
        <v>181</v>
      </c>
      <c r="D112" s="176" t="s">
        <v>144</v>
      </c>
      <c r="E112" s="177" t="s">
        <v>959</v>
      </c>
      <c r="F112" s="178" t="s">
        <v>960</v>
      </c>
      <c r="G112" s="179" t="s">
        <v>169</v>
      </c>
      <c r="H112" s="180">
        <v>129.806</v>
      </c>
      <c r="I112" s="181"/>
      <c r="J112" s="182">
        <f>ROUND(I112*H112,2)</f>
        <v>0</v>
      </c>
      <c r="K112" s="178" t="s">
        <v>148</v>
      </c>
      <c r="L112" s="42"/>
      <c r="M112" s="183" t="s">
        <v>19</v>
      </c>
      <c r="N112" s="184" t="s">
        <v>43</v>
      </c>
      <c r="O112" s="67"/>
      <c r="P112" s="185">
        <f>O112*H112</f>
        <v>0</v>
      </c>
      <c r="Q112" s="185">
        <v>0.02219</v>
      </c>
      <c r="R112" s="185">
        <f>Q112*H112</f>
        <v>2.8803951400000005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149</v>
      </c>
      <c r="AT112" s="187" t="s">
        <v>144</v>
      </c>
      <c r="AU112" s="187" t="s">
        <v>82</v>
      </c>
      <c r="AY112" s="20" t="s">
        <v>141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20" t="s">
        <v>80</v>
      </c>
      <c r="BK112" s="188">
        <f>ROUND(I112*H112,2)</f>
        <v>0</v>
      </c>
      <c r="BL112" s="20" t="s">
        <v>149</v>
      </c>
      <c r="BM112" s="187" t="s">
        <v>961</v>
      </c>
    </row>
    <row r="113" spans="2:51" s="13" customFormat="1" ht="10.2">
      <c r="B113" s="189"/>
      <c r="C113" s="190"/>
      <c r="D113" s="191" t="s">
        <v>151</v>
      </c>
      <c r="E113" s="192" t="s">
        <v>19</v>
      </c>
      <c r="F113" s="193" t="s">
        <v>962</v>
      </c>
      <c r="G113" s="190"/>
      <c r="H113" s="192" t="s">
        <v>19</v>
      </c>
      <c r="I113" s="194"/>
      <c r="J113" s="190"/>
      <c r="K113" s="190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151</v>
      </c>
      <c r="AU113" s="199" t="s">
        <v>82</v>
      </c>
      <c r="AV113" s="13" t="s">
        <v>80</v>
      </c>
      <c r="AW113" s="13" t="s">
        <v>33</v>
      </c>
      <c r="AX113" s="13" t="s">
        <v>72</v>
      </c>
      <c r="AY113" s="199" t="s">
        <v>141</v>
      </c>
    </row>
    <row r="114" spans="2:51" s="14" customFormat="1" ht="10.2">
      <c r="B114" s="200"/>
      <c r="C114" s="201"/>
      <c r="D114" s="191" t="s">
        <v>151</v>
      </c>
      <c r="E114" s="202" t="s">
        <v>19</v>
      </c>
      <c r="F114" s="203" t="s">
        <v>963</v>
      </c>
      <c r="G114" s="201"/>
      <c r="H114" s="204">
        <v>4.88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151</v>
      </c>
      <c r="AU114" s="210" t="s">
        <v>82</v>
      </c>
      <c r="AV114" s="14" t="s">
        <v>82</v>
      </c>
      <c r="AW114" s="14" t="s">
        <v>33</v>
      </c>
      <c r="AX114" s="14" t="s">
        <v>72</v>
      </c>
      <c r="AY114" s="210" t="s">
        <v>141</v>
      </c>
    </row>
    <row r="115" spans="2:51" s="15" customFormat="1" ht="10.2">
      <c r="B115" s="211"/>
      <c r="C115" s="212"/>
      <c r="D115" s="191" t="s">
        <v>151</v>
      </c>
      <c r="E115" s="213" t="s">
        <v>19</v>
      </c>
      <c r="F115" s="214" t="s">
        <v>154</v>
      </c>
      <c r="G115" s="212"/>
      <c r="H115" s="215">
        <v>4.88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151</v>
      </c>
      <c r="AU115" s="221" t="s">
        <v>82</v>
      </c>
      <c r="AV115" s="15" t="s">
        <v>155</v>
      </c>
      <c r="AW115" s="15" t="s">
        <v>33</v>
      </c>
      <c r="AX115" s="15" t="s">
        <v>72</v>
      </c>
      <c r="AY115" s="221" t="s">
        <v>141</v>
      </c>
    </row>
    <row r="116" spans="2:51" s="14" customFormat="1" ht="10.2">
      <c r="B116" s="200"/>
      <c r="C116" s="201"/>
      <c r="D116" s="191" t="s">
        <v>151</v>
      </c>
      <c r="E116" s="202" t="s">
        <v>19</v>
      </c>
      <c r="F116" s="203" t="s">
        <v>963</v>
      </c>
      <c r="G116" s="201"/>
      <c r="H116" s="204">
        <v>4.88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151</v>
      </c>
      <c r="AU116" s="210" t="s">
        <v>82</v>
      </c>
      <c r="AV116" s="14" t="s">
        <v>82</v>
      </c>
      <c r="AW116" s="14" t="s">
        <v>33</v>
      </c>
      <c r="AX116" s="14" t="s">
        <v>72</v>
      </c>
      <c r="AY116" s="210" t="s">
        <v>141</v>
      </c>
    </row>
    <row r="117" spans="2:51" s="15" customFormat="1" ht="10.2">
      <c r="B117" s="211"/>
      <c r="C117" s="212"/>
      <c r="D117" s="191" t="s">
        <v>151</v>
      </c>
      <c r="E117" s="213" t="s">
        <v>19</v>
      </c>
      <c r="F117" s="214" t="s">
        <v>154</v>
      </c>
      <c r="G117" s="212"/>
      <c r="H117" s="215">
        <v>4.88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151</v>
      </c>
      <c r="AU117" s="221" t="s">
        <v>82</v>
      </c>
      <c r="AV117" s="15" t="s">
        <v>155</v>
      </c>
      <c r="AW117" s="15" t="s">
        <v>33</v>
      </c>
      <c r="AX117" s="15" t="s">
        <v>72</v>
      </c>
      <c r="AY117" s="221" t="s">
        <v>141</v>
      </c>
    </row>
    <row r="118" spans="2:51" s="14" customFormat="1" ht="10.2">
      <c r="B118" s="200"/>
      <c r="C118" s="201"/>
      <c r="D118" s="191" t="s">
        <v>151</v>
      </c>
      <c r="E118" s="202" t="s">
        <v>19</v>
      </c>
      <c r="F118" s="203" t="s">
        <v>964</v>
      </c>
      <c r="G118" s="201"/>
      <c r="H118" s="204">
        <v>8.696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151</v>
      </c>
      <c r="AU118" s="210" t="s">
        <v>82</v>
      </c>
      <c r="AV118" s="14" t="s">
        <v>82</v>
      </c>
      <c r="AW118" s="14" t="s">
        <v>33</v>
      </c>
      <c r="AX118" s="14" t="s">
        <v>72</v>
      </c>
      <c r="AY118" s="210" t="s">
        <v>141</v>
      </c>
    </row>
    <row r="119" spans="2:51" s="14" customFormat="1" ht="10.2">
      <c r="B119" s="200"/>
      <c r="C119" s="201"/>
      <c r="D119" s="191" t="s">
        <v>151</v>
      </c>
      <c r="E119" s="202" t="s">
        <v>19</v>
      </c>
      <c r="F119" s="203" t="s">
        <v>965</v>
      </c>
      <c r="G119" s="201"/>
      <c r="H119" s="204">
        <v>12.32</v>
      </c>
      <c r="I119" s="205"/>
      <c r="J119" s="201"/>
      <c r="K119" s="201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151</v>
      </c>
      <c r="AU119" s="210" t="s">
        <v>82</v>
      </c>
      <c r="AV119" s="14" t="s">
        <v>82</v>
      </c>
      <c r="AW119" s="14" t="s">
        <v>33</v>
      </c>
      <c r="AX119" s="14" t="s">
        <v>72</v>
      </c>
      <c r="AY119" s="210" t="s">
        <v>141</v>
      </c>
    </row>
    <row r="120" spans="2:51" s="14" customFormat="1" ht="10.2">
      <c r="B120" s="200"/>
      <c r="C120" s="201"/>
      <c r="D120" s="191" t="s">
        <v>151</v>
      </c>
      <c r="E120" s="202" t="s">
        <v>19</v>
      </c>
      <c r="F120" s="203" t="s">
        <v>966</v>
      </c>
      <c r="G120" s="201"/>
      <c r="H120" s="204">
        <v>10.5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151</v>
      </c>
      <c r="AU120" s="210" t="s">
        <v>82</v>
      </c>
      <c r="AV120" s="14" t="s">
        <v>82</v>
      </c>
      <c r="AW120" s="14" t="s">
        <v>33</v>
      </c>
      <c r="AX120" s="14" t="s">
        <v>72</v>
      </c>
      <c r="AY120" s="210" t="s">
        <v>141</v>
      </c>
    </row>
    <row r="121" spans="2:51" s="15" customFormat="1" ht="10.2">
      <c r="B121" s="211"/>
      <c r="C121" s="212"/>
      <c r="D121" s="191" t="s">
        <v>151</v>
      </c>
      <c r="E121" s="213" t="s">
        <v>19</v>
      </c>
      <c r="F121" s="214" t="s">
        <v>154</v>
      </c>
      <c r="G121" s="212"/>
      <c r="H121" s="215">
        <v>31.516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151</v>
      </c>
      <c r="AU121" s="221" t="s">
        <v>82</v>
      </c>
      <c r="AV121" s="15" t="s">
        <v>155</v>
      </c>
      <c r="AW121" s="15" t="s">
        <v>33</v>
      </c>
      <c r="AX121" s="15" t="s">
        <v>72</v>
      </c>
      <c r="AY121" s="221" t="s">
        <v>141</v>
      </c>
    </row>
    <row r="122" spans="2:51" s="13" customFormat="1" ht="10.2">
      <c r="B122" s="189"/>
      <c r="C122" s="190"/>
      <c r="D122" s="191" t="s">
        <v>151</v>
      </c>
      <c r="E122" s="192" t="s">
        <v>19</v>
      </c>
      <c r="F122" s="193" t="s">
        <v>967</v>
      </c>
      <c r="G122" s="190"/>
      <c r="H122" s="192" t="s">
        <v>19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151</v>
      </c>
      <c r="AU122" s="199" t="s">
        <v>82</v>
      </c>
      <c r="AV122" s="13" t="s">
        <v>80</v>
      </c>
      <c r="AW122" s="13" t="s">
        <v>33</v>
      </c>
      <c r="AX122" s="13" t="s">
        <v>72</v>
      </c>
      <c r="AY122" s="199" t="s">
        <v>141</v>
      </c>
    </row>
    <row r="123" spans="2:51" s="14" customFormat="1" ht="10.2">
      <c r="B123" s="200"/>
      <c r="C123" s="201"/>
      <c r="D123" s="191" t="s">
        <v>151</v>
      </c>
      <c r="E123" s="202" t="s">
        <v>19</v>
      </c>
      <c r="F123" s="203" t="s">
        <v>968</v>
      </c>
      <c r="G123" s="201"/>
      <c r="H123" s="204">
        <v>30.64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151</v>
      </c>
      <c r="AU123" s="210" t="s">
        <v>82</v>
      </c>
      <c r="AV123" s="14" t="s">
        <v>82</v>
      </c>
      <c r="AW123" s="14" t="s">
        <v>33</v>
      </c>
      <c r="AX123" s="14" t="s">
        <v>72</v>
      </c>
      <c r="AY123" s="210" t="s">
        <v>141</v>
      </c>
    </row>
    <row r="124" spans="2:51" s="14" customFormat="1" ht="10.2">
      <c r="B124" s="200"/>
      <c r="C124" s="201"/>
      <c r="D124" s="191" t="s">
        <v>151</v>
      </c>
      <c r="E124" s="202" t="s">
        <v>19</v>
      </c>
      <c r="F124" s="203" t="s">
        <v>969</v>
      </c>
      <c r="G124" s="201"/>
      <c r="H124" s="204">
        <v>26.93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151</v>
      </c>
      <c r="AU124" s="210" t="s">
        <v>82</v>
      </c>
      <c r="AV124" s="14" t="s">
        <v>82</v>
      </c>
      <c r="AW124" s="14" t="s">
        <v>33</v>
      </c>
      <c r="AX124" s="14" t="s">
        <v>72</v>
      </c>
      <c r="AY124" s="210" t="s">
        <v>141</v>
      </c>
    </row>
    <row r="125" spans="2:51" s="14" customFormat="1" ht="10.2">
      <c r="B125" s="200"/>
      <c r="C125" s="201"/>
      <c r="D125" s="191" t="s">
        <v>151</v>
      </c>
      <c r="E125" s="202" t="s">
        <v>19</v>
      </c>
      <c r="F125" s="203" t="s">
        <v>970</v>
      </c>
      <c r="G125" s="201"/>
      <c r="H125" s="204">
        <v>30.96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151</v>
      </c>
      <c r="AU125" s="210" t="s">
        <v>82</v>
      </c>
      <c r="AV125" s="14" t="s">
        <v>82</v>
      </c>
      <c r="AW125" s="14" t="s">
        <v>33</v>
      </c>
      <c r="AX125" s="14" t="s">
        <v>72</v>
      </c>
      <c r="AY125" s="210" t="s">
        <v>141</v>
      </c>
    </row>
    <row r="126" spans="2:51" s="16" customFormat="1" ht="10.2">
      <c r="B126" s="222"/>
      <c r="C126" s="223"/>
      <c r="D126" s="191" t="s">
        <v>151</v>
      </c>
      <c r="E126" s="224" t="s">
        <v>19</v>
      </c>
      <c r="F126" s="225" t="s">
        <v>160</v>
      </c>
      <c r="G126" s="223"/>
      <c r="H126" s="226">
        <v>129.806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151</v>
      </c>
      <c r="AU126" s="232" t="s">
        <v>82</v>
      </c>
      <c r="AV126" s="16" t="s">
        <v>149</v>
      </c>
      <c r="AW126" s="16" t="s">
        <v>33</v>
      </c>
      <c r="AX126" s="16" t="s">
        <v>80</v>
      </c>
      <c r="AY126" s="232" t="s">
        <v>141</v>
      </c>
    </row>
    <row r="127" spans="2:63" s="12" customFormat="1" ht="22.8" customHeight="1">
      <c r="B127" s="160"/>
      <c r="C127" s="161"/>
      <c r="D127" s="162" t="s">
        <v>71</v>
      </c>
      <c r="E127" s="174" t="s">
        <v>523</v>
      </c>
      <c r="F127" s="174" t="s">
        <v>660</v>
      </c>
      <c r="G127" s="161"/>
      <c r="H127" s="161"/>
      <c r="I127" s="164"/>
      <c r="J127" s="175">
        <f>BK127</f>
        <v>0</v>
      </c>
      <c r="K127" s="161"/>
      <c r="L127" s="166"/>
      <c r="M127" s="167"/>
      <c r="N127" s="168"/>
      <c r="O127" s="168"/>
      <c r="P127" s="169">
        <f>SUM(P128:P132)</f>
        <v>0</v>
      </c>
      <c r="Q127" s="168"/>
      <c r="R127" s="169">
        <f>SUM(R128:R132)</f>
        <v>1.598625</v>
      </c>
      <c r="S127" s="168"/>
      <c r="T127" s="170">
        <f>SUM(T128:T132)</f>
        <v>0</v>
      </c>
      <c r="AR127" s="171" t="s">
        <v>80</v>
      </c>
      <c r="AT127" s="172" t="s">
        <v>71</v>
      </c>
      <c r="AU127" s="172" t="s">
        <v>80</v>
      </c>
      <c r="AY127" s="171" t="s">
        <v>141</v>
      </c>
      <c r="BK127" s="173">
        <f>SUM(BK128:BK132)</f>
        <v>0</v>
      </c>
    </row>
    <row r="128" spans="1:65" s="2" customFormat="1" ht="21.75" customHeight="1">
      <c r="A128" s="37"/>
      <c r="B128" s="38"/>
      <c r="C128" s="176" t="s">
        <v>186</v>
      </c>
      <c r="D128" s="176" t="s">
        <v>144</v>
      </c>
      <c r="E128" s="177" t="s">
        <v>971</v>
      </c>
      <c r="F128" s="178" t="s">
        <v>972</v>
      </c>
      <c r="G128" s="179" t="s">
        <v>169</v>
      </c>
      <c r="H128" s="180">
        <v>25.375</v>
      </c>
      <c r="I128" s="181"/>
      <c r="J128" s="182">
        <f>ROUND(I128*H128,2)</f>
        <v>0</v>
      </c>
      <c r="K128" s="178" t="s">
        <v>148</v>
      </c>
      <c r="L128" s="42"/>
      <c r="M128" s="183" t="s">
        <v>19</v>
      </c>
      <c r="N128" s="184" t="s">
        <v>43</v>
      </c>
      <c r="O128" s="67"/>
      <c r="P128" s="185">
        <f>O128*H128</f>
        <v>0</v>
      </c>
      <c r="Q128" s="185">
        <v>0.063</v>
      </c>
      <c r="R128" s="185">
        <f>Q128*H128</f>
        <v>1.598625</v>
      </c>
      <c r="S128" s="185">
        <v>0</v>
      </c>
      <c r="T128" s="18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149</v>
      </c>
      <c r="AT128" s="187" t="s">
        <v>144</v>
      </c>
      <c r="AU128" s="187" t="s">
        <v>82</v>
      </c>
      <c r="AY128" s="20" t="s">
        <v>141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20" t="s">
        <v>80</v>
      </c>
      <c r="BK128" s="188">
        <f>ROUND(I128*H128,2)</f>
        <v>0</v>
      </c>
      <c r="BL128" s="20" t="s">
        <v>149</v>
      </c>
      <c r="BM128" s="187" t="s">
        <v>973</v>
      </c>
    </row>
    <row r="129" spans="2:51" s="13" customFormat="1" ht="10.2">
      <c r="B129" s="189"/>
      <c r="C129" s="190"/>
      <c r="D129" s="191" t="s">
        <v>151</v>
      </c>
      <c r="E129" s="192" t="s">
        <v>19</v>
      </c>
      <c r="F129" s="193" t="s">
        <v>974</v>
      </c>
      <c r="G129" s="190"/>
      <c r="H129" s="192" t="s">
        <v>19</v>
      </c>
      <c r="I129" s="194"/>
      <c r="J129" s="190"/>
      <c r="K129" s="190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151</v>
      </c>
      <c r="AU129" s="199" t="s">
        <v>82</v>
      </c>
      <c r="AV129" s="13" t="s">
        <v>80</v>
      </c>
      <c r="AW129" s="13" t="s">
        <v>33</v>
      </c>
      <c r="AX129" s="13" t="s">
        <v>72</v>
      </c>
      <c r="AY129" s="199" t="s">
        <v>141</v>
      </c>
    </row>
    <row r="130" spans="2:51" s="14" customFormat="1" ht="10.2">
      <c r="B130" s="200"/>
      <c r="C130" s="201"/>
      <c r="D130" s="191" t="s">
        <v>151</v>
      </c>
      <c r="E130" s="202" t="s">
        <v>19</v>
      </c>
      <c r="F130" s="203" t="s">
        <v>975</v>
      </c>
      <c r="G130" s="201"/>
      <c r="H130" s="204">
        <v>16.75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151</v>
      </c>
      <c r="AU130" s="210" t="s">
        <v>82</v>
      </c>
      <c r="AV130" s="14" t="s">
        <v>82</v>
      </c>
      <c r="AW130" s="14" t="s">
        <v>33</v>
      </c>
      <c r="AX130" s="14" t="s">
        <v>72</v>
      </c>
      <c r="AY130" s="210" t="s">
        <v>141</v>
      </c>
    </row>
    <row r="131" spans="2:51" s="14" customFormat="1" ht="10.2">
      <c r="B131" s="200"/>
      <c r="C131" s="201"/>
      <c r="D131" s="191" t="s">
        <v>151</v>
      </c>
      <c r="E131" s="202" t="s">
        <v>19</v>
      </c>
      <c r="F131" s="203" t="s">
        <v>976</v>
      </c>
      <c r="G131" s="201"/>
      <c r="H131" s="204">
        <v>8.625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151</v>
      </c>
      <c r="AU131" s="210" t="s">
        <v>82</v>
      </c>
      <c r="AV131" s="14" t="s">
        <v>82</v>
      </c>
      <c r="AW131" s="14" t="s">
        <v>33</v>
      </c>
      <c r="AX131" s="14" t="s">
        <v>72</v>
      </c>
      <c r="AY131" s="210" t="s">
        <v>141</v>
      </c>
    </row>
    <row r="132" spans="2:51" s="16" customFormat="1" ht="10.2">
      <c r="B132" s="222"/>
      <c r="C132" s="223"/>
      <c r="D132" s="191" t="s">
        <v>151</v>
      </c>
      <c r="E132" s="224" t="s">
        <v>19</v>
      </c>
      <c r="F132" s="225" t="s">
        <v>160</v>
      </c>
      <c r="G132" s="223"/>
      <c r="H132" s="226">
        <v>25.375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151</v>
      </c>
      <c r="AU132" s="232" t="s">
        <v>82</v>
      </c>
      <c r="AV132" s="16" t="s">
        <v>149</v>
      </c>
      <c r="AW132" s="16" t="s">
        <v>33</v>
      </c>
      <c r="AX132" s="16" t="s">
        <v>80</v>
      </c>
      <c r="AY132" s="232" t="s">
        <v>141</v>
      </c>
    </row>
    <row r="133" spans="2:63" s="12" customFormat="1" ht="22.8" customHeight="1">
      <c r="B133" s="160"/>
      <c r="C133" s="161"/>
      <c r="D133" s="162" t="s">
        <v>71</v>
      </c>
      <c r="E133" s="174" t="s">
        <v>327</v>
      </c>
      <c r="F133" s="174" t="s">
        <v>328</v>
      </c>
      <c r="G133" s="161"/>
      <c r="H133" s="161"/>
      <c r="I133" s="164"/>
      <c r="J133" s="175">
        <f>BK133</f>
        <v>0</v>
      </c>
      <c r="K133" s="161"/>
      <c r="L133" s="166"/>
      <c r="M133" s="167"/>
      <c r="N133" s="168"/>
      <c r="O133" s="168"/>
      <c r="P133" s="169">
        <f>P134</f>
        <v>0</v>
      </c>
      <c r="Q133" s="168"/>
      <c r="R133" s="169">
        <f>R134</f>
        <v>0</v>
      </c>
      <c r="S133" s="168"/>
      <c r="T133" s="170">
        <f>T134</f>
        <v>0</v>
      </c>
      <c r="AR133" s="171" t="s">
        <v>80</v>
      </c>
      <c r="AT133" s="172" t="s">
        <v>71</v>
      </c>
      <c r="AU133" s="172" t="s">
        <v>80</v>
      </c>
      <c r="AY133" s="171" t="s">
        <v>141</v>
      </c>
      <c r="BK133" s="173">
        <f>BK134</f>
        <v>0</v>
      </c>
    </row>
    <row r="134" spans="1:65" s="2" customFormat="1" ht="21.75" customHeight="1">
      <c r="A134" s="37"/>
      <c r="B134" s="38"/>
      <c r="C134" s="176" t="s">
        <v>217</v>
      </c>
      <c r="D134" s="176" t="s">
        <v>144</v>
      </c>
      <c r="E134" s="177" t="s">
        <v>330</v>
      </c>
      <c r="F134" s="178" t="s">
        <v>977</v>
      </c>
      <c r="G134" s="179" t="s">
        <v>273</v>
      </c>
      <c r="H134" s="180">
        <v>1</v>
      </c>
      <c r="I134" s="181"/>
      <c r="J134" s="182">
        <f>ROUND(I134*H134,2)</f>
        <v>0</v>
      </c>
      <c r="K134" s="178" t="s">
        <v>19</v>
      </c>
      <c r="L134" s="42"/>
      <c r="M134" s="183" t="s">
        <v>19</v>
      </c>
      <c r="N134" s="184" t="s">
        <v>43</v>
      </c>
      <c r="O134" s="67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149</v>
      </c>
      <c r="AT134" s="187" t="s">
        <v>144</v>
      </c>
      <c r="AU134" s="187" t="s">
        <v>82</v>
      </c>
      <c r="AY134" s="20" t="s">
        <v>141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20" t="s">
        <v>80</v>
      </c>
      <c r="BK134" s="188">
        <f>ROUND(I134*H134,2)</f>
        <v>0</v>
      </c>
      <c r="BL134" s="20" t="s">
        <v>149</v>
      </c>
      <c r="BM134" s="187" t="s">
        <v>978</v>
      </c>
    </row>
    <row r="135" spans="2:63" s="12" customFormat="1" ht="22.8" customHeight="1">
      <c r="B135" s="160"/>
      <c r="C135" s="161"/>
      <c r="D135" s="162" t="s">
        <v>71</v>
      </c>
      <c r="E135" s="174" t="s">
        <v>691</v>
      </c>
      <c r="F135" s="174" t="s">
        <v>692</v>
      </c>
      <c r="G135" s="161"/>
      <c r="H135" s="161"/>
      <c r="I135" s="164"/>
      <c r="J135" s="175">
        <f>BK135</f>
        <v>0</v>
      </c>
      <c r="K135" s="161"/>
      <c r="L135" s="166"/>
      <c r="M135" s="167"/>
      <c r="N135" s="168"/>
      <c r="O135" s="168"/>
      <c r="P135" s="169">
        <f>SUM(P136:P149)</f>
        <v>0</v>
      </c>
      <c r="Q135" s="168"/>
      <c r="R135" s="169">
        <f>SUM(R136:R149)</f>
        <v>0</v>
      </c>
      <c r="S135" s="168"/>
      <c r="T135" s="170">
        <f>SUM(T136:T149)</f>
        <v>5.238585</v>
      </c>
      <c r="AR135" s="171" t="s">
        <v>80</v>
      </c>
      <c r="AT135" s="172" t="s">
        <v>71</v>
      </c>
      <c r="AU135" s="172" t="s">
        <v>80</v>
      </c>
      <c r="AY135" s="171" t="s">
        <v>141</v>
      </c>
      <c r="BK135" s="173">
        <f>SUM(BK136:BK149)</f>
        <v>0</v>
      </c>
    </row>
    <row r="136" spans="1:65" s="2" customFormat="1" ht="24.15" customHeight="1">
      <c r="A136" s="37"/>
      <c r="B136" s="38"/>
      <c r="C136" s="176" t="s">
        <v>164</v>
      </c>
      <c r="D136" s="176" t="s">
        <v>144</v>
      </c>
      <c r="E136" s="177" t="s">
        <v>979</v>
      </c>
      <c r="F136" s="178" t="s">
        <v>980</v>
      </c>
      <c r="G136" s="179" t="s">
        <v>879</v>
      </c>
      <c r="H136" s="180">
        <v>3.135</v>
      </c>
      <c r="I136" s="181"/>
      <c r="J136" s="182">
        <f>ROUND(I136*H136,2)</f>
        <v>0</v>
      </c>
      <c r="K136" s="178" t="s">
        <v>148</v>
      </c>
      <c r="L136" s="42"/>
      <c r="M136" s="183" t="s">
        <v>19</v>
      </c>
      <c r="N136" s="184" t="s">
        <v>43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1.671</v>
      </c>
      <c r="T136" s="186">
        <f>S136*H136</f>
        <v>5.238585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149</v>
      </c>
      <c r="AT136" s="187" t="s">
        <v>144</v>
      </c>
      <c r="AU136" s="187" t="s">
        <v>82</v>
      </c>
      <c r="AY136" s="20" t="s">
        <v>141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20" t="s">
        <v>80</v>
      </c>
      <c r="BK136" s="188">
        <f>ROUND(I136*H136,2)</f>
        <v>0</v>
      </c>
      <c r="BL136" s="20" t="s">
        <v>149</v>
      </c>
      <c r="BM136" s="187" t="s">
        <v>981</v>
      </c>
    </row>
    <row r="137" spans="2:51" s="13" customFormat="1" ht="10.2">
      <c r="B137" s="189"/>
      <c r="C137" s="190"/>
      <c r="D137" s="191" t="s">
        <v>151</v>
      </c>
      <c r="E137" s="192" t="s">
        <v>19</v>
      </c>
      <c r="F137" s="193" t="s">
        <v>982</v>
      </c>
      <c r="G137" s="190"/>
      <c r="H137" s="192" t="s">
        <v>19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151</v>
      </c>
      <c r="AU137" s="199" t="s">
        <v>82</v>
      </c>
      <c r="AV137" s="13" t="s">
        <v>80</v>
      </c>
      <c r="AW137" s="13" t="s">
        <v>33</v>
      </c>
      <c r="AX137" s="13" t="s">
        <v>72</v>
      </c>
      <c r="AY137" s="199" t="s">
        <v>141</v>
      </c>
    </row>
    <row r="138" spans="2:51" s="14" customFormat="1" ht="10.2">
      <c r="B138" s="200"/>
      <c r="C138" s="201"/>
      <c r="D138" s="191" t="s">
        <v>151</v>
      </c>
      <c r="E138" s="202" t="s">
        <v>19</v>
      </c>
      <c r="F138" s="203" t="s">
        <v>983</v>
      </c>
      <c r="G138" s="201"/>
      <c r="H138" s="204">
        <v>0.18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151</v>
      </c>
      <c r="AU138" s="210" t="s">
        <v>82</v>
      </c>
      <c r="AV138" s="14" t="s">
        <v>82</v>
      </c>
      <c r="AW138" s="14" t="s">
        <v>33</v>
      </c>
      <c r="AX138" s="14" t="s">
        <v>72</v>
      </c>
      <c r="AY138" s="210" t="s">
        <v>141</v>
      </c>
    </row>
    <row r="139" spans="2:51" s="14" customFormat="1" ht="10.2">
      <c r="B139" s="200"/>
      <c r="C139" s="201"/>
      <c r="D139" s="191" t="s">
        <v>151</v>
      </c>
      <c r="E139" s="202" t="s">
        <v>19</v>
      </c>
      <c r="F139" s="203" t="s">
        <v>984</v>
      </c>
      <c r="G139" s="201"/>
      <c r="H139" s="204">
        <v>0.555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151</v>
      </c>
      <c r="AU139" s="210" t="s">
        <v>82</v>
      </c>
      <c r="AV139" s="14" t="s">
        <v>82</v>
      </c>
      <c r="AW139" s="14" t="s">
        <v>33</v>
      </c>
      <c r="AX139" s="14" t="s">
        <v>72</v>
      </c>
      <c r="AY139" s="210" t="s">
        <v>141</v>
      </c>
    </row>
    <row r="140" spans="2:51" s="14" customFormat="1" ht="10.2">
      <c r="B140" s="200"/>
      <c r="C140" s="201"/>
      <c r="D140" s="191" t="s">
        <v>151</v>
      </c>
      <c r="E140" s="202" t="s">
        <v>19</v>
      </c>
      <c r="F140" s="203" t="s">
        <v>983</v>
      </c>
      <c r="G140" s="201"/>
      <c r="H140" s="204">
        <v>0.18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151</v>
      </c>
      <c r="AU140" s="210" t="s">
        <v>82</v>
      </c>
      <c r="AV140" s="14" t="s">
        <v>82</v>
      </c>
      <c r="AW140" s="14" t="s">
        <v>33</v>
      </c>
      <c r="AX140" s="14" t="s">
        <v>72</v>
      </c>
      <c r="AY140" s="210" t="s">
        <v>141</v>
      </c>
    </row>
    <row r="141" spans="2:51" s="14" customFormat="1" ht="10.2">
      <c r="B141" s="200"/>
      <c r="C141" s="201"/>
      <c r="D141" s="191" t="s">
        <v>151</v>
      </c>
      <c r="E141" s="202" t="s">
        <v>19</v>
      </c>
      <c r="F141" s="203" t="s">
        <v>985</v>
      </c>
      <c r="G141" s="201"/>
      <c r="H141" s="204">
        <v>0.27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151</v>
      </c>
      <c r="AU141" s="210" t="s">
        <v>82</v>
      </c>
      <c r="AV141" s="14" t="s">
        <v>82</v>
      </c>
      <c r="AW141" s="14" t="s">
        <v>33</v>
      </c>
      <c r="AX141" s="14" t="s">
        <v>72</v>
      </c>
      <c r="AY141" s="210" t="s">
        <v>141</v>
      </c>
    </row>
    <row r="142" spans="2:51" s="14" customFormat="1" ht="10.2">
      <c r="B142" s="200"/>
      <c r="C142" s="201"/>
      <c r="D142" s="191" t="s">
        <v>151</v>
      </c>
      <c r="E142" s="202" t="s">
        <v>19</v>
      </c>
      <c r="F142" s="203" t="s">
        <v>983</v>
      </c>
      <c r="G142" s="201"/>
      <c r="H142" s="204">
        <v>0.18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151</v>
      </c>
      <c r="AU142" s="210" t="s">
        <v>82</v>
      </c>
      <c r="AV142" s="14" t="s">
        <v>82</v>
      </c>
      <c r="AW142" s="14" t="s">
        <v>33</v>
      </c>
      <c r="AX142" s="14" t="s">
        <v>72</v>
      </c>
      <c r="AY142" s="210" t="s">
        <v>141</v>
      </c>
    </row>
    <row r="143" spans="2:51" s="14" customFormat="1" ht="10.2">
      <c r="B143" s="200"/>
      <c r="C143" s="201"/>
      <c r="D143" s="191" t="s">
        <v>151</v>
      </c>
      <c r="E143" s="202" t="s">
        <v>19</v>
      </c>
      <c r="F143" s="203" t="s">
        <v>985</v>
      </c>
      <c r="G143" s="201"/>
      <c r="H143" s="204">
        <v>0.27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151</v>
      </c>
      <c r="AU143" s="210" t="s">
        <v>82</v>
      </c>
      <c r="AV143" s="14" t="s">
        <v>82</v>
      </c>
      <c r="AW143" s="14" t="s">
        <v>33</v>
      </c>
      <c r="AX143" s="14" t="s">
        <v>72</v>
      </c>
      <c r="AY143" s="210" t="s">
        <v>141</v>
      </c>
    </row>
    <row r="144" spans="2:51" s="14" customFormat="1" ht="10.2">
      <c r="B144" s="200"/>
      <c r="C144" s="201"/>
      <c r="D144" s="191" t="s">
        <v>151</v>
      </c>
      <c r="E144" s="202" t="s">
        <v>19</v>
      </c>
      <c r="F144" s="203" t="s">
        <v>983</v>
      </c>
      <c r="G144" s="201"/>
      <c r="H144" s="204">
        <v>0.18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151</v>
      </c>
      <c r="AU144" s="210" t="s">
        <v>82</v>
      </c>
      <c r="AV144" s="14" t="s">
        <v>82</v>
      </c>
      <c r="AW144" s="14" t="s">
        <v>33</v>
      </c>
      <c r="AX144" s="14" t="s">
        <v>72</v>
      </c>
      <c r="AY144" s="210" t="s">
        <v>141</v>
      </c>
    </row>
    <row r="145" spans="2:51" s="14" customFormat="1" ht="10.2">
      <c r="B145" s="200"/>
      <c r="C145" s="201"/>
      <c r="D145" s="191" t="s">
        <v>151</v>
      </c>
      <c r="E145" s="202" t="s">
        <v>19</v>
      </c>
      <c r="F145" s="203" t="s">
        <v>985</v>
      </c>
      <c r="G145" s="201"/>
      <c r="H145" s="204">
        <v>0.27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151</v>
      </c>
      <c r="AU145" s="210" t="s">
        <v>82</v>
      </c>
      <c r="AV145" s="14" t="s">
        <v>82</v>
      </c>
      <c r="AW145" s="14" t="s">
        <v>33</v>
      </c>
      <c r="AX145" s="14" t="s">
        <v>72</v>
      </c>
      <c r="AY145" s="210" t="s">
        <v>141</v>
      </c>
    </row>
    <row r="146" spans="2:51" s="14" customFormat="1" ht="10.2">
      <c r="B146" s="200"/>
      <c r="C146" s="201"/>
      <c r="D146" s="191" t="s">
        <v>151</v>
      </c>
      <c r="E146" s="202" t="s">
        <v>19</v>
      </c>
      <c r="F146" s="203" t="s">
        <v>986</v>
      </c>
      <c r="G146" s="201"/>
      <c r="H146" s="204">
        <v>0.315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151</v>
      </c>
      <c r="AU146" s="210" t="s">
        <v>82</v>
      </c>
      <c r="AV146" s="14" t="s">
        <v>82</v>
      </c>
      <c r="AW146" s="14" t="s">
        <v>33</v>
      </c>
      <c r="AX146" s="14" t="s">
        <v>72</v>
      </c>
      <c r="AY146" s="210" t="s">
        <v>141</v>
      </c>
    </row>
    <row r="147" spans="2:51" s="14" customFormat="1" ht="10.2">
      <c r="B147" s="200"/>
      <c r="C147" s="201"/>
      <c r="D147" s="191" t="s">
        <v>151</v>
      </c>
      <c r="E147" s="202" t="s">
        <v>19</v>
      </c>
      <c r="F147" s="203" t="s">
        <v>983</v>
      </c>
      <c r="G147" s="201"/>
      <c r="H147" s="204">
        <v>0.18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151</v>
      </c>
      <c r="AU147" s="210" t="s">
        <v>82</v>
      </c>
      <c r="AV147" s="14" t="s">
        <v>82</v>
      </c>
      <c r="AW147" s="14" t="s">
        <v>33</v>
      </c>
      <c r="AX147" s="14" t="s">
        <v>72</v>
      </c>
      <c r="AY147" s="210" t="s">
        <v>141</v>
      </c>
    </row>
    <row r="148" spans="2:51" s="14" customFormat="1" ht="10.2">
      <c r="B148" s="200"/>
      <c r="C148" s="201"/>
      <c r="D148" s="191" t="s">
        <v>151</v>
      </c>
      <c r="E148" s="202" t="s">
        <v>19</v>
      </c>
      <c r="F148" s="203" t="s">
        <v>984</v>
      </c>
      <c r="G148" s="201"/>
      <c r="H148" s="204">
        <v>0.555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151</v>
      </c>
      <c r="AU148" s="210" t="s">
        <v>82</v>
      </c>
      <c r="AV148" s="14" t="s">
        <v>82</v>
      </c>
      <c r="AW148" s="14" t="s">
        <v>33</v>
      </c>
      <c r="AX148" s="14" t="s">
        <v>72</v>
      </c>
      <c r="AY148" s="210" t="s">
        <v>141</v>
      </c>
    </row>
    <row r="149" spans="2:51" s="16" customFormat="1" ht="10.2">
      <c r="B149" s="222"/>
      <c r="C149" s="223"/>
      <c r="D149" s="191" t="s">
        <v>151</v>
      </c>
      <c r="E149" s="224" t="s">
        <v>19</v>
      </c>
      <c r="F149" s="225" t="s">
        <v>160</v>
      </c>
      <c r="G149" s="223"/>
      <c r="H149" s="226">
        <v>3.135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151</v>
      </c>
      <c r="AU149" s="232" t="s">
        <v>82</v>
      </c>
      <c r="AV149" s="16" t="s">
        <v>149</v>
      </c>
      <c r="AW149" s="16" t="s">
        <v>33</v>
      </c>
      <c r="AX149" s="16" t="s">
        <v>80</v>
      </c>
      <c r="AY149" s="232" t="s">
        <v>141</v>
      </c>
    </row>
    <row r="150" spans="2:63" s="12" customFormat="1" ht="22.8" customHeight="1">
      <c r="B150" s="160"/>
      <c r="C150" s="161"/>
      <c r="D150" s="162" t="s">
        <v>71</v>
      </c>
      <c r="E150" s="174" t="s">
        <v>337</v>
      </c>
      <c r="F150" s="174" t="s">
        <v>338</v>
      </c>
      <c r="G150" s="161"/>
      <c r="H150" s="161"/>
      <c r="I150" s="164"/>
      <c r="J150" s="175">
        <f>BK150</f>
        <v>0</v>
      </c>
      <c r="K150" s="161"/>
      <c r="L150" s="166"/>
      <c r="M150" s="167"/>
      <c r="N150" s="168"/>
      <c r="O150" s="168"/>
      <c r="P150" s="169">
        <f>SUM(P151:P157)</f>
        <v>0</v>
      </c>
      <c r="Q150" s="168"/>
      <c r="R150" s="169">
        <f>SUM(R151:R157)</f>
        <v>0</v>
      </c>
      <c r="S150" s="168"/>
      <c r="T150" s="170">
        <f>SUM(T151:T157)</f>
        <v>5.603574</v>
      </c>
      <c r="AR150" s="171" t="s">
        <v>80</v>
      </c>
      <c r="AT150" s="172" t="s">
        <v>71</v>
      </c>
      <c r="AU150" s="172" t="s">
        <v>80</v>
      </c>
      <c r="AY150" s="171" t="s">
        <v>141</v>
      </c>
      <c r="BK150" s="173">
        <f>SUM(BK151:BK157)</f>
        <v>0</v>
      </c>
    </row>
    <row r="151" spans="1:65" s="2" customFormat="1" ht="24.15" customHeight="1">
      <c r="A151" s="37"/>
      <c r="B151" s="38"/>
      <c r="C151" s="176" t="s">
        <v>231</v>
      </c>
      <c r="D151" s="176" t="s">
        <v>144</v>
      </c>
      <c r="E151" s="177" t="s">
        <v>987</v>
      </c>
      <c r="F151" s="178" t="s">
        <v>988</v>
      </c>
      <c r="G151" s="179" t="s">
        <v>147</v>
      </c>
      <c r="H151" s="180">
        <v>10.45</v>
      </c>
      <c r="I151" s="181"/>
      <c r="J151" s="182">
        <f>ROUND(I151*H151,2)</f>
        <v>0</v>
      </c>
      <c r="K151" s="178" t="s">
        <v>148</v>
      </c>
      <c r="L151" s="42"/>
      <c r="M151" s="183" t="s">
        <v>19</v>
      </c>
      <c r="N151" s="184" t="s">
        <v>43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0.176</v>
      </c>
      <c r="T151" s="186">
        <f>S151*H151</f>
        <v>1.8391999999999997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149</v>
      </c>
      <c r="AT151" s="187" t="s">
        <v>144</v>
      </c>
      <c r="AU151" s="187" t="s">
        <v>82</v>
      </c>
      <c r="AY151" s="20" t="s">
        <v>141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20" t="s">
        <v>80</v>
      </c>
      <c r="BK151" s="188">
        <f>ROUND(I151*H151,2)</f>
        <v>0</v>
      </c>
      <c r="BL151" s="20" t="s">
        <v>149</v>
      </c>
      <c r="BM151" s="187" t="s">
        <v>989</v>
      </c>
    </row>
    <row r="152" spans="2:51" s="13" customFormat="1" ht="10.2">
      <c r="B152" s="189"/>
      <c r="C152" s="190"/>
      <c r="D152" s="191" t="s">
        <v>151</v>
      </c>
      <c r="E152" s="192" t="s">
        <v>19</v>
      </c>
      <c r="F152" s="193" t="s">
        <v>946</v>
      </c>
      <c r="G152" s="190"/>
      <c r="H152" s="192" t="s">
        <v>19</v>
      </c>
      <c r="I152" s="194"/>
      <c r="J152" s="190"/>
      <c r="K152" s="190"/>
      <c r="L152" s="195"/>
      <c r="M152" s="196"/>
      <c r="N152" s="197"/>
      <c r="O152" s="197"/>
      <c r="P152" s="197"/>
      <c r="Q152" s="197"/>
      <c r="R152" s="197"/>
      <c r="S152" s="197"/>
      <c r="T152" s="198"/>
      <c r="AT152" s="199" t="s">
        <v>151</v>
      </c>
      <c r="AU152" s="199" t="s">
        <v>82</v>
      </c>
      <c r="AV152" s="13" t="s">
        <v>80</v>
      </c>
      <c r="AW152" s="13" t="s">
        <v>33</v>
      </c>
      <c r="AX152" s="13" t="s">
        <v>72</v>
      </c>
      <c r="AY152" s="199" t="s">
        <v>141</v>
      </c>
    </row>
    <row r="153" spans="2:51" s="14" customFormat="1" ht="10.2">
      <c r="B153" s="200"/>
      <c r="C153" s="201"/>
      <c r="D153" s="191" t="s">
        <v>151</v>
      </c>
      <c r="E153" s="202" t="s">
        <v>19</v>
      </c>
      <c r="F153" s="203" t="s">
        <v>990</v>
      </c>
      <c r="G153" s="201"/>
      <c r="H153" s="204">
        <v>3.05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151</v>
      </c>
      <c r="AU153" s="210" t="s">
        <v>82</v>
      </c>
      <c r="AV153" s="14" t="s">
        <v>82</v>
      </c>
      <c r="AW153" s="14" t="s">
        <v>33</v>
      </c>
      <c r="AX153" s="14" t="s">
        <v>72</v>
      </c>
      <c r="AY153" s="210" t="s">
        <v>141</v>
      </c>
    </row>
    <row r="154" spans="2:51" s="14" customFormat="1" ht="10.2">
      <c r="B154" s="200"/>
      <c r="C154" s="201"/>
      <c r="D154" s="191" t="s">
        <v>151</v>
      </c>
      <c r="E154" s="202" t="s">
        <v>19</v>
      </c>
      <c r="F154" s="203" t="s">
        <v>991</v>
      </c>
      <c r="G154" s="201"/>
      <c r="H154" s="204">
        <v>4.95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151</v>
      </c>
      <c r="AU154" s="210" t="s">
        <v>82</v>
      </c>
      <c r="AV154" s="14" t="s">
        <v>82</v>
      </c>
      <c r="AW154" s="14" t="s">
        <v>33</v>
      </c>
      <c r="AX154" s="14" t="s">
        <v>72</v>
      </c>
      <c r="AY154" s="210" t="s">
        <v>141</v>
      </c>
    </row>
    <row r="155" spans="2:51" s="14" customFormat="1" ht="10.2">
      <c r="B155" s="200"/>
      <c r="C155" s="201"/>
      <c r="D155" s="191" t="s">
        <v>151</v>
      </c>
      <c r="E155" s="202" t="s">
        <v>19</v>
      </c>
      <c r="F155" s="203" t="s">
        <v>992</v>
      </c>
      <c r="G155" s="201"/>
      <c r="H155" s="204">
        <v>2.45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151</v>
      </c>
      <c r="AU155" s="210" t="s">
        <v>82</v>
      </c>
      <c r="AV155" s="14" t="s">
        <v>82</v>
      </c>
      <c r="AW155" s="14" t="s">
        <v>33</v>
      </c>
      <c r="AX155" s="14" t="s">
        <v>72</v>
      </c>
      <c r="AY155" s="210" t="s">
        <v>141</v>
      </c>
    </row>
    <row r="156" spans="2:51" s="16" customFormat="1" ht="10.2">
      <c r="B156" s="222"/>
      <c r="C156" s="223"/>
      <c r="D156" s="191" t="s">
        <v>151</v>
      </c>
      <c r="E156" s="224" t="s">
        <v>19</v>
      </c>
      <c r="F156" s="225" t="s">
        <v>160</v>
      </c>
      <c r="G156" s="223"/>
      <c r="H156" s="226">
        <v>10.45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151</v>
      </c>
      <c r="AU156" s="232" t="s">
        <v>82</v>
      </c>
      <c r="AV156" s="16" t="s">
        <v>149</v>
      </c>
      <c r="AW156" s="16" t="s">
        <v>33</v>
      </c>
      <c r="AX156" s="16" t="s">
        <v>80</v>
      </c>
      <c r="AY156" s="232" t="s">
        <v>141</v>
      </c>
    </row>
    <row r="157" spans="1:65" s="2" customFormat="1" ht="24.15" customHeight="1">
      <c r="A157" s="37"/>
      <c r="B157" s="38"/>
      <c r="C157" s="176" t="s">
        <v>235</v>
      </c>
      <c r="D157" s="176" t="s">
        <v>144</v>
      </c>
      <c r="E157" s="177" t="s">
        <v>993</v>
      </c>
      <c r="F157" s="178" t="s">
        <v>994</v>
      </c>
      <c r="G157" s="179" t="s">
        <v>169</v>
      </c>
      <c r="H157" s="180">
        <v>129.806</v>
      </c>
      <c r="I157" s="181"/>
      <c r="J157" s="182">
        <f>ROUND(I157*H157,2)</f>
        <v>0</v>
      </c>
      <c r="K157" s="178" t="s">
        <v>148</v>
      </c>
      <c r="L157" s="42"/>
      <c r="M157" s="183" t="s">
        <v>19</v>
      </c>
      <c r="N157" s="184" t="s">
        <v>43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0.029</v>
      </c>
      <c r="T157" s="186">
        <f>S157*H157</f>
        <v>3.7643740000000006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7" t="s">
        <v>149</v>
      </c>
      <c r="AT157" s="187" t="s">
        <v>144</v>
      </c>
      <c r="AU157" s="187" t="s">
        <v>82</v>
      </c>
      <c r="AY157" s="20" t="s">
        <v>141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20" t="s">
        <v>80</v>
      </c>
      <c r="BK157" s="188">
        <f>ROUND(I157*H157,2)</f>
        <v>0</v>
      </c>
      <c r="BL157" s="20" t="s">
        <v>149</v>
      </c>
      <c r="BM157" s="187" t="s">
        <v>995</v>
      </c>
    </row>
    <row r="158" spans="2:63" s="12" customFormat="1" ht="22.8" customHeight="1">
      <c r="B158" s="160"/>
      <c r="C158" s="161"/>
      <c r="D158" s="162" t="s">
        <v>71</v>
      </c>
      <c r="E158" s="174" t="s">
        <v>394</v>
      </c>
      <c r="F158" s="174" t="s">
        <v>395</v>
      </c>
      <c r="G158" s="161"/>
      <c r="H158" s="161"/>
      <c r="I158" s="164"/>
      <c r="J158" s="175">
        <f>BK158</f>
        <v>0</v>
      </c>
      <c r="K158" s="161"/>
      <c r="L158" s="166"/>
      <c r="M158" s="167"/>
      <c r="N158" s="168"/>
      <c r="O158" s="168"/>
      <c r="P158" s="169">
        <f>SUM(P159:P168)</f>
        <v>0</v>
      </c>
      <c r="Q158" s="168"/>
      <c r="R158" s="169">
        <f>SUM(R159:R168)</f>
        <v>0</v>
      </c>
      <c r="S158" s="168"/>
      <c r="T158" s="170">
        <f>SUM(T159:T168)</f>
        <v>0</v>
      </c>
      <c r="AR158" s="171" t="s">
        <v>80</v>
      </c>
      <c r="AT158" s="172" t="s">
        <v>71</v>
      </c>
      <c r="AU158" s="172" t="s">
        <v>80</v>
      </c>
      <c r="AY158" s="171" t="s">
        <v>141</v>
      </c>
      <c r="BK158" s="173">
        <f>SUM(BK159:BK168)</f>
        <v>0</v>
      </c>
    </row>
    <row r="159" spans="1:65" s="2" customFormat="1" ht="24.15" customHeight="1">
      <c r="A159" s="37"/>
      <c r="B159" s="38"/>
      <c r="C159" s="176" t="s">
        <v>243</v>
      </c>
      <c r="D159" s="176" t="s">
        <v>144</v>
      </c>
      <c r="E159" s="177" t="s">
        <v>397</v>
      </c>
      <c r="F159" s="178" t="s">
        <v>398</v>
      </c>
      <c r="G159" s="179" t="s">
        <v>399</v>
      </c>
      <c r="H159" s="180">
        <v>18.028</v>
      </c>
      <c r="I159" s="181"/>
      <c r="J159" s="182">
        <f>ROUND(I159*H159,2)</f>
        <v>0</v>
      </c>
      <c r="K159" s="178" t="s">
        <v>148</v>
      </c>
      <c r="L159" s="42"/>
      <c r="M159" s="183" t="s">
        <v>19</v>
      </c>
      <c r="N159" s="184" t="s">
        <v>43</v>
      </c>
      <c r="O159" s="67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7" t="s">
        <v>149</v>
      </c>
      <c r="AT159" s="187" t="s">
        <v>144</v>
      </c>
      <c r="AU159" s="187" t="s">
        <v>82</v>
      </c>
      <c r="AY159" s="20" t="s">
        <v>141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20" t="s">
        <v>80</v>
      </c>
      <c r="BK159" s="188">
        <f>ROUND(I159*H159,2)</f>
        <v>0</v>
      </c>
      <c r="BL159" s="20" t="s">
        <v>149</v>
      </c>
      <c r="BM159" s="187" t="s">
        <v>996</v>
      </c>
    </row>
    <row r="160" spans="1:65" s="2" customFormat="1" ht="33" customHeight="1">
      <c r="A160" s="37"/>
      <c r="B160" s="38"/>
      <c r="C160" s="176" t="s">
        <v>8</v>
      </c>
      <c r="D160" s="176" t="s">
        <v>144</v>
      </c>
      <c r="E160" s="177" t="s">
        <v>402</v>
      </c>
      <c r="F160" s="178" t="s">
        <v>403</v>
      </c>
      <c r="G160" s="179" t="s">
        <v>399</v>
      </c>
      <c r="H160" s="180">
        <v>36.056</v>
      </c>
      <c r="I160" s="181"/>
      <c r="J160" s="182">
        <f>ROUND(I160*H160,2)</f>
        <v>0</v>
      </c>
      <c r="K160" s="178" t="s">
        <v>148</v>
      </c>
      <c r="L160" s="42"/>
      <c r="M160" s="183" t="s">
        <v>19</v>
      </c>
      <c r="N160" s="184" t="s">
        <v>43</v>
      </c>
      <c r="O160" s="67"/>
      <c r="P160" s="185">
        <f>O160*H160</f>
        <v>0</v>
      </c>
      <c r="Q160" s="185">
        <v>0</v>
      </c>
      <c r="R160" s="185">
        <f>Q160*H160</f>
        <v>0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149</v>
      </c>
      <c r="AT160" s="187" t="s">
        <v>144</v>
      </c>
      <c r="AU160" s="187" t="s">
        <v>82</v>
      </c>
      <c r="AY160" s="20" t="s">
        <v>141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20" t="s">
        <v>80</v>
      </c>
      <c r="BK160" s="188">
        <f>ROUND(I160*H160,2)</f>
        <v>0</v>
      </c>
      <c r="BL160" s="20" t="s">
        <v>149</v>
      </c>
      <c r="BM160" s="187" t="s">
        <v>997</v>
      </c>
    </row>
    <row r="161" spans="2:51" s="14" customFormat="1" ht="10.2">
      <c r="B161" s="200"/>
      <c r="C161" s="201"/>
      <c r="D161" s="191" t="s">
        <v>151</v>
      </c>
      <c r="E161" s="201"/>
      <c r="F161" s="203" t="s">
        <v>998</v>
      </c>
      <c r="G161" s="201"/>
      <c r="H161" s="204">
        <v>36.056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151</v>
      </c>
      <c r="AU161" s="210" t="s">
        <v>82</v>
      </c>
      <c r="AV161" s="14" t="s">
        <v>82</v>
      </c>
      <c r="AW161" s="14" t="s">
        <v>4</v>
      </c>
      <c r="AX161" s="14" t="s">
        <v>80</v>
      </c>
      <c r="AY161" s="210" t="s">
        <v>141</v>
      </c>
    </row>
    <row r="162" spans="1:65" s="2" customFormat="1" ht="21.75" customHeight="1">
      <c r="A162" s="37"/>
      <c r="B162" s="38"/>
      <c r="C162" s="176" t="s">
        <v>254</v>
      </c>
      <c r="D162" s="176" t="s">
        <v>144</v>
      </c>
      <c r="E162" s="177" t="s">
        <v>407</v>
      </c>
      <c r="F162" s="178" t="s">
        <v>408</v>
      </c>
      <c r="G162" s="179" t="s">
        <v>399</v>
      </c>
      <c r="H162" s="180">
        <v>18.028</v>
      </c>
      <c r="I162" s="181"/>
      <c r="J162" s="182">
        <f>ROUND(I162*H162,2)</f>
        <v>0</v>
      </c>
      <c r="K162" s="178" t="s">
        <v>148</v>
      </c>
      <c r="L162" s="42"/>
      <c r="M162" s="183" t="s">
        <v>19</v>
      </c>
      <c r="N162" s="184" t="s">
        <v>43</v>
      </c>
      <c r="O162" s="67"/>
      <c r="P162" s="185">
        <f>O162*H162</f>
        <v>0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7" t="s">
        <v>149</v>
      </c>
      <c r="AT162" s="187" t="s">
        <v>144</v>
      </c>
      <c r="AU162" s="187" t="s">
        <v>82</v>
      </c>
      <c r="AY162" s="20" t="s">
        <v>141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20" t="s">
        <v>80</v>
      </c>
      <c r="BK162" s="188">
        <f>ROUND(I162*H162,2)</f>
        <v>0</v>
      </c>
      <c r="BL162" s="20" t="s">
        <v>149</v>
      </c>
      <c r="BM162" s="187" t="s">
        <v>999</v>
      </c>
    </row>
    <row r="163" spans="1:65" s="2" customFormat="1" ht="24.15" customHeight="1">
      <c r="A163" s="37"/>
      <c r="B163" s="38"/>
      <c r="C163" s="176" t="s">
        <v>265</v>
      </c>
      <c r="D163" s="176" t="s">
        <v>144</v>
      </c>
      <c r="E163" s="177" t="s">
        <v>411</v>
      </c>
      <c r="F163" s="178" t="s">
        <v>412</v>
      </c>
      <c r="G163" s="179" t="s">
        <v>399</v>
      </c>
      <c r="H163" s="180">
        <v>342.532</v>
      </c>
      <c r="I163" s="181"/>
      <c r="J163" s="182">
        <f>ROUND(I163*H163,2)</f>
        <v>0</v>
      </c>
      <c r="K163" s="178" t="s">
        <v>148</v>
      </c>
      <c r="L163" s="42"/>
      <c r="M163" s="183" t="s">
        <v>19</v>
      </c>
      <c r="N163" s="184" t="s">
        <v>43</v>
      </c>
      <c r="O163" s="67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149</v>
      </c>
      <c r="AT163" s="187" t="s">
        <v>144</v>
      </c>
      <c r="AU163" s="187" t="s">
        <v>82</v>
      </c>
      <c r="AY163" s="20" t="s">
        <v>141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20" t="s">
        <v>80</v>
      </c>
      <c r="BK163" s="188">
        <f>ROUND(I163*H163,2)</f>
        <v>0</v>
      </c>
      <c r="BL163" s="20" t="s">
        <v>149</v>
      </c>
      <c r="BM163" s="187" t="s">
        <v>1000</v>
      </c>
    </row>
    <row r="164" spans="2:51" s="14" customFormat="1" ht="10.2">
      <c r="B164" s="200"/>
      <c r="C164" s="201"/>
      <c r="D164" s="191" t="s">
        <v>151</v>
      </c>
      <c r="E164" s="201"/>
      <c r="F164" s="203" t="s">
        <v>1001</v>
      </c>
      <c r="G164" s="201"/>
      <c r="H164" s="204">
        <v>342.532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151</v>
      </c>
      <c r="AU164" s="210" t="s">
        <v>82</v>
      </c>
      <c r="AV164" s="14" t="s">
        <v>82</v>
      </c>
      <c r="AW164" s="14" t="s">
        <v>4</v>
      </c>
      <c r="AX164" s="14" t="s">
        <v>80</v>
      </c>
      <c r="AY164" s="210" t="s">
        <v>141</v>
      </c>
    </row>
    <row r="165" spans="1:65" s="2" customFormat="1" ht="24.15" customHeight="1">
      <c r="A165" s="37"/>
      <c r="B165" s="38"/>
      <c r="C165" s="176" t="s">
        <v>270</v>
      </c>
      <c r="D165" s="176" t="s">
        <v>144</v>
      </c>
      <c r="E165" s="177" t="s">
        <v>416</v>
      </c>
      <c r="F165" s="178" t="s">
        <v>417</v>
      </c>
      <c r="G165" s="179" t="s">
        <v>399</v>
      </c>
      <c r="H165" s="180">
        <v>11.912</v>
      </c>
      <c r="I165" s="181"/>
      <c r="J165" s="182">
        <f>ROUND(I165*H165,2)</f>
        <v>0</v>
      </c>
      <c r="K165" s="178" t="s">
        <v>148</v>
      </c>
      <c r="L165" s="42"/>
      <c r="M165" s="183" t="s">
        <v>19</v>
      </c>
      <c r="N165" s="184" t="s">
        <v>43</v>
      </c>
      <c r="O165" s="67"/>
      <c r="P165" s="185">
        <f>O165*H165</f>
        <v>0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7" t="s">
        <v>149</v>
      </c>
      <c r="AT165" s="187" t="s">
        <v>144</v>
      </c>
      <c r="AU165" s="187" t="s">
        <v>82</v>
      </c>
      <c r="AY165" s="20" t="s">
        <v>141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20" t="s">
        <v>80</v>
      </c>
      <c r="BK165" s="188">
        <f>ROUND(I165*H165,2)</f>
        <v>0</v>
      </c>
      <c r="BL165" s="20" t="s">
        <v>149</v>
      </c>
      <c r="BM165" s="187" t="s">
        <v>1002</v>
      </c>
    </row>
    <row r="166" spans="2:51" s="14" customFormat="1" ht="10.2">
      <c r="B166" s="200"/>
      <c r="C166" s="201"/>
      <c r="D166" s="191" t="s">
        <v>151</v>
      </c>
      <c r="E166" s="202" t="s">
        <v>19</v>
      </c>
      <c r="F166" s="203" t="s">
        <v>1003</v>
      </c>
      <c r="G166" s="201"/>
      <c r="H166" s="204">
        <v>11.912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151</v>
      </c>
      <c r="AU166" s="210" t="s">
        <v>82</v>
      </c>
      <c r="AV166" s="14" t="s">
        <v>82</v>
      </c>
      <c r="AW166" s="14" t="s">
        <v>33</v>
      </c>
      <c r="AX166" s="14" t="s">
        <v>72</v>
      </c>
      <c r="AY166" s="210" t="s">
        <v>141</v>
      </c>
    </row>
    <row r="167" spans="2:51" s="16" customFormat="1" ht="10.2">
      <c r="B167" s="222"/>
      <c r="C167" s="223"/>
      <c r="D167" s="191" t="s">
        <v>151</v>
      </c>
      <c r="E167" s="224" t="s">
        <v>19</v>
      </c>
      <c r="F167" s="225" t="s">
        <v>160</v>
      </c>
      <c r="G167" s="223"/>
      <c r="H167" s="226">
        <v>11.912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151</v>
      </c>
      <c r="AU167" s="232" t="s">
        <v>82</v>
      </c>
      <c r="AV167" s="16" t="s">
        <v>149</v>
      </c>
      <c r="AW167" s="16" t="s">
        <v>33</v>
      </c>
      <c r="AX167" s="16" t="s">
        <v>80</v>
      </c>
      <c r="AY167" s="232" t="s">
        <v>141</v>
      </c>
    </row>
    <row r="168" spans="1:65" s="2" customFormat="1" ht="24.15" customHeight="1">
      <c r="A168" s="37"/>
      <c r="B168" s="38"/>
      <c r="C168" s="176" t="s">
        <v>277</v>
      </c>
      <c r="D168" s="176" t="s">
        <v>144</v>
      </c>
      <c r="E168" s="177" t="s">
        <v>1004</v>
      </c>
      <c r="F168" s="178" t="s">
        <v>1005</v>
      </c>
      <c r="G168" s="179" t="s">
        <v>399</v>
      </c>
      <c r="H168" s="180">
        <v>6.116</v>
      </c>
      <c r="I168" s="181"/>
      <c r="J168" s="182">
        <f>ROUND(I168*H168,2)</f>
        <v>0</v>
      </c>
      <c r="K168" s="178" t="s">
        <v>148</v>
      </c>
      <c r="L168" s="42"/>
      <c r="M168" s="183" t="s">
        <v>19</v>
      </c>
      <c r="N168" s="184" t="s">
        <v>43</v>
      </c>
      <c r="O168" s="67"/>
      <c r="P168" s="185">
        <f>O168*H168</f>
        <v>0</v>
      </c>
      <c r="Q168" s="185">
        <v>0</v>
      </c>
      <c r="R168" s="185">
        <f>Q168*H168</f>
        <v>0</v>
      </c>
      <c r="S168" s="185">
        <v>0</v>
      </c>
      <c r="T168" s="18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7" t="s">
        <v>149</v>
      </c>
      <c r="AT168" s="187" t="s">
        <v>144</v>
      </c>
      <c r="AU168" s="187" t="s">
        <v>82</v>
      </c>
      <c r="AY168" s="20" t="s">
        <v>141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20" t="s">
        <v>80</v>
      </c>
      <c r="BK168" s="188">
        <f>ROUND(I168*H168,2)</f>
        <v>0</v>
      </c>
      <c r="BL168" s="20" t="s">
        <v>149</v>
      </c>
      <c r="BM168" s="187" t="s">
        <v>1006</v>
      </c>
    </row>
    <row r="169" spans="2:63" s="12" customFormat="1" ht="22.8" customHeight="1">
      <c r="B169" s="160"/>
      <c r="C169" s="161"/>
      <c r="D169" s="162" t="s">
        <v>71</v>
      </c>
      <c r="E169" s="174" t="s">
        <v>419</v>
      </c>
      <c r="F169" s="174" t="s">
        <v>420</v>
      </c>
      <c r="G169" s="161"/>
      <c r="H169" s="161"/>
      <c r="I169" s="164"/>
      <c r="J169" s="175">
        <f>BK169</f>
        <v>0</v>
      </c>
      <c r="K169" s="161"/>
      <c r="L169" s="166"/>
      <c r="M169" s="167"/>
      <c r="N169" s="168"/>
      <c r="O169" s="168"/>
      <c r="P169" s="169">
        <f>P170</f>
        <v>0</v>
      </c>
      <c r="Q169" s="168"/>
      <c r="R169" s="169">
        <f>R170</f>
        <v>0</v>
      </c>
      <c r="S169" s="168"/>
      <c r="T169" s="170">
        <f>T170</f>
        <v>0</v>
      </c>
      <c r="AR169" s="171" t="s">
        <v>80</v>
      </c>
      <c r="AT169" s="172" t="s">
        <v>71</v>
      </c>
      <c r="AU169" s="172" t="s">
        <v>80</v>
      </c>
      <c r="AY169" s="171" t="s">
        <v>141</v>
      </c>
      <c r="BK169" s="173">
        <f>BK170</f>
        <v>0</v>
      </c>
    </row>
    <row r="170" spans="1:65" s="2" customFormat="1" ht="33" customHeight="1">
      <c r="A170" s="37"/>
      <c r="B170" s="38"/>
      <c r="C170" s="176" t="s">
        <v>282</v>
      </c>
      <c r="D170" s="176" t="s">
        <v>144</v>
      </c>
      <c r="E170" s="177" t="s">
        <v>422</v>
      </c>
      <c r="F170" s="178" t="s">
        <v>423</v>
      </c>
      <c r="G170" s="179" t="s">
        <v>399</v>
      </c>
      <c r="H170" s="180">
        <v>6.269</v>
      </c>
      <c r="I170" s="181"/>
      <c r="J170" s="182">
        <f>ROUND(I170*H170,2)</f>
        <v>0</v>
      </c>
      <c r="K170" s="178" t="s">
        <v>148</v>
      </c>
      <c r="L170" s="42"/>
      <c r="M170" s="183" t="s">
        <v>19</v>
      </c>
      <c r="N170" s="184" t="s">
        <v>43</v>
      </c>
      <c r="O170" s="67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7" t="s">
        <v>149</v>
      </c>
      <c r="AT170" s="187" t="s">
        <v>144</v>
      </c>
      <c r="AU170" s="187" t="s">
        <v>82</v>
      </c>
      <c r="AY170" s="20" t="s">
        <v>141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20" t="s">
        <v>80</v>
      </c>
      <c r="BK170" s="188">
        <f>ROUND(I170*H170,2)</f>
        <v>0</v>
      </c>
      <c r="BL170" s="20" t="s">
        <v>149</v>
      </c>
      <c r="BM170" s="187" t="s">
        <v>1007</v>
      </c>
    </row>
    <row r="171" spans="2:63" s="12" customFormat="1" ht="25.95" customHeight="1">
      <c r="B171" s="160"/>
      <c r="C171" s="161"/>
      <c r="D171" s="162" t="s">
        <v>71</v>
      </c>
      <c r="E171" s="163" t="s">
        <v>425</v>
      </c>
      <c r="F171" s="163" t="s">
        <v>426</v>
      </c>
      <c r="G171" s="161"/>
      <c r="H171" s="161"/>
      <c r="I171" s="164"/>
      <c r="J171" s="165">
        <f>BK171</f>
        <v>0</v>
      </c>
      <c r="K171" s="161"/>
      <c r="L171" s="166"/>
      <c r="M171" s="167"/>
      <c r="N171" s="168"/>
      <c r="O171" s="168"/>
      <c r="P171" s="169">
        <f>P172+P220+P224+P227+P247+P362</f>
        <v>0</v>
      </c>
      <c r="Q171" s="168"/>
      <c r="R171" s="169">
        <f>R172+R220+R224+R227+R247+R362</f>
        <v>7.962579400000001</v>
      </c>
      <c r="S171" s="168"/>
      <c r="T171" s="170">
        <f>T172+T220+T224+T227+T247+T362</f>
        <v>7.1859853000000005</v>
      </c>
      <c r="AR171" s="171" t="s">
        <v>82</v>
      </c>
      <c r="AT171" s="172" t="s">
        <v>71</v>
      </c>
      <c r="AU171" s="172" t="s">
        <v>72</v>
      </c>
      <c r="AY171" s="171" t="s">
        <v>141</v>
      </c>
      <c r="BK171" s="173">
        <f>BK172+BK220+BK224+BK227+BK247+BK362</f>
        <v>0</v>
      </c>
    </row>
    <row r="172" spans="2:63" s="12" customFormat="1" ht="22.8" customHeight="1">
      <c r="B172" s="160"/>
      <c r="C172" s="161"/>
      <c r="D172" s="162" t="s">
        <v>71</v>
      </c>
      <c r="E172" s="174" t="s">
        <v>1008</v>
      </c>
      <c r="F172" s="174" t="s">
        <v>1009</v>
      </c>
      <c r="G172" s="161"/>
      <c r="H172" s="161"/>
      <c r="I172" s="164"/>
      <c r="J172" s="175">
        <f>BK172</f>
        <v>0</v>
      </c>
      <c r="K172" s="161"/>
      <c r="L172" s="166"/>
      <c r="M172" s="167"/>
      <c r="N172" s="168"/>
      <c r="O172" s="168"/>
      <c r="P172" s="169">
        <f>SUM(P173:P219)</f>
        <v>0</v>
      </c>
      <c r="Q172" s="168"/>
      <c r="R172" s="169">
        <f>SUM(R173:R219)</f>
        <v>5.48179196</v>
      </c>
      <c r="S172" s="168"/>
      <c r="T172" s="170">
        <f>SUM(T173:T219)</f>
        <v>6.115952</v>
      </c>
      <c r="AR172" s="171" t="s">
        <v>82</v>
      </c>
      <c r="AT172" s="172" t="s">
        <v>71</v>
      </c>
      <c r="AU172" s="172" t="s">
        <v>80</v>
      </c>
      <c r="AY172" s="171" t="s">
        <v>141</v>
      </c>
      <c r="BK172" s="173">
        <f>SUM(BK173:BK219)</f>
        <v>0</v>
      </c>
    </row>
    <row r="173" spans="1:65" s="2" customFormat="1" ht="16.5" customHeight="1">
      <c r="A173" s="37"/>
      <c r="B173" s="38"/>
      <c r="C173" s="176" t="s">
        <v>286</v>
      </c>
      <c r="D173" s="176" t="s">
        <v>144</v>
      </c>
      <c r="E173" s="177" t="s">
        <v>1010</v>
      </c>
      <c r="F173" s="178" t="s">
        <v>1011</v>
      </c>
      <c r="G173" s="179" t="s">
        <v>169</v>
      </c>
      <c r="H173" s="180">
        <v>382.247</v>
      </c>
      <c r="I173" s="181"/>
      <c r="J173" s="182">
        <f>ROUND(I173*H173,2)</f>
        <v>0</v>
      </c>
      <c r="K173" s="178" t="s">
        <v>148</v>
      </c>
      <c r="L173" s="42"/>
      <c r="M173" s="183" t="s">
        <v>19</v>
      </c>
      <c r="N173" s="184" t="s">
        <v>43</v>
      </c>
      <c r="O173" s="67"/>
      <c r="P173" s="185">
        <f>O173*H173</f>
        <v>0</v>
      </c>
      <c r="Q173" s="185">
        <v>0</v>
      </c>
      <c r="R173" s="185">
        <f>Q173*H173</f>
        <v>0</v>
      </c>
      <c r="S173" s="185">
        <v>0.014</v>
      </c>
      <c r="T173" s="186">
        <f>S173*H173</f>
        <v>5.351458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277</v>
      </c>
      <c r="AT173" s="187" t="s">
        <v>144</v>
      </c>
      <c r="AU173" s="187" t="s">
        <v>82</v>
      </c>
      <c r="AY173" s="20" t="s">
        <v>141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20" t="s">
        <v>80</v>
      </c>
      <c r="BK173" s="188">
        <f>ROUND(I173*H173,2)</f>
        <v>0</v>
      </c>
      <c r="BL173" s="20" t="s">
        <v>277</v>
      </c>
      <c r="BM173" s="187" t="s">
        <v>1012</v>
      </c>
    </row>
    <row r="174" spans="2:51" s="14" customFormat="1" ht="10.2">
      <c r="B174" s="200"/>
      <c r="C174" s="201"/>
      <c r="D174" s="191" t="s">
        <v>151</v>
      </c>
      <c r="E174" s="202" t="s">
        <v>19</v>
      </c>
      <c r="F174" s="203" t="s">
        <v>1013</v>
      </c>
      <c r="G174" s="201"/>
      <c r="H174" s="204">
        <v>148.32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151</v>
      </c>
      <c r="AU174" s="210" t="s">
        <v>82</v>
      </c>
      <c r="AV174" s="14" t="s">
        <v>82</v>
      </c>
      <c r="AW174" s="14" t="s">
        <v>33</v>
      </c>
      <c r="AX174" s="14" t="s">
        <v>72</v>
      </c>
      <c r="AY174" s="210" t="s">
        <v>141</v>
      </c>
    </row>
    <row r="175" spans="2:51" s="14" customFormat="1" ht="10.2">
      <c r="B175" s="200"/>
      <c r="C175" s="201"/>
      <c r="D175" s="191" t="s">
        <v>151</v>
      </c>
      <c r="E175" s="202" t="s">
        <v>19</v>
      </c>
      <c r="F175" s="203" t="s">
        <v>1014</v>
      </c>
      <c r="G175" s="201"/>
      <c r="H175" s="204">
        <v>8.863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151</v>
      </c>
      <c r="AU175" s="210" t="s">
        <v>82</v>
      </c>
      <c r="AV175" s="14" t="s">
        <v>82</v>
      </c>
      <c r="AW175" s="14" t="s">
        <v>33</v>
      </c>
      <c r="AX175" s="14" t="s">
        <v>72</v>
      </c>
      <c r="AY175" s="210" t="s">
        <v>141</v>
      </c>
    </row>
    <row r="176" spans="2:51" s="14" customFormat="1" ht="10.2">
      <c r="B176" s="200"/>
      <c r="C176" s="201"/>
      <c r="D176" s="191" t="s">
        <v>151</v>
      </c>
      <c r="E176" s="202" t="s">
        <v>19</v>
      </c>
      <c r="F176" s="203" t="s">
        <v>1015</v>
      </c>
      <c r="G176" s="201"/>
      <c r="H176" s="204">
        <v>1.913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151</v>
      </c>
      <c r="AU176" s="210" t="s">
        <v>82</v>
      </c>
      <c r="AV176" s="14" t="s">
        <v>82</v>
      </c>
      <c r="AW176" s="14" t="s">
        <v>33</v>
      </c>
      <c r="AX176" s="14" t="s">
        <v>72</v>
      </c>
      <c r="AY176" s="210" t="s">
        <v>141</v>
      </c>
    </row>
    <row r="177" spans="2:51" s="14" customFormat="1" ht="10.2">
      <c r="B177" s="200"/>
      <c r="C177" s="201"/>
      <c r="D177" s="191" t="s">
        <v>151</v>
      </c>
      <c r="E177" s="202" t="s">
        <v>19</v>
      </c>
      <c r="F177" s="203" t="s">
        <v>1016</v>
      </c>
      <c r="G177" s="201"/>
      <c r="H177" s="204">
        <v>0.24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151</v>
      </c>
      <c r="AU177" s="210" t="s">
        <v>82</v>
      </c>
      <c r="AV177" s="14" t="s">
        <v>82</v>
      </c>
      <c r="AW177" s="14" t="s">
        <v>33</v>
      </c>
      <c r="AX177" s="14" t="s">
        <v>72</v>
      </c>
      <c r="AY177" s="210" t="s">
        <v>141</v>
      </c>
    </row>
    <row r="178" spans="2:51" s="14" customFormat="1" ht="10.2">
      <c r="B178" s="200"/>
      <c r="C178" s="201"/>
      <c r="D178" s="191" t="s">
        <v>151</v>
      </c>
      <c r="E178" s="202" t="s">
        <v>19</v>
      </c>
      <c r="F178" s="203" t="s">
        <v>1017</v>
      </c>
      <c r="G178" s="201"/>
      <c r="H178" s="204">
        <v>0.115</v>
      </c>
      <c r="I178" s="205"/>
      <c r="J178" s="201"/>
      <c r="K178" s="201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151</v>
      </c>
      <c r="AU178" s="210" t="s">
        <v>82</v>
      </c>
      <c r="AV178" s="14" t="s">
        <v>82</v>
      </c>
      <c r="AW178" s="14" t="s">
        <v>33</v>
      </c>
      <c r="AX178" s="14" t="s">
        <v>72</v>
      </c>
      <c r="AY178" s="210" t="s">
        <v>141</v>
      </c>
    </row>
    <row r="179" spans="2:51" s="14" customFormat="1" ht="10.2">
      <c r="B179" s="200"/>
      <c r="C179" s="201"/>
      <c r="D179" s="191" t="s">
        <v>151</v>
      </c>
      <c r="E179" s="202" t="s">
        <v>19</v>
      </c>
      <c r="F179" s="203" t="s">
        <v>1016</v>
      </c>
      <c r="G179" s="201"/>
      <c r="H179" s="204">
        <v>0.24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151</v>
      </c>
      <c r="AU179" s="210" t="s">
        <v>82</v>
      </c>
      <c r="AV179" s="14" t="s">
        <v>82</v>
      </c>
      <c r="AW179" s="14" t="s">
        <v>33</v>
      </c>
      <c r="AX179" s="14" t="s">
        <v>72</v>
      </c>
      <c r="AY179" s="210" t="s">
        <v>141</v>
      </c>
    </row>
    <row r="180" spans="2:51" s="15" customFormat="1" ht="10.2">
      <c r="B180" s="211"/>
      <c r="C180" s="212"/>
      <c r="D180" s="191" t="s">
        <v>151</v>
      </c>
      <c r="E180" s="213" t="s">
        <v>19</v>
      </c>
      <c r="F180" s="214" t="s">
        <v>154</v>
      </c>
      <c r="G180" s="212"/>
      <c r="H180" s="215">
        <v>159.691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151</v>
      </c>
      <c r="AU180" s="221" t="s">
        <v>82</v>
      </c>
      <c r="AV180" s="15" t="s">
        <v>155</v>
      </c>
      <c r="AW180" s="15" t="s">
        <v>33</v>
      </c>
      <c r="AX180" s="15" t="s">
        <v>72</v>
      </c>
      <c r="AY180" s="221" t="s">
        <v>141</v>
      </c>
    </row>
    <row r="181" spans="2:51" s="14" customFormat="1" ht="10.2">
      <c r="B181" s="200"/>
      <c r="C181" s="201"/>
      <c r="D181" s="191" t="s">
        <v>151</v>
      </c>
      <c r="E181" s="202" t="s">
        <v>19</v>
      </c>
      <c r="F181" s="203" t="s">
        <v>1018</v>
      </c>
      <c r="G181" s="201"/>
      <c r="H181" s="204">
        <v>53.625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151</v>
      </c>
      <c r="AU181" s="210" t="s">
        <v>82</v>
      </c>
      <c r="AV181" s="14" t="s">
        <v>82</v>
      </c>
      <c r="AW181" s="14" t="s">
        <v>33</v>
      </c>
      <c r="AX181" s="14" t="s">
        <v>72</v>
      </c>
      <c r="AY181" s="210" t="s">
        <v>141</v>
      </c>
    </row>
    <row r="182" spans="2:51" s="14" customFormat="1" ht="10.2">
      <c r="B182" s="200"/>
      <c r="C182" s="201"/>
      <c r="D182" s="191" t="s">
        <v>151</v>
      </c>
      <c r="E182" s="202" t="s">
        <v>19</v>
      </c>
      <c r="F182" s="203" t="s">
        <v>1019</v>
      </c>
      <c r="G182" s="201"/>
      <c r="H182" s="204">
        <v>5.313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151</v>
      </c>
      <c r="AU182" s="210" t="s">
        <v>82</v>
      </c>
      <c r="AV182" s="14" t="s">
        <v>82</v>
      </c>
      <c r="AW182" s="14" t="s">
        <v>33</v>
      </c>
      <c r="AX182" s="14" t="s">
        <v>72</v>
      </c>
      <c r="AY182" s="210" t="s">
        <v>141</v>
      </c>
    </row>
    <row r="183" spans="2:51" s="14" customFormat="1" ht="10.2">
      <c r="B183" s="200"/>
      <c r="C183" s="201"/>
      <c r="D183" s="191" t="s">
        <v>151</v>
      </c>
      <c r="E183" s="202" t="s">
        <v>19</v>
      </c>
      <c r="F183" s="203" t="s">
        <v>1020</v>
      </c>
      <c r="G183" s="201"/>
      <c r="H183" s="204">
        <v>0.23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151</v>
      </c>
      <c r="AU183" s="210" t="s">
        <v>82</v>
      </c>
      <c r="AV183" s="14" t="s">
        <v>82</v>
      </c>
      <c r="AW183" s="14" t="s">
        <v>33</v>
      </c>
      <c r="AX183" s="14" t="s">
        <v>72</v>
      </c>
      <c r="AY183" s="210" t="s">
        <v>141</v>
      </c>
    </row>
    <row r="184" spans="2:51" s="14" customFormat="1" ht="10.2">
      <c r="B184" s="200"/>
      <c r="C184" s="201"/>
      <c r="D184" s="191" t="s">
        <v>151</v>
      </c>
      <c r="E184" s="202" t="s">
        <v>19</v>
      </c>
      <c r="F184" s="203" t="s">
        <v>1021</v>
      </c>
      <c r="G184" s="201"/>
      <c r="H184" s="204">
        <v>1.5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151</v>
      </c>
      <c r="AU184" s="210" t="s">
        <v>82</v>
      </c>
      <c r="AV184" s="14" t="s">
        <v>82</v>
      </c>
      <c r="AW184" s="14" t="s">
        <v>33</v>
      </c>
      <c r="AX184" s="14" t="s">
        <v>72</v>
      </c>
      <c r="AY184" s="210" t="s">
        <v>141</v>
      </c>
    </row>
    <row r="185" spans="2:51" s="15" customFormat="1" ht="10.2">
      <c r="B185" s="211"/>
      <c r="C185" s="212"/>
      <c r="D185" s="191" t="s">
        <v>151</v>
      </c>
      <c r="E185" s="213" t="s">
        <v>19</v>
      </c>
      <c r="F185" s="214" t="s">
        <v>154</v>
      </c>
      <c r="G185" s="212"/>
      <c r="H185" s="215">
        <v>60.668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151</v>
      </c>
      <c r="AU185" s="221" t="s">
        <v>82</v>
      </c>
      <c r="AV185" s="15" t="s">
        <v>155</v>
      </c>
      <c r="AW185" s="15" t="s">
        <v>33</v>
      </c>
      <c r="AX185" s="15" t="s">
        <v>72</v>
      </c>
      <c r="AY185" s="221" t="s">
        <v>141</v>
      </c>
    </row>
    <row r="186" spans="2:51" s="14" customFormat="1" ht="10.2">
      <c r="B186" s="200"/>
      <c r="C186" s="201"/>
      <c r="D186" s="191" t="s">
        <v>151</v>
      </c>
      <c r="E186" s="202" t="s">
        <v>19</v>
      </c>
      <c r="F186" s="203" t="s">
        <v>1022</v>
      </c>
      <c r="G186" s="201"/>
      <c r="H186" s="204">
        <v>150.62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151</v>
      </c>
      <c r="AU186" s="210" t="s">
        <v>82</v>
      </c>
      <c r="AV186" s="14" t="s">
        <v>82</v>
      </c>
      <c r="AW186" s="14" t="s">
        <v>33</v>
      </c>
      <c r="AX186" s="14" t="s">
        <v>72</v>
      </c>
      <c r="AY186" s="210" t="s">
        <v>141</v>
      </c>
    </row>
    <row r="187" spans="2:51" s="14" customFormat="1" ht="10.2">
      <c r="B187" s="200"/>
      <c r="C187" s="201"/>
      <c r="D187" s="191" t="s">
        <v>151</v>
      </c>
      <c r="E187" s="202" t="s">
        <v>19</v>
      </c>
      <c r="F187" s="203" t="s">
        <v>1023</v>
      </c>
      <c r="G187" s="201"/>
      <c r="H187" s="204">
        <v>8.963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151</v>
      </c>
      <c r="AU187" s="210" t="s">
        <v>82</v>
      </c>
      <c r="AV187" s="14" t="s">
        <v>82</v>
      </c>
      <c r="AW187" s="14" t="s">
        <v>33</v>
      </c>
      <c r="AX187" s="14" t="s">
        <v>72</v>
      </c>
      <c r="AY187" s="210" t="s">
        <v>141</v>
      </c>
    </row>
    <row r="188" spans="2:51" s="14" customFormat="1" ht="10.2">
      <c r="B188" s="200"/>
      <c r="C188" s="201"/>
      <c r="D188" s="191" t="s">
        <v>151</v>
      </c>
      <c r="E188" s="202" t="s">
        <v>19</v>
      </c>
      <c r="F188" s="203" t="s">
        <v>1024</v>
      </c>
      <c r="G188" s="201"/>
      <c r="H188" s="204">
        <v>1.95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151</v>
      </c>
      <c r="AU188" s="210" t="s">
        <v>82</v>
      </c>
      <c r="AV188" s="14" t="s">
        <v>82</v>
      </c>
      <c r="AW188" s="14" t="s">
        <v>33</v>
      </c>
      <c r="AX188" s="14" t="s">
        <v>72</v>
      </c>
      <c r="AY188" s="210" t="s">
        <v>141</v>
      </c>
    </row>
    <row r="189" spans="2:51" s="14" customFormat="1" ht="10.2">
      <c r="B189" s="200"/>
      <c r="C189" s="201"/>
      <c r="D189" s="191" t="s">
        <v>151</v>
      </c>
      <c r="E189" s="202" t="s">
        <v>19</v>
      </c>
      <c r="F189" s="203" t="s">
        <v>1016</v>
      </c>
      <c r="G189" s="201"/>
      <c r="H189" s="204">
        <v>0.24</v>
      </c>
      <c r="I189" s="205"/>
      <c r="J189" s="201"/>
      <c r="K189" s="201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151</v>
      </c>
      <c r="AU189" s="210" t="s">
        <v>82</v>
      </c>
      <c r="AV189" s="14" t="s">
        <v>82</v>
      </c>
      <c r="AW189" s="14" t="s">
        <v>33</v>
      </c>
      <c r="AX189" s="14" t="s">
        <v>72</v>
      </c>
      <c r="AY189" s="210" t="s">
        <v>141</v>
      </c>
    </row>
    <row r="190" spans="2:51" s="14" customFormat="1" ht="10.2">
      <c r="B190" s="200"/>
      <c r="C190" s="201"/>
      <c r="D190" s="191" t="s">
        <v>151</v>
      </c>
      <c r="E190" s="202" t="s">
        <v>19</v>
      </c>
      <c r="F190" s="203" t="s">
        <v>1017</v>
      </c>
      <c r="G190" s="201"/>
      <c r="H190" s="204">
        <v>0.115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151</v>
      </c>
      <c r="AU190" s="210" t="s">
        <v>82</v>
      </c>
      <c r="AV190" s="14" t="s">
        <v>82</v>
      </c>
      <c r="AW190" s="14" t="s">
        <v>33</v>
      </c>
      <c r="AX190" s="14" t="s">
        <v>72</v>
      </c>
      <c r="AY190" s="210" t="s">
        <v>141</v>
      </c>
    </row>
    <row r="191" spans="2:51" s="15" customFormat="1" ht="10.2">
      <c r="B191" s="211"/>
      <c r="C191" s="212"/>
      <c r="D191" s="191" t="s">
        <v>151</v>
      </c>
      <c r="E191" s="213" t="s">
        <v>19</v>
      </c>
      <c r="F191" s="214" t="s">
        <v>154</v>
      </c>
      <c r="G191" s="212"/>
      <c r="H191" s="215">
        <v>161.888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151</v>
      </c>
      <c r="AU191" s="221" t="s">
        <v>82</v>
      </c>
      <c r="AV191" s="15" t="s">
        <v>155</v>
      </c>
      <c r="AW191" s="15" t="s">
        <v>33</v>
      </c>
      <c r="AX191" s="15" t="s">
        <v>72</v>
      </c>
      <c r="AY191" s="221" t="s">
        <v>141</v>
      </c>
    </row>
    <row r="192" spans="2:51" s="16" customFormat="1" ht="10.2">
      <c r="B192" s="222"/>
      <c r="C192" s="223"/>
      <c r="D192" s="191" t="s">
        <v>151</v>
      </c>
      <c r="E192" s="224" t="s">
        <v>19</v>
      </c>
      <c r="F192" s="225" t="s">
        <v>160</v>
      </c>
      <c r="G192" s="223"/>
      <c r="H192" s="226">
        <v>382.247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151</v>
      </c>
      <c r="AU192" s="232" t="s">
        <v>82</v>
      </c>
      <c r="AV192" s="16" t="s">
        <v>149</v>
      </c>
      <c r="AW192" s="16" t="s">
        <v>33</v>
      </c>
      <c r="AX192" s="16" t="s">
        <v>80</v>
      </c>
      <c r="AY192" s="232" t="s">
        <v>141</v>
      </c>
    </row>
    <row r="193" spans="1:65" s="2" customFormat="1" ht="16.5" customHeight="1">
      <c r="A193" s="37"/>
      <c r="B193" s="38"/>
      <c r="C193" s="176" t="s">
        <v>292</v>
      </c>
      <c r="D193" s="176" t="s">
        <v>144</v>
      </c>
      <c r="E193" s="177" t="s">
        <v>1025</v>
      </c>
      <c r="F193" s="178" t="s">
        <v>1026</v>
      </c>
      <c r="G193" s="179" t="s">
        <v>169</v>
      </c>
      <c r="H193" s="180">
        <v>382.247</v>
      </c>
      <c r="I193" s="181"/>
      <c r="J193" s="182">
        <f>ROUND(I193*H193,2)</f>
        <v>0</v>
      </c>
      <c r="K193" s="178" t="s">
        <v>148</v>
      </c>
      <c r="L193" s="42"/>
      <c r="M193" s="183" t="s">
        <v>19</v>
      </c>
      <c r="N193" s="184" t="s">
        <v>43</v>
      </c>
      <c r="O193" s="67"/>
      <c r="P193" s="185">
        <f>O193*H193</f>
        <v>0</v>
      </c>
      <c r="Q193" s="185">
        <v>0</v>
      </c>
      <c r="R193" s="185">
        <f>Q193*H193</f>
        <v>0</v>
      </c>
      <c r="S193" s="185">
        <v>0.002</v>
      </c>
      <c r="T193" s="186">
        <f>S193*H193</f>
        <v>0.764494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7" t="s">
        <v>277</v>
      </c>
      <c r="AT193" s="187" t="s">
        <v>144</v>
      </c>
      <c r="AU193" s="187" t="s">
        <v>82</v>
      </c>
      <c r="AY193" s="20" t="s">
        <v>141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20" t="s">
        <v>80</v>
      </c>
      <c r="BK193" s="188">
        <f>ROUND(I193*H193,2)</f>
        <v>0</v>
      </c>
      <c r="BL193" s="20" t="s">
        <v>277</v>
      </c>
      <c r="BM193" s="187" t="s">
        <v>1027</v>
      </c>
    </row>
    <row r="194" spans="1:65" s="2" customFormat="1" ht="21.75" customHeight="1">
      <c r="A194" s="37"/>
      <c r="B194" s="38"/>
      <c r="C194" s="176" t="s">
        <v>299</v>
      </c>
      <c r="D194" s="176" t="s">
        <v>144</v>
      </c>
      <c r="E194" s="177" t="s">
        <v>1028</v>
      </c>
      <c r="F194" s="178" t="s">
        <v>1029</v>
      </c>
      <c r="G194" s="179" t="s">
        <v>169</v>
      </c>
      <c r="H194" s="180">
        <v>386.042</v>
      </c>
      <c r="I194" s="181"/>
      <c r="J194" s="182">
        <f>ROUND(I194*H194,2)</f>
        <v>0</v>
      </c>
      <c r="K194" s="178" t="s">
        <v>148</v>
      </c>
      <c r="L194" s="42"/>
      <c r="M194" s="183" t="s">
        <v>19</v>
      </c>
      <c r="N194" s="184" t="s">
        <v>43</v>
      </c>
      <c r="O194" s="67"/>
      <c r="P194" s="185">
        <f>O194*H194</f>
        <v>0</v>
      </c>
      <c r="Q194" s="185">
        <v>0</v>
      </c>
      <c r="R194" s="185">
        <f>Q194*H194</f>
        <v>0</v>
      </c>
      <c r="S194" s="185">
        <v>0</v>
      </c>
      <c r="T194" s="18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7" t="s">
        <v>277</v>
      </c>
      <c r="AT194" s="187" t="s">
        <v>144</v>
      </c>
      <c r="AU194" s="187" t="s">
        <v>82</v>
      </c>
      <c r="AY194" s="20" t="s">
        <v>141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20" t="s">
        <v>80</v>
      </c>
      <c r="BK194" s="188">
        <f>ROUND(I194*H194,2)</f>
        <v>0</v>
      </c>
      <c r="BL194" s="20" t="s">
        <v>277</v>
      </c>
      <c r="BM194" s="187" t="s">
        <v>1030</v>
      </c>
    </row>
    <row r="195" spans="2:51" s="14" customFormat="1" ht="10.2">
      <c r="B195" s="200"/>
      <c r="C195" s="201"/>
      <c r="D195" s="191" t="s">
        <v>151</v>
      </c>
      <c r="E195" s="202" t="s">
        <v>19</v>
      </c>
      <c r="F195" s="203" t="s">
        <v>1013</v>
      </c>
      <c r="G195" s="201"/>
      <c r="H195" s="204">
        <v>148.32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151</v>
      </c>
      <c r="AU195" s="210" t="s">
        <v>82</v>
      </c>
      <c r="AV195" s="14" t="s">
        <v>82</v>
      </c>
      <c r="AW195" s="14" t="s">
        <v>33</v>
      </c>
      <c r="AX195" s="14" t="s">
        <v>72</v>
      </c>
      <c r="AY195" s="210" t="s">
        <v>141</v>
      </c>
    </row>
    <row r="196" spans="2:51" s="14" customFormat="1" ht="10.2">
      <c r="B196" s="200"/>
      <c r="C196" s="201"/>
      <c r="D196" s="191" t="s">
        <v>151</v>
      </c>
      <c r="E196" s="202" t="s">
        <v>19</v>
      </c>
      <c r="F196" s="203" t="s">
        <v>1014</v>
      </c>
      <c r="G196" s="201"/>
      <c r="H196" s="204">
        <v>8.863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151</v>
      </c>
      <c r="AU196" s="210" t="s">
        <v>82</v>
      </c>
      <c r="AV196" s="14" t="s">
        <v>82</v>
      </c>
      <c r="AW196" s="14" t="s">
        <v>33</v>
      </c>
      <c r="AX196" s="14" t="s">
        <v>72</v>
      </c>
      <c r="AY196" s="210" t="s">
        <v>141</v>
      </c>
    </row>
    <row r="197" spans="2:51" s="14" customFormat="1" ht="10.2">
      <c r="B197" s="200"/>
      <c r="C197" s="201"/>
      <c r="D197" s="191" t="s">
        <v>151</v>
      </c>
      <c r="E197" s="202" t="s">
        <v>19</v>
      </c>
      <c r="F197" s="203" t="s">
        <v>1015</v>
      </c>
      <c r="G197" s="201"/>
      <c r="H197" s="204">
        <v>1.913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151</v>
      </c>
      <c r="AU197" s="210" t="s">
        <v>82</v>
      </c>
      <c r="AV197" s="14" t="s">
        <v>82</v>
      </c>
      <c r="AW197" s="14" t="s">
        <v>33</v>
      </c>
      <c r="AX197" s="14" t="s">
        <v>72</v>
      </c>
      <c r="AY197" s="210" t="s">
        <v>141</v>
      </c>
    </row>
    <row r="198" spans="2:51" s="14" customFormat="1" ht="10.2">
      <c r="B198" s="200"/>
      <c r="C198" s="201"/>
      <c r="D198" s="191" t="s">
        <v>151</v>
      </c>
      <c r="E198" s="202" t="s">
        <v>19</v>
      </c>
      <c r="F198" s="203" t="s">
        <v>1031</v>
      </c>
      <c r="G198" s="201"/>
      <c r="H198" s="204">
        <v>0.6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151</v>
      </c>
      <c r="AU198" s="210" t="s">
        <v>82</v>
      </c>
      <c r="AV198" s="14" t="s">
        <v>82</v>
      </c>
      <c r="AW198" s="14" t="s">
        <v>33</v>
      </c>
      <c r="AX198" s="14" t="s">
        <v>72</v>
      </c>
      <c r="AY198" s="210" t="s">
        <v>141</v>
      </c>
    </row>
    <row r="199" spans="2:51" s="14" customFormat="1" ht="10.2">
      <c r="B199" s="200"/>
      <c r="C199" s="201"/>
      <c r="D199" s="191" t="s">
        <v>151</v>
      </c>
      <c r="E199" s="202" t="s">
        <v>19</v>
      </c>
      <c r="F199" s="203" t="s">
        <v>1032</v>
      </c>
      <c r="G199" s="201"/>
      <c r="H199" s="204">
        <v>1.225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151</v>
      </c>
      <c r="AU199" s="210" t="s">
        <v>82</v>
      </c>
      <c r="AV199" s="14" t="s">
        <v>82</v>
      </c>
      <c r="AW199" s="14" t="s">
        <v>33</v>
      </c>
      <c r="AX199" s="14" t="s">
        <v>72</v>
      </c>
      <c r="AY199" s="210" t="s">
        <v>141</v>
      </c>
    </row>
    <row r="200" spans="2:51" s="14" customFormat="1" ht="10.2">
      <c r="B200" s="200"/>
      <c r="C200" s="201"/>
      <c r="D200" s="191" t="s">
        <v>151</v>
      </c>
      <c r="E200" s="202" t="s">
        <v>19</v>
      </c>
      <c r="F200" s="203" t="s">
        <v>1031</v>
      </c>
      <c r="G200" s="201"/>
      <c r="H200" s="204">
        <v>0.6</v>
      </c>
      <c r="I200" s="205"/>
      <c r="J200" s="201"/>
      <c r="K200" s="201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151</v>
      </c>
      <c r="AU200" s="210" t="s">
        <v>82</v>
      </c>
      <c r="AV200" s="14" t="s">
        <v>82</v>
      </c>
      <c r="AW200" s="14" t="s">
        <v>33</v>
      </c>
      <c r="AX200" s="14" t="s">
        <v>72</v>
      </c>
      <c r="AY200" s="210" t="s">
        <v>141</v>
      </c>
    </row>
    <row r="201" spans="2:51" s="15" customFormat="1" ht="10.2">
      <c r="B201" s="211"/>
      <c r="C201" s="212"/>
      <c r="D201" s="191" t="s">
        <v>151</v>
      </c>
      <c r="E201" s="213" t="s">
        <v>19</v>
      </c>
      <c r="F201" s="214" t="s">
        <v>154</v>
      </c>
      <c r="G201" s="212"/>
      <c r="H201" s="215">
        <v>161.521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151</v>
      </c>
      <c r="AU201" s="221" t="s">
        <v>82</v>
      </c>
      <c r="AV201" s="15" t="s">
        <v>155</v>
      </c>
      <c r="AW201" s="15" t="s">
        <v>33</v>
      </c>
      <c r="AX201" s="15" t="s">
        <v>72</v>
      </c>
      <c r="AY201" s="221" t="s">
        <v>141</v>
      </c>
    </row>
    <row r="202" spans="2:51" s="14" customFormat="1" ht="10.2">
      <c r="B202" s="200"/>
      <c r="C202" s="201"/>
      <c r="D202" s="191" t="s">
        <v>151</v>
      </c>
      <c r="E202" s="202" t="s">
        <v>19</v>
      </c>
      <c r="F202" s="203" t="s">
        <v>1018</v>
      </c>
      <c r="G202" s="201"/>
      <c r="H202" s="204">
        <v>53.625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151</v>
      </c>
      <c r="AU202" s="210" t="s">
        <v>82</v>
      </c>
      <c r="AV202" s="14" t="s">
        <v>82</v>
      </c>
      <c r="AW202" s="14" t="s">
        <v>33</v>
      </c>
      <c r="AX202" s="14" t="s">
        <v>72</v>
      </c>
      <c r="AY202" s="210" t="s">
        <v>141</v>
      </c>
    </row>
    <row r="203" spans="2:51" s="14" customFormat="1" ht="10.2">
      <c r="B203" s="200"/>
      <c r="C203" s="201"/>
      <c r="D203" s="191" t="s">
        <v>151</v>
      </c>
      <c r="E203" s="202" t="s">
        <v>19</v>
      </c>
      <c r="F203" s="203" t="s">
        <v>1019</v>
      </c>
      <c r="G203" s="201"/>
      <c r="H203" s="204">
        <v>5.313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151</v>
      </c>
      <c r="AU203" s="210" t="s">
        <v>82</v>
      </c>
      <c r="AV203" s="14" t="s">
        <v>82</v>
      </c>
      <c r="AW203" s="14" t="s">
        <v>33</v>
      </c>
      <c r="AX203" s="14" t="s">
        <v>72</v>
      </c>
      <c r="AY203" s="210" t="s">
        <v>141</v>
      </c>
    </row>
    <row r="204" spans="2:51" s="14" customFormat="1" ht="10.2">
      <c r="B204" s="200"/>
      <c r="C204" s="201"/>
      <c r="D204" s="191" t="s">
        <v>151</v>
      </c>
      <c r="E204" s="202" t="s">
        <v>19</v>
      </c>
      <c r="F204" s="203" t="s">
        <v>1033</v>
      </c>
      <c r="G204" s="201"/>
      <c r="H204" s="204">
        <v>0.725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151</v>
      </c>
      <c r="AU204" s="210" t="s">
        <v>82</v>
      </c>
      <c r="AV204" s="14" t="s">
        <v>82</v>
      </c>
      <c r="AW204" s="14" t="s">
        <v>33</v>
      </c>
      <c r="AX204" s="14" t="s">
        <v>72</v>
      </c>
      <c r="AY204" s="210" t="s">
        <v>141</v>
      </c>
    </row>
    <row r="205" spans="2:51" s="14" customFormat="1" ht="10.2">
      <c r="B205" s="200"/>
      <c r="C205" s="201"/>
      <c r="D205" s="191" t="s">
        <v>151</v>
      </c>
      <c r="E205" s="202" t="s">
        <v>19</v>
      </c>
      <c r="F205" s="203" t="s">
        <v>1021</v>
      </c>
      <c r="G205" s="201"/>
      <c r="H205" s="204">
        <v>1.5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151</v>
      </c>
      <c r="AU205" s="210" t="s">
        <v>82</v>
      </c>
      <c r="AV205" s="14" t="s">
        <v>82</v>
      </c>
      <c r="AW205" s="14" t="s">
        <v>33</v>
      </c>
      <c r="AX205" s="14" t="s">
        <v>72</v>
      </c>
      <c r="AY205" s="210" t="s">
        <v>141</v>
      </c>
    </row>
    <row r="206" spans="2:51" s="15" customFormat="1" ht="10.2">
      <c r="B206" s="211"/>
      <c r="C206" s="212"/>
      <c r="D206" s="191" t="s">
        <v>151</v>
      </c>
      <c r="E206" s="213" t="s">
        <v>19</v>
      </c>
      <c r="F206" s="214" t="s">
        <v>154</v>
      </c>
      <c r="G206" s="212"/>
      <c r="H206" s="215">
        <v>61.163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151</v>
      </c>
      <c r="AU206" s="221" t="s">
        <v>82</v>
      </c>
      <c r="AV206" s="15" t="s">
        <v>155</v>
      </c>
      <c r="AW206" s="15" t="s">
        <v>33</v>
      </c>
      <c r="AX206" s="15" t="s">
        <v>72</v>
      </c>
      <c r="AY206" s="221" t="s">
        <v>141</v>
      </c>
    </row>
    <row r="207" spans="2:51" s="14" customFormat="1" ht="10.2">
      <c r="B207" s="200"/>
      <c r="C207" s="201"/>
      <c r="D207" s="191" t="s">
        <v>151</v>
      </c>
      <c r="E207" s="202" t="s">
        <v>19</v>
      </c>
      <c r="F207" s="203" t="s">
        <v>1022</v>
      </c>
      <c r="G207" s="201"/>
      <c r="H207" s="204">
        <v>150.62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151</v>
      </c>
      <c r="AU207" s="210" t="s">
        <v>82</v>
      </c>
      <c r="AV207" s="14" t="s">
        <v>82</v>
      </c>
      <c r="AW207" s="14" t="s">
        <v>33</v>
      </c>
      <c r="AX207" s="14" t="s">
        <v>72</v>
      </c>
      <c r="AY207" s="210" t="s">
        <v>141</v>
      </c>
    </row>
    <row r="208" spans="2:51" s="14" customFormat="1" ht="10.2">
      <c r="B208" s="200"/>
      <c r="C208" s="201"/>
      <c r="D208" s="191" t="s">
        <v>151</v>
      </c>
      <c r="E208" s="202" t="s">
        <v>19</v>
      </c>
      <c r="F208" s="203" t="s">
        <v>1023</v>
      </c>
      <c r="G208" s="201"/>
      <c r="H208" s="204">
        <v>8.963</v>
      </c>
      <c r="I208" s="205"/>
      <c r="J208" s="201"/>
      <c r="K208" s="201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151</v>
      </c>
      <c r="AU208" s="210" t="s">
        <v>82</v>
      </c>
      <c r="AV208" s="14" t="s">
        <v>82</v>
      </c>
      <c r="AW208" s="14" t="s">
        <v>33</v>
      </c>
      <c r="AX208" s="14" t="s">
        <v>72</v>
      </c>
      <c r="AY208" s="210" t="s">
        <v>141</v>
      </c>
    </row>
    <row r="209" spans="2:51" s="14" customFormat="1" ht="10.2">
      <c r="B209" s="200"/>
      <c r="C209" s="201"/>
      <c r="D209" s="191" t="s">
        <v>151</v>
      </c>
      <c r="E209" s="202" t="s">
        <v>19</v>
      </c>
      <c r="F209" s="203" t="s">
        <v>1024</v>
      </c>
      <c r="G209" s="201"/>
      <c r="H209" s="204">
        <v>1.95</v>
      </c>
      <c r="I209" s="205"/>
      <c r="J209" s="201"/>
      <c r="K209" s="201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151</v>
      </c>
      <c r="AU209" s="210" t="s">
        <v>82</v>
      </c>
      <c r="AV209" s="14" t="s">
        <v>82</v>
      </c>
      <c r="AW209" s="14" t="s">
        <v>33</v>
      </c>
      <c r="AX209" s="14" t="s">
        <v>72</v>
      </c>
      <c r="AY209" s="210" t="s">
        <v>141</v>
      </c>
    </row>
    <row r="210" spans="2:51" s="14" customFormat="1" ht="10.2">
      <c r="B210" s="200"/>
      <c r="C210" s="201"/>
      <c r="D210" s="191" t="s">
        <v>151</v>
      </c>
      <c r="E210" s="202" t="s">
        <v>19</v>
      </c>
      <c r="F210" s="203" t="s">
        <v>1031</v>
      </c>
      <c r="G210" s="201"/>
      <c r="H210" s="204">
        <v>0.6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151</v>
      </c>
      <c r="AU210" s="210" t="s">
        <v>82</v>
      </c>
      <c r="AV210" s="14" t="s">
        <v>82</v>
      </c>
      <c r="AW210" s="14" t="s">
        <v>33</v>
      </c>
      <c r="AX210" s="14" t="s">
        <v>72</v>
      </c>
      <c r="AY210" s="210" t="s">
        <v>141</v>
      </c>
    </row>
    <row r="211" spans="2:51" s="14" customFormat="1" ht="10.2">
      <c r="B211" s="200"/>
      <c r="C211" s="201"/>
      <c r="D211" s="191" t="s">
        <v>151</v>
      </c>
      <c r="E211" s="202" t="s">
        <v>19</v>
      </c>
      <c r="F211" s="203" t="s">
        <v>1032</v>
      </c>
      <c r="G211" s="201"/>
      <c r="H211" s="204">
        <v>1.225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151</v>
      </c>
      <c r="AU211" s="210" t="s">
        <v>82</v>
      </c>
      <c r="AV211" s="14" t="s">
        <v>82</v>
      </c>
      <c r="AW211" s="14" t="s">
        <v>33</v>
      </c>
      <c r="AX211" s="14" t="s">
        <v>72</v>
      </c>
      <c r="AY211" s="210" t="s">
        <v>141</v>
      </c>
    </row>
    <row r="212" spans="2:51" s="15" customFormat="1" ht="10.2">
      <c r="B212" s="211"/>
      <c r="C212" s="212"/>
      <c r="D212" s="191" t="s">
        <v>151</v>
      </c>
      <c r="E212" s="213" t="s">
        <v>19</v>
      </c>
      <c r="F212" s="214" t="s">
        <v>154</v>
      </c>
      <c r="G212" s="212"/>
      <c r="H212" s="215">
        <v>163.358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151</v>
      </c>
      <c r="AU212" s="221" t="s">
        <v>82</v>
      </c>
      <c r="AV212" s="15" t="s">
        <v>155</v>
      </c>
      <c r="AW212" s="15" t="s">
        <v>33</v>
      </c>
      <c r="AX212" s="15" t="s">
        <v>72</v>
      </c>
      <c r="AY212" s="221" t="s">
        <v>141</v>
      </c>
    </row>
    <row r="213" spans="2:51" s="16" customFormat="1" ht="10.2">
      <c r="B213" s="222"/>
      <c r="C213" s="223"/>
      <c r="D213" s="191" t="s">
        <v>151</v>
      </c>
      <c r="E213" s="224" t="s">
        <v>19</v>
      </c>
      <c r="F213" s="225" t="s">
        <v>160</v>
      </c>
      <c r="G213" s="223"/>
      <c r="H213" s="226">
        <v>386.042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151</v>
      </c>
      <c r="AU213" s="232" t="s">
        <v>82</v>
      </c>
      <c r="AV213" s="16" t="s">
        <v>149</v>
      </c>
      <c r="AW213" s="16" t="s">
        <v>33</v>
      </c>
      <c r="AX213" s="16" t="s">
        <v>80</v>
      </c>
      <c r="AY213" s="232" t="s">
        <v>141</v>
      </c>
    </row>
    <row r="214" spans="1:65" s="2" customFormat="1" ht="24.15" customHeight="1">
      <c r="A214" s="37"/>
      <c r="B214" s="38"/>
      <c r="C214" s="233" t="s">
        <v>7</v>
      </c>
      <c r="D214" s="233" t="s">
        <v>161</v>
      </c>
      <c r="E214" s="234" t="s">
        <v>1034</v>
      </c>
      <c r="F214" s="235" t="s">
        <v>1035</v>
      </c>
      <c r="G214" s="236" t="s">
        <v>169</v>
      </c>
      <c r="H214" s="237">
        <v>463.25</v>
      </c>
      <c r="I214" s="238"/>
      <c r="J214" s="239">
        <f>ROUND(I214*H214,2)</f>
        <v>0</v>
      </c>
      <c r="K214" s="235" t="s">
        <v>148</v>
      </c>
      <c r="L214" s="240"/>
      <c r="M214" s="241" t="s">
        <v>19</v>
      </c>
      <c r="N214" s="242" t="s">
        <v>43</v>
      </c>
      <c r="O214" s="67"/>
      <c r="P214" s="185">
        <f>O214*H214</f>
        <v>0</v>
      </c>
      <c r="Q214" s="185">
        <v>0.0048</v>
      </c>
      <c r="R214" s="185">
        <f>Q214*H214</f>
        <v>2.2236</v>
      </c>
      <c r="S214" s="185">
        <v>0</v>
      </c>
      <c r="T214" s="186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7" t="s">
        <v>355</v>
      </c>
      <c r="AT214" s="187" t="s">
        <v>161</v>
      </c>
      <c r="AU214" s="187" t="s">
        <v>82</v>
      </c>
      <c r="AY214" s="20" t="s">
        <v>141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20" t="s">
        <v>80</v>
      </c>
      <c r="BK214" s="188">
        <f>ROUND(I214*H214,2)</f>
        <v>0</v>
      </c>
      <c r="BL214" s="20" t="s">
        <v>277</v>
      </c>
      <c r="BM214" s="187" t="s">
        <v>1036</v>
      </c>
    </row>
    <row r="215" spans="2:51" s="14" customFormat="1" ht="10.2">
      <c r="B215" s="200"/>
      <c r="C215" s="201"/>
      <c r="D215" s="191" t="s">
        <v>151</v>
      </c>
      <c r="E215" s="201"/>
      <c r="F215" s="203" t="s">
        <v>1037</v>
      </c>
      <c r="G215" s="201"/>
      <c r="H215" s="204">
        <v>463.25</v>
      </c>
      <c r="I215" s="205"/>
      <c r="J215" s="201"/>
      <c r="K215" s="201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151</v>
      </c>
      <c r="AU215" s="210" t="s">
        <v>82</v>
      </c>
      <c r="AV215" s="14" t="s">
        <v>82</v>
      </c>
      <c r="AW215" s="14" t="s">
        <v>4</v>
      </c>
      <c r="AX215" s="14" t="s">
        <v>80</v>
      </c>
      <c r="AY215" s="210" t="s">
        <v>141</v>
      </c>
    </row>
    <row r="216" spans="1:65" s="2" customFormat="1" ht="16.5" customHeight="1">
      <c r="A216" s="37"/>
      <c r="B216" s="38"/>
      <c r="C216" s="176" t="s">
        <v>307</v>
      </c>
      <c r="D216" s="176" t="s">
        <v>144</v>
      </c>
      <c r="E216" s="177" t="s">
        <v>1038</v>
      </c>
      <c r="F216" s="178" t="s">
        <v>1039</v>
      </c>
      <c r="G216" s="179" t="s">
        <v>169</v>
      </c>
      <c r="H216" s="180">
        <v>386.042</v>
      </c>
      <c r="I216" s="181"/>
      <c r="J216" s="182">
        <f>ROUND(I216*H216,2)</f>
        <v>0</v>
      </c>
      <c r="K216" s="178" t="s">
        <v>148</v>
      </c>
      <c r="L216" s="42"/>
      <c r="M216" s="183" t="s">
        <v>19</v>
      </c>
      <c r="N216" s="184" t="s">
        <v>43</v>
      </c>
      <c r="O216" s="67"/>
      <c r="P216" s="185">
        <f>O216*H216</f>
        <v>0</v>
      </c>
      <c r="Q216" s="185">
        <v>0.00088</v>
      </c>
      <c r="R216" s="185">
        <f>Q216*H216</f>
        <v>0.33971696</v>
      </c>
      <c r="S216" s="185">
        <v>0</v>
      </c>
      <c r="T216" s="18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7" t="s">
        <v>277</v>
      </c>
      <c r="AT216" s="187" t="s">
        <v>144</v>
      </c>
      <c r="AU216" s="187" t="s">
        <v>82</v>
      </c>
      <c r="AY216" s="20" t="s">
        <v>141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20" t="s">
        <v>80</v>
      </c>
      <c r="BK216" s="188">
        <f>ROUND(I216*H216,2)</f>
        <v>0</v>
      </c>
      <c r="BL216" s="20" t="s">
        <v>277</v>
      </c>
      <c r="BM216" s="187" t="s">
        <v>1040</v>
      </c>
    </row>
    <row r="217" spans="1:65" s="2" customFormat="1" ht="24.15" customHeight="1">
      <c r="A217" s="37"/>
      <c r="B217" s="38"/>
      <c r="C217" s="233" t="s">
        <v>311</v>
      </c>
      <c r="D217" s="233" t="s">
        <v>161</v>
      </c>
      <c r="E217" s="234" t="s">
        <v>1041</v>
      </c>
      <c r="F217" s="235" t="s">
        <v>1042</v>
      </c>
      <c r="G217" s="236" t="s">
        <v>169</v>
      </c>
      <c r="H217" s="237">
        <v>463.25</v>
      </c>
      <c r="I217" s="238"/>
      <c r="J217" s="239">
        <f>ROUND(I217*H217,2)</f>
        <v>0</v>
      </c>
      <c r="K217" s="235" t="s">
        <v>148</v>
      </c>
      <c r="L217" s="240"/>
      <c r="M217" s="241" t="s">
        <v>19</v>
      </c>
      <c r="N217" s="242" t="s">
        <v>43</v>
      </c>
      <c r="O217" s="67"/>
      <c r="P217" s="185">
        <f>O217*H217</f>
        <v>0</v>
      </c>
      <c r="Q217" s="185">
        <v>0.0063</v>
      </c>
      <c r="R217" s="185">
        <f>Q217*H217</f>
        <v>2.918475</v>
      </c>
      <c r="S217" s="185">
        <v>0</v>
      </c>
      <c r="T217" s="18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7" t="s">
        <v>355</v>
      </c>
      <c r="AT217" s="187" t="s">
        <v>161</v>
      </c>
      <c r="AU217" s="187" t="s">
        <v>82</v>
      </c>
      <c r="AY217" s="20" t="s">
        <v>141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20" t="s">
        <v>80</v>
      </c>
      <c r="BK217" s="188">
        <f>ROUND(I217*H217,2)</f>
        <v>0</v>
      </c>
      <c r="BL217" s="20" t="s">
        <v>277</v>
      </c>
      <c r="BM217" s="187" t="s">
        <v>1043</v>
      </c>
    </row>
    <row r="218" spans="2:51" s="14" customFormat="1" ht="10.2">
      <c r="B218" s="200"/>
      <c r="C218" s="201"/>
      <c r="D218" s="191" t="s">
        <v>151</v>
      </c>
      <c r="E218" s="201"/>
      <c r="F218" s="203" t="s">
        <v>1037</v>
      </c>
      <c r="G218" s="201"/>
      <c r="H218" s="204">
        <v>463.25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151</v>
      </c>
      <c r="AU218" s="210" t="s">
        <v>82</v>
      </c>
      <c r="AV218" s="14" t="s">
        <v>82</v>
      </c>
      <c r="AW218" s="14" t="s">
        <v>4</v>
      </c>
      <c r="AX218" s="14" t="s">
        <v>80</v>
      </c>
      <c r="AY218" s="210" t="s">
        <v>141</v>
      </c>
    </row>
    <row r="219" spans="1:65" s="2" customFormat="1" ht="24.15" customHeight="1">
      <c r="A219" s="37"/>
      <c r="B219" s="38"/>
      <c r="C219" s="176" t="s">
        <v>315</v>
      </c>
      <c r="D219" s="176" t="s">
        <v>144</v>
      </c>
      <c r="E219" s="177" t="s">
        <v>1044</v>
      </c>
      <c r="F219" s="178" t="s">
        <v>1045</v>
      </c>
      <c r="G219" s="179" t="s">
        <v>506</v>
      </c>
      <c r="H219" s="243"/>
      <c r="I219" s="181"/>
      <c r="J219" s="182">
        <f>ROUND(I219*H219,2)</f>
        <v>0</v>
      </c>
      <c r="K219" s="178" t="s">
        <v>148</v>
      </c>
      <c r="L219" s="42"/>
      <c r="M219" s="183" t="s">
        <v>19</v>
      </c>
      <c r="N219" s="184" t="s">
        <v>43</v>
      </c>
      <c r="O219" s="67"/>
      <c r="P219" s="185">
        <f>O219*H219</f>
        <v>0</v>
      </c>
      <c r="Q219" s="185">
        <v>0</v>
      </c>
      <c r="R219" s="185">
        <f>Q219*H219</f>
        <v>0</v>
      </c>
      <c r="S219" s="185">
        <v>0</v>
      </c>
      <c r="T219" s="18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7" t="s">
        <v>277</v>
      </c>
      <c r="AT219" s="187" t="s">
        <v>144</v>
      </c>
      <c r="AU219" s="187" t="s">
        <v>82</v>
      </c>
      <c r="AY219" s="20" t="s">
        <v>141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20" t="s">
        <v>80</v>
      </c>
      <c r="BK219" s="188">
        <f>ROUND(I219*H219,2)</f>
        <v>0</v>
      </c>
      <c r="BL219" s="20" t="s">
        <v>277</v>
      </c>
      <c r="BM219" s="187" t="s">
        <v>1046</v>
      </c>
    </row>
    <row r="220" spans="2:63" s="12" customFormat="1" ht="22.8" customHeight="1">
      <c r="B220" s="160"/>
      <c r="C220" s="161"/>
      <c r="D220" s="162" t="s">
        <v>71</v>
      </c>
      <c r="E220" s="174" t="s">
        <v>1047</v>
      </c>
      <c r="F220" s="174" t="s">
        <v>1048</v>
      </c>
      <c r="G220" s="161"/>
      <c r="H220" s="161"/>
      <c r="I220" s="164"/>
      <c r="J220" s="175">
        <f>BK220</f>
        <v>0</v>
      </c>
      <c r="K220" s="161"/>
      <c r="L220" s="166"/>
      <c r="M220" s="167"/>
      <c r="N220" s="168"/>
      <c r="O220" s="168"/>
      <c r="P220" s="169">
        <f>SUM(P221:P223)</f>
        <v>0</v>
      </c>
      <c r="Q220" s="168"/>
      <c r="R220" s="169">
        <f>SUM(R221:R223)</f>
        <v>0.27396</v>
      </c>
      <c r="S220" s="168"/>
      <c r="T220" s="170">
        <f>SUM(T221:T223)</f>
        <v>0</v>
      </c>
      <c r="AR220" s="171" t="s">
        <v>82</v>
      </c>
      <c r="AT220" s="172" t="s">
        <v>71</v>
      </c>
      <c r="AU220" s="172" t="s">
        <v>80</v>
      </c>
      <c r="AY220" s="171" t="s">
        <v>141</v>
      </c>
      <c r="BK220" s="173">
        <f>SUM(BK221:BK223)</f>
        <v>0</v>
      </c>
    </row>
    <row r="221" spans="1:65" s="2" customFormat="1" ht="16.5" customHeight="1">
      <c r="A221" s="37"/>
      <c r="B221" s="38"/>
      <c r="C221" s="176" t="s">
        <v>319</v>
      </c>
      <c r="D221" s="176" t="s">
        <v>144</v>
      </c>
      <c r="E221" s="177" t="s">
        <v>1049</v>
      </c>
      <c r="F221" s="178" t="s">
        <v>1050</v>
      </c>
      <c r="G221" s="179" t="s">
        <v>280</v>
      </c>
      <c r="H221" s="180">
        <v>8</v>
      </c>
      <c r="I221" s="181"/>
      <c r="J221" s="182">
        <f>ROUND(I221*H221,2)</f>
        <v>0</v>
      </c>
      <c r="K221" s="178" t="s">
        <v>148</v>
      </c>
      <c r="L221" s="42"/>
      <c r="M221" s="183" t="s">
        <v>19</v>
      </c>
      <c r="N221" s="184" t="s">
        <v>43</v>
      </c>
      <c r="O221" s="67"/>
      <c r="P221" s="185">
        <f>O221*H221</f>
        <v>0</v>
      </c>
      <c r="Q221" s="185">
        <v>0.02652</v>
      </c>
      <c r="R221" s="185">
        <f>Q221*H221</f>
        <v>0.21216</v>
      </c>
      <c r="S221" s="185">
        <v>0</v>
      </c>
      <c r="T221" s="18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7" t="s">
        <v>277</v>
      </c>
      <c r="AT221" s="187" t="s">
        <v>144</v>
      </c>
      <c r="AU221" s="187" t="s">
        <v>82</v>
      </c>
      <c r="AY221" s="20" t="s">
        <v>141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20" t="s">
        <v>80</v>
      </c>
      <c r="BK221" s="188">
        <f>ROUND(I221*H221,2)</f>
        <v>0</v>
      </c>
      <c r="BL221" s="20" t="s">
        <v>277</v>
      </c>
      <c r="BM221" s="187" t="s">
        <v>1051</v>
      </c>
    </row>
    <row r="222" spans="1:65" s="2" customFormat="1" ht="16.5" customHeight="1">
      <c r="A222" s="37"/>
      <c r="B222" s="38"/>
      <c r="C222" s="176" t="s">
        <v>323</v>
      </c>
      <c r="D222" s="176" t="s">
        <v>144</v>
      </c>
      <c r="E222" s="177" t="s">
        <v>1052</v>
      </c>
      <c r="F222" s="178" t="s">
        <v>1053</v>
      </c>
      <c r="G222" s="179" t="s">
        <v>280</v>
      </c>
      <c r="H222" s="180">
        <v>2</v>
      </c>
      <c r="I222" s="181"/>
      <c r="J222" s="182">
        <f>ROUND(I222*H222,2)</f>
        <v>0</v>
      </c>
      <c r="K222" s="178" t="s">
        <v>148</v>
      </c>
      <c r="L222" s="42"/>
      <c r="M222" s="183" t="s">
        <v>19</v>
      </c>
      <c r="N222" s="184" t="s">
        <v>43</v>
      </c>
      <c r="O222" s="67"/>
      <c r="P222" s="185">
        <f>O222*H222</f>
        <v>0</v>
      </c>
      <c r="Q222" s="185">
        <v>0.0309</v>
      </c>
      <c r="R222" s="185">
        <f>Q222*H222</f>
        <v>0.0618</v>
      </c>
      <c r="S222" s="185">
        <v>0</v>
      </c>
      <c r="T222" s="18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7" t="s">
        <v>277</v>
      </c>
      <c r="AT222" s="187" t="s">
        <v>144</v>
      </c>
      <c r="AU222" s="187" t="s">
        <v>82</v>
      </c>
      <c r="AY222" s="20" t="s">
        <v>141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20" t="s">
        <v>80</v>
      </c>
      <c r="BK222" s="188">
        <f>ROUND(I222*H222,2)</f>
        <v>0</v>
      </c>
      <c r="BL222" s="20" t="s">
        <v>277</v>
      </c>
      <c r="BM222" s="187" t="s">
        <v>1054</v>
      </c>
    </row>
    <row r="223" spans="1:65" s="2" customFormat="1" ht="24.15" customHeight="1">
      <c r="A223" s="37"/>
      <c r="B223" s="38"/>
      <c r="C223" s="176" t="s">
        <v>329</v>
      </c>
      <c r="D223" s="176" t="s">
        <v>144</v>
      </c>
      <c r="E223" s="177" t="s">
        <v>1055</v>
      </c>
      <c r="F223" s="178" t="s">
        <v>1056</v>
      </c>
      <c r="G223" s="179" t="s">
        <v>506</v>
      </c>
      <c r="H223" s="243"/>
      <c r="I223" s="181"/>
      <c r="J223" s="182">
        <f>ROUND(I223*H223,2)</f>
        <v>0</v>
      </c>
      <c r="K223" s="178" t="s">
        <v>148</v>
      </c>
      <c r="L223" s="42"/>
      <c r="M223" s="183" t="s">
        <v>19</v>
      </c>
      <c r="N223" s="184" t="s">
        <v>43</v>
      </c>
      <c r="O223" s="67"/>
      <c r="P223" s="185">
        <f>O223*H223</f>
        <v>0</v>
      </c>
      <c r="Q223" s="185">
        <v>0</v>
      </c>
      <c r="R223" s="185">
        <f>Q223*H223</f>
        <v>0</v>
      </c>
      <c r="S223" s="185">
        <v>0</v>
      </c>
      <c r="T223" s="18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7" t="s">
        <v>277</v>
      </c>
      <c r="AT223" s="187" t="s">
        <v>144</v>
      </c>
      <c r="AU223" s="187" t="s">
        <v>82</v>
      </c>
      <c r="AY223" s="20" t="s">
        <v>141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20" t="s">
        <v>80</v>
      </c>
      <c r="BK223" s="188">
        <f>ROUND(I223*H223,2)</f>
        <v>0</v>
      </c>
      <c r="BL223" s="20" t="s">
        <v>277</v>
      </c>
      <c r="BM223" s="187" t="s">
        <v>1057</v>
      </c>
    </row>
    <row r="224" spans="2:63" s="12" customFormat="1" ht="22.8" customHeight="1">
      <c r="B224" s="160"/>
      <c r="C224" s="161"/>
      <c r="D224" s="162" t="s">
        <v>71</v>
      </c>
      <c r="E224" s="174" t="s">
        <v>433</v>
      </c>
      <c r="F224" s="174" t="s">
        <v>434</v>
      </c>
      <c r="G224" s="161"/>
      <c r="H224" s="161"/>
      <c r="I224" s="164"/>
      <c r="J224" s="175">
        <f>BK224</f>
        <v>0</v>
      </c>
      <c r="K224" s="161"/>
      <c r="L224" s="166"/>
      <c r="M224" s="167"/>
      <c r="N224" s="168"/>
      <c r="O224" s="168"/>
      <c r="P224" s="169">
        <f>SUM(P225:P226)</f>
        <v>0</v>
      </c>
      <c r="Q224" s="168"/>
      <c r="R224" s="169">
        <f>SUM(R225:R226)</f>
        <v>0</v>
      </c>
      <c r="S224" s="168"/>
      <c r="T224" s="170">
        <f>SUM(T225:T226)</f>
        <v>0</v>
      </c>
      <c r="AR224" s="171" t="s">
        <v>82</v>
      </c>
      <c r="AT224" s="172" t="s">
        <v>71</v>
      </c>
      <c r="AU224" s="172" t="s">
        <v>80</v>
      </c>
      <c r="AY224" s="171" t="s">
        <v>141</v>
      </c>
      <c r="BK224" s="173">
        <f>SUM(BK225:BK226)</f>
        <v>0</v>
      </c>
    </row>
    <row r="225" spans="1:65" s="2" customFormat="1" ht="21.75" customHeight="1">
      <c r="A225" s="37"/>
      <c r="B225" s="38"/>
      <c r="C225" s="176" t="s">
        <v>333</v>
      </c>
      <c r="D225" s="176" t="s">
        <v>144</v>
      </c>
      <c r="E225" s="177" t="s">
        <v>436</v>
      </c>
      <c r="F225" s="178" t="s">
        <v>1058</v>
      </c>
      <c r="G225" s="179" t="s">
        <v>273</v>
      </c>
      <c r="H225" s="180">
        <v>1</v>
      </c>
      <c r="I225" s="181"/>
      <c r="J225" s="182">
        <f>ROUND(I225*H225,2)</f>
        <v>0</v>
      </c>
      <c r="K225" s="178" t="s">
        <v>19</v>
      </c>
      <c r="L225" s="42"/>
      <c r="M225" s="183" t="s">
        <v>19</v>
      </c>
      <c r="N225" s="184" t="s">
        <v>43</v>
      </c>
      <c r="O225" s="67"/>
      <c r="P225" s="185">
        <f>O225*H225</f>
        <v>0</v>
      </c>
      <c r="Q225" s="185">
        <v>0</v>
      </c>
      <c r="R225" s="185">
        <f>Q225*H225</f>
        <v>0</v>
      </c>
      <c r="S225" s="185">
        <v>0</v>
      </c>
      <c r="T225" s="18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7" t="s">
        <v>277</v>
      </c>
      <c r="AT225" s="187" t="s">
        <v>144</v>
      </c>
      <c r="AU225" s="187" t="s">
        <v>82</v>
      </c>
      <c r="AY225" s="20" t="s">
        <v>141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20" t="s">
        <v>80</v>
      </c>
      <c r="BK225" s="188">
        <f>ROUND(I225*H225,2)</f>
        <v>0</v>
      </c>
      <c r="BL225" s="20" t="s">
        <v>277</v>
      </c>
      <c r="BM225" s="187" t="s">
        <v>1059</v>
      </c>
    </row>
    <row r="226" spans="1:65" s="2" customFormat="1" ht="24.15" customHeight="1">
      <c r="A226" s="37"/>
      <c r="B226" s="38"/>
      <c r="C226" s="176" t="s">
        <v>339</v>
      </c>
      <c r="D226" s="176" t="s">
        <v>144</v>
      </c>
      <c r="E226" s="177" t="s">
        <v>720</v>
      </c>
      <c r="F226" s="178" t="s">
        <v>1060</v>
      </c>
      <c r="G226" s="179" t="s">
        <v>280</v>
      </c>
      <c r="H226" s="180">
        <v>1</v>
      </c>
      <c r="I226" s="181"/>
      <c r="J226" s="182">
        <f>ROUND(I226*H226,2)</f>
        <v>0</v>
      </c>
      <c r="K226" s="178" t="s">
        <v>19</v>
      </c>
      <c r="L226" s="42"/>
      <c r="M226" s="183" t="s">
        <v>19</v>
      </c>
      <c r="N226" s="184" t="s">
        <v>43</v>
      </c>
      <c r="O226" s="67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7" t="s">
        <v>277</v>
      </c>
      <c r="AT226" s="187" t="s">
        <v>144</v>
      </c>
      <c r="AU226" s="187" t="s">
        <v>82</v>
      </c>
      <c r="AY226" s="20" t="s">
        <v>141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20" t="s">
        <v>80</v>
      </c>
      <c r="BK226" s="188">
        <f>ROUND(I226*H226,2)</f>
        <v>0</v>
      </c>
      <c r="BL226" s="20" t="s">
        <v>277</v>
      </c>
      <c r="BM226" s="187" t="s">
        <v>1061</v>
      </c>
    </row>
    <row r="227" spans="2:63" s="12" customFormat="1" ht="22.8" customHeight="1">
      <c r="B227" s="160"/>
      <c r="C227" s="161"/>
      <c r="D227" s="162" t="s">
        <v>71</v>
      </c>
      <c r="E227" s="174" t="s">
        <v>1062</v>
      </c>
      <c r="F227" s="174" t="s">
        <v>1063</v>
      </c>
      <c r="G227" s="161"/>
      <c r="H227" s="161"/>
      <c r="I227" s="164"/>
      <c r="J227" s="175">
        <f>BK227</f>
        <v>0</v>
      </c>
      <c r="K227" s="161"/>
      <c r="L227" s="166"/>
      <c r="M227" s="167"/>
      <c r="N227" s="168"/>
      <c r="O227" s="168"/>
      <c r="P227" s="169">
        <f>SUM(P228:P246)</f>
        <v>0</v>
      </c>
      <c r="Q227" s="168"/>
      <c r="R227" s="169">
        <f>SUM(R228:R246)</f>
        <v>0.7051283800000002</v>
      </c>
      <c r="S227" s="168"/>
      <c r="T227" s="170">
        <f>SUM(T228:T246)</f>
        <v>0.1534588</v>
      </c>
      <c r="AR227" s="171" t="s">
        <v>82</v>
      </c>
      <c r="AT227" s="172" t="s">
        <v>71</v>
      </c>
      <c r="AU227" s="172" t="s">
        <v>80</v>
      </c>
      <c r="AY227" s="171" t="s">
        <v>141</v>
      </c>
      <c r="BK227" s="173">
        <f>SUM(BK228:BK246)</f>
        <v>0</v>
      </c>
    </row>
    <row r="228" spans="1:65" s="2" customFormat="1" ht="16.5" customHeight="1">
      <c r="A228" s="37"/>
      <c r="B228" s="38"/>
      <c r="C228" s="176" t="s">
        <v>346</v>
      </c>
      <c r="D228" s="176" t="s">
        <v>144</v>
      </c>
      <c r="E228" s="177" t="s">
        <v>1064</v>
      </c>
      <c r="F228" s="178" t="s">
        <v>1065</v>
      </c>
      <c r="G228" s="179" t="s">
        <v>169</v>
      </c>
      <c r="H228" s="180">
        <v>34.877</v>
      </c>
      <c r="I228" s="181"/>
      <c r="J228" s="182">
        <f>ROUND(I228*H228,2)</f>
        <v>0</v>
      </c>
      <c r="K228" s="178" t="s">
        <v>19</v>
      </c>
      <c r="L228" s="42"/>
      <c r="M228" s="183" t="s">
        <v>19</v>
      </c>
      <c r="N228" s="184" t="s">
        <v>43</v>
      </c>
      <c r="O228" s="67"/>
      <c r="P228" s="185">
        <f>O228*H228</f>
        <v>0</v>
      </c>
      <c r="Q228" s="185">
        <v>0</v>
      </c>
      <c r="R228" s="185">
        <f>Q228*H228</f>
        <v>0</v>
      </c>
      <c r="S228" s="185">
        <v>0.0044</v>
      </c>
      <c r="T228" s="186">
        <f>S228*H228</f>
        <v>0.1534588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7" t="s">
        <v>277</v>
      </c>
      <c r="AT228" s="187" t="s">
        <v>144</v>
      </c>
      <c r="AU228" s="187" t="s">
        <v>82</v>
      </c>
      <c r="AY228" s="20" t="s">
        <v>141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20" t="s">
        <v>80</v>
      </c>
      <c r="BK228" s="188">
        <f>ROUND(I228*H228,2)</f>
        <v>0</v>
      </c>
      <c r="BL228" s="20" t="s">
        <v>277</v>
      </c>
      <c r="BM228" s="187" t="s">
        <v>1066</v>
      </c>
    </row>
    <row r="229" spans="2:51" s="13" customFormat="1" ht="10.2">
      <c r="B229" s="189"/>
      <c r="C229" s="190"/>
      <c r="D229" s="191" t="s">
        <v>151</v>
      </c>
      <c r="E229" s="192" t="s">
        <v>19</v>
      </c>
      <c r="F229" s="193" t="s">
        <v>1067</v>
      </c>
      <c r="G229" s="190"/>
      <c r="H229" s="192" t="s">
        <v>19</v>
      </c>
      <c r="I229" s="194"/>
      <c r="J229" s="190"/>
      <c r="K229" s="190"/>
      <c r="L229" s="195"/>
      <c r="M229" s="196"/>
      <c r="N229" s="197"/>
      <c r="O229" s="197"/>
      <c r="P229" s="197"/>
      <c r="Q229" s="197"/>
      <c r="R229" s="197"/>
      <c r="S229" s="197"/>
      <c r="T229" s="198"/>
      <c r="AT229" s="199" t="s">
        <v>151</v>
      </c>
      <c r="AU229" s="199" t="s">
        <v>82</v>
      </c>
      <c r="AV229" s="13" t="s">
        <v>80</v>
      </c>
      <c r="AW229" s="13" t="s">
        <v>33</v>
      </c>
      <c r="AX229" s="13" t="s">
        <v>72</v>
      </c>
      <c r="AY229" s="199" t="s">
        <v>141</v>
      </c>
    </row>
    <row r="230" spans="2:51" s="14" customFormat="1" ht="10.2">
      <c r="B230" s="200"/>
      <c r="C230" s="201"/>
      <c r="D230" s="191" t="s">
        <v>151</v>
      </c>
      <c r="E230" s="202" t="s">
        <v>19</v>
      </c>
      <c r="F230" s="203" t="s">
        <v>1013</v>
      </c>
      <c r="G230" s="201"/>
      <c r="H230" s="204">
        <v>148.32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151</v>
      </c>
      <c r="AU230" s="210" t="s">
        <v>82</v>
      </c>
      <c r="AV230" s="14" t="s">
        <v>82</v>
      </c>
      <c r="AW230" s="14" t="s">
        <v>33</v>
      </c>
      <c r="AX230" s="14" t="s">
        <v>72</v>
      </c>
      <c r="AY230" s="210" t="s">
        <v>141</v>
      </c>
    </row>
    <row r="231" spans="2:51" s="14" customFormat="1" ht="10.2">
      <c r="B231" s="200"/>
      <c r="C231" s="201"/>
      <c r="D231" s="191" t="s">
        <v>151</v>
      </c>
      <c r="E231" s="202" t="s">
        <v>19</v>
      </c>
      <c r="F231" s="203" t="s">
        <v>1068</v>
      </c>
      <c r="G231" s="201"/>
      <c r="H231" s="204">
        <v>-0.36</v>
      </c>
      <c r="I231" s="205"/>
      <c r="J231" s="201"/>
      <c r="K231" s="201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151</v>
      </c>
      <c r="AU231" s="210" t="s">
        <v>82</v>
      </c>
      <c r="AV231" s="14" t="s">
        <v>82</v>
      </c>
      <c r="AW231" s="14" t="s">
        <v>33</v>
      </c>
      <c r="AX231" s="14" t="s">
        <v>72</v>
      </c>
      <c r="AY231" s="210" t="s">
        <v>141</v>
      </c>
    </row>
    <row r="232" spans="2:51" s="14" customFormat="1" ht="10.2">
      <c r="B232" s="200"/>
      <c r="C232" s="201"/>
      <c r="D232" s="191" t="s">
        <v>151</v>
      </c>
      <c r="E232" s="202" t="s">
        <v>19</v>
      </c>
      <c r="F232" s="203" t="s">
        <v>1069</v>
      </c>
      <c r="G232" s="201"/>
      <c r="H232" s="204">
        <v>-1.11</v>
      </c>
      <c r="I232" s="205"/>
      <c r="J232" s="201"/>
      <c r="K232" s="201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151</v>
      </c>
      <c r="AU232" s="210" t="s">
        <v>82</v>
      </c>
      <c r="AV232" s="14" t="s">
        <v>82</v>
      </c>
      <c r="AW232" s="14" t="s">
        <v>33</v>
      </c>
      <c r="AX232" s="14" t="s">
        <v>72</v>
      </c>
      <c r="AY232" s="210" t="s">
        <v>141</v>
      </c>
    </row>
    <row r="233" spans="2:51" s="14" customFormat="1" ht="10.2">
      <c r="B233" s="200"/>
      <c r="C233" s="201"/>
      <c r="D233" s="191" t="s">
        <v>151</v>
      </c>
      <c r="E233" s="202" t="s">
        <v>19</v>
      </c>
      <c r="F233" s="203" t="s">
        <v>1068</v>
      </c>
      <c r="G233" s="201"/>
      <c r="H233" s="204">
        <v>-0.36</v>
      </c>
      <c r="I233" s="205"/>
      <c r="J233" s="201"/>
      <c r="K233" s="201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151</v>
      </c>
      <c r="AU233" s="210" t="s">
        <v>82</v>
      </c>
      <c r="AV233" s="14" t="s">
        <v>82</v>
      </c>
      <c r="AW233" s="14" t="s">
        <v>33</v>
      </c>
      <c r="AX233" s="14" t="s">
        <v>72</v>
      </c>
      <c r="AY233" s="210" t="s">
        <v>141</v>
      </c>
    </row>
    <row r="234" spans="2:51" s="14" customFormat="1" ht="10.2">
      <c r="B234" s="200"/>
      <c r="C234" s="201"/>
      <c r="D234" s="191" t="s">
        <v>151</v>
      </c>
      <c r="E234" s="202" t="s">
        <v>19</v>
      </c>
      <c r="F234" s="203" t="s">
        <v>1018</v>
      </c>
      <c r="G234" s="201"/>
      <c r="H234" s="204">
        <v>53.625</v>
      </c>
      <c r="I234" s="205"/>
      <c r="J234" s="201"/>
      <c r="K234" s="201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151</v>
      </c>
      <c r="AU234" s="210" t="s">
        <v>82</v>
      </c>
      <c r="AV234" s="14" t="s">
        <v>82</v>
      </c>
      <c r="AW234" s="14" t="s">
        <v>33</v>
      </c>
      <c r="AX234" s="14" t="s">
        <v>72</v>
      </c>
      <c r="AY234" s="210" t="s">
        <v>141</v>
      </c>
    </row>
    <row r="235" spans="2:51" s="14" customFormat="1" ht="10.2">
      <c r="B235" s="200"/>
      <c r="C235" s="201"/>
      <c r="D235" s="191" t="s">
        <v>151</v>
      </c>
      <c r="E235" s="202" t="s">
        <v>19</v>
      </c>
      <c r="F235" s="203" t="s">
        <v>1070</v>
      </c>
      <c r="G235" s="201"/>
      <c r="H235" s="204">
        <v>-0.495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151</v>
      </c>
      <c r="AU235" s="210" t="s">
        <v>82</v>
      </c>
      <c r="AV235" s="14" t="s">
        <v>82</v>
      </c>
      <c r="AW235" s="14" t="s">
        <v>33</v>
      </c>
      <c r="AX235" s="14" t="s">
        <v>72</v>
      </c>
      <c r="AY235" s="210" t="s">
        <v>141</v>
      </c>
    </row>
    <row r="236" spans="2:51" s="14" customFormat="1" ht="10.2">
      <c r="B236" s="200"/>
      <c r="C236" s="201"/>
      <c r="D236" s="191" t="s">
        <v>151</v>
      </c>
      <c r="E236" s="202" t="s">
        <v>19</v>
      </c>
      <c r="F236" s="203" t="s">
        <v>1022</v>
      </c>
      <c r="G236" s="201"/>
      <c r="H236" s="204">
        <v>150.62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151</v>
      </c>
      <c r="AU236" s="210" t="s">
        <v>82</v>
      </c>
      <c r="AV236" s="14" t="s">
        <v>82</v>
      </c>
      <c r="AW236" s="14" t="s">
        <v>33</v>
      </c>
      <c r="AX236" s="14" t="s">
        <v>72</v>
      </c>
      <c r="AY236" s="210" t="s">
        <v>141</v>
      </c>
    </row>
    <row r="237" spans="2:51" s="14" customFormat="1" ht="10.2">
      <c r="B237" s="200"/>
      <c r="C237" s="201"/>
      <c r="D237" s="191" t="s">
        <v>151</v>
      </c>
      <c r="E237" s="202" t="s">
        <v>19</v>
      </c>
      <c r="F237" s="203" t="s">
        <v>1068</v>
      </c>
      <c r="G237" s="201"/>
      <c r="H237" s="204">
        <v>-0.36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151</v>
      </c>
      <c r="AU237" s="210" t="s">
        <v>82</v>
      </c>
      <c r="AV237" s="14" t="s">
        <v>82</v>
      </c>
      <c r="AW237" s="14" t="s">
        <v>33</v>
      </c>
      <c r="AX237" s="14" t="s">
        <v>72</v>
      </c>
      <c r="AY237" s="210" t="s">
        <v>141</v>
      </c>
    </row>
    <row r="238" spans="2:51" s="14" customFormat="1" ht="10.2">
      <c r="B238" s="200"/>
      <c r="C238" s="201"/>
      <c r="D238" s="191" t="s">
        <v>151</v>
      </c>
      <c r="E238" s="202" t="s">
        <v>19</v>
      </c>
      <c r="F238" s="203" t="s">
        <v>1069</v>
      </c>
      <c r="G238" s="201"/>
      <c r="H238" s="204">
        <v>-1.11</v>
      </c>
      <c r="I238" s="205"/>
      <c r="J238" s="201"/>
      <c r="K238" s="201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151</v>
      </c>
      <c r="AU238" s="210" t="s">
        <v>82</v>
      </c>
      <c r="AV238" s="14" t="s">
        <v>82</v>
      </c>
      <c r="AW238" s="14" t="s">
        <v>33</v>
      </c>
      <c r="AX238" s="14" t="s">
        <v>72</v>
      </c>
      <c r="AY238" s="210" t="s">
        <v>141</v>
      </c>
    </row>
    <row r="239" spans="2:51" s="15" customFormat="1" ht="10.2">
      <c r="B239" s="211"/>
      <c r="C239" s="212"/>
      <c r="D239" s="191" t="s">
        <v>151</v>
      </c>
      <c r="E239" s="213" t="s">
        <v>19</v>
      </c>
      <c r="F239" s="214" t="s">
        <v>154</v>
      </c>
      <c r="G239" s="212"/>
      <c r="H239" s="215">
        <v>348.77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151</v>
      </c>
      <c r="AU239" s="221" t="s">
        <v>82</v>
      </c>
      <c r="AV239" s="15" t="s">
        <v>155</v>
      </c>
      <c r="AW239" s="15" t="s">
        <v>33</v>
      </c>
      <c r="AX239" s="15" t="s">
        <v>72</v>
      </c>
      <c r="AY239" s="221" t="s">
        <v>141</v>
      </c>
    </row>
    <row r="240" spans="2:51" s="14" customFormat="1" ht="10.2">
      <c r="B240" s="200"/>
      <c r="C240" s="201"/>
      <c r="D240" s="191" t="s">
        <v>151</v>
      </c>
      <c r="E240" s="202" t="s">
        <v>19</v>
      </c>
      <c r="F240" s="203" t="s">
        <v>1071</v>
      </c>
      <c r="G240" s="201"/>
      <c r="H240" s="204">
        <v>34.877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151</v>
      </c>
      <c r="AU240" s="210" t="s">
        <v>82</v>
      </c>
      <c r="AV240" s="14" t="s">
        <v>82</v>
      </c>
      <c r="AW240" s="14" t="s">
        <v>33</v>
      </c>
      <c r="AX240" s="14" t="s">
        <v>80</v>
      </c>
      <c r="AY240" s="210" t="s">
        <v>141</v>
      </c>
    </row>
    <row r="241" spans="1:65" s="2" customFormat="1" ht="24.15" customHeight="1">
      <c r="A241" s="37"/>
      <c r="B241" s="38"/>
      <c r="C241" s="176" t="s">
        <v>350</v>
      </c>
      <c r="D241" s="176" t="s">
        <v>144</v>
      </c>
      <c r="E241" s="177" t="s">
        <v>1072</v>
      </c>
      <c r="F241" s="178" t="s">
        <v>1073</v>
      </c>
      <c r="G241" s="179" t="s">
        <v>169</v>
      </c>
      <c r="H241" s="180">
        <v>34.877</v>
      </c>
      <c r="I241" s="181"/>
      <c r="J241" s="182">
        <f>ROUND(I241*H241,2)</f>
        <v>0</v>
      </c>
      <c r="K241" s="178" t="s">
        <v>148</v>
      </c>
      <c r="L241" s="42"/>
      <c r="M241" s="183" t="s">
        <v>19</v>
      </c>
      <c r="N241" s="184" t="s">
        <v>43</v>
      </c>
      <c r="O241" s="67"/>
      <c r="P241" s="185">
        <f>O241*H241</f>
        <v>0</v>
      </c>
      <c r="Q241" s="185">
        <v>0.01946</v>
      </c>
      <c r="R241" s="185">
        <f>Q241*H241</f>
        <v>0.6787064200000001</v>
      </c>
      <c r="S241" s="185">
        <v>0</v>
      </c>
      <c r="T241" s="18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7" t="s">
        <v>277</v>
      </c>
      <c r="AT241" s="187" t="s">
        <v>144</v>
      </c>
      <c r="AU241" s="187" t="s">
        <v>82</v>
      </c>
      <c r="AY241" s="20" t="s">
        <v>141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20" t="s">
        <v>80</v>
      </c>
      <c r="BK241" s="188">
        <f>ROUND(I241*H241,2)</f>
        <v>0</v>
      </c>
      <c r="BL241" s="20" t="s">
        <v>277</v>
      </c>
      <c r="BM241" s="187" t="s">
        <v>1074</v>
      </c>
    </row>
    <row r="242" spans="1:65" s="2" customFormat="1" ht="24.15" customHeight="1">
      <c r="A242" s="37"/>
      <c r="B242" s="38"/>
      <c r="C242" s="176" t="s">
        <v>355</v>
      </c>
      <c r="D242" s="176" t="s">
        <v>144</v>
      </c>
      <c r="E242" s="177" t="s">
        <v>1075</v>
      </c>
      <c r="F242" s="178" t="s">
        <v>1076</v>
      </c>
      <c r="G242" s="179" t="s">
        <v>879</v>
      </c>
      <c r="H242" s="180">
        <v>1.046</v>
      </c>
      <c r="I242" s="181"/>
      <c r="J242" s="182">
        <f>ROUND(I242*H242,2)</f>
        <v>0</v>
      </c>
      <c r="K242" s="178" t="s">
        <v>148</v>
      </c>
      <c r="L242" s="42"/>
      <c r="M242" s="183" t="s">
        <v>19</v>
      </c>
      <c r="N242" s="184" t="s">
        <v>43</v>
      </c>
      <c r="O242" s="67"/>
      <c r="P242" s="185">
        <f>O242*H242</f>
        <v>0</v>
      </c>
      <c r="Q242" s="185">
        <v>0.00189</v>
      </c>
      <c r="R242" s="185">
        <f>Q242*H242</f>
        <v>0.00197694</v>
      </c>
      <c r="S242" s="185">
        <v>0</v>
      </c>
      <c r="T242" s="18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7" t="s">
        <v>277</v>
      </c>
      <c r="AT242" s="187" t="s">
        <v>144</v>
      </c>
      <c r="AU242" s="187" t="s">
        <v>82</v>
      </c>
      <c r="AY242" s="20" t="s">
        <v>141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20" t="s">
        <v>80</v>
      </c>
      <c r="BK242" s="188">
        <f>ROUND(I242*H242,2)</f>
        <v>0</v>
      </c>
      <c r="BL242" s="20" t="s">
        <v>277</v>
      </c>
      <c r="BM242" s="187" t="s">
        <v>1077</v>
      </c>
    </row>
    <row r="243" spans="2:51" s="14" customFormat="1" ht="10.2">
      <c r="B243" s="200"/>
      <c r="C243" s="201"/>
      <c r="D243" s="191" t="s">
        <v>151</v>
      </c>
      <c r="E243" s="202" t="s">
        <v>19</v>
      </c>
      <c r="F243" s="203" t="s">
        <v>1078</v>
      </c>
      <c r="G243" s="201"/>
      <c r="H243" s="204">
        <v>1.046</v>
      </c>
      <c r="I243" s="205"/>
      <c r="J243" s="201"/>
      <c r="K243" s="201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151</v>
      </c>
      <c r="AU243" s="210" t="s">
        <v>82</v>
      </c>
      <c r="AV243" s="14" t="s">
        <v>82</v>
      </c>
      <c r="AW243" s="14" t="s">
        <v>33</v>
      </c>
      <c r="AX243" s="14" t="s">
        <v>72</v>
      </c>
      <c r="AY243" s="210" t="s">
        <v>141</v>
      </c>
    </row>
    <row r="244" spans="2:51" s="16" customFormat="1" ht="10.2">
      <c r="B244" s="222"/>
      <c r="C244" s="223"/>
      <c r="D244" s="191" t="s">
        <v>151</v>
      </c>
      <c r="E244" s="224" t="s">
        <v>19</v>
      </c>
      <c r="F244" s="225" t="s">
        <v>160</v>
      </c>
      <c r="G244" s="223"/>
      <c r="H244" s="226">
        <v>1.046</v>
      </c>
      <c r="I244" s="227"/>
      <c r="J244" s="223"/>
      <c r="K244" s="223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151</v>
      </c>
      <c r="AU244" s="232" t="s">
        <v>82</v>
      </c>
      <c r="AV244" s="16" t="s">
        <v>149</v>
      </c>
      <c r="AW244" s="16" t="s">
        <v>33</v>
      </c>
      <c r="AX244" s="16" t="s">
        <v>80</v>
      </c>
      <c r="AY244" s="232" t="s">
        <v>141</v>
      </c>
    </row>
    <row r="245" spans="1:65" s="2" customFormat="1" ht="21.75" customHeight="1">
      <c r="A245" s="37"/>
      <c r="B245" s="38"/>
      <c r="C245" s="176" t="s">
        <v>361</v>
      </c>
      <c r="D245" s="176" t="s">
        <v>144</v>
      </c>
      <c r="E245" s="177" t="s">
        <v>1079</v>
      </c>
      <c r="F245" s="178" t="s">
        <v>1080</v>
      </c>
      <c r="G245" s="179" t="s">
        <v>879</v>
      </c>
      <c r="H245" s="180">
        <v>1.046</v>
      </c>
      <c r="I245" s="181"/>
      <c r="J245" s="182">
        <f>ROUND(I245*H245,2)</f>
        <v>0</v>
      </c>
      <c r="K245" s="178" t="s">
        <v>148</v>
      </c>
      <c r="L245" s="42"/>
      <c r="M245" s="183" t="s">
        <v>19</v>
      </c>
      <c r="N245" s="184" t="s">
        <v>43</v>
      </c>
      <c r="O245" s="67"/>
      <c r="P245" s="185">
        <f>O245*H245</f>
        <v>0</v>
      </c>
      <c r="Q245" s="185">
        <v>0.02337</v>
      </c>
      <c r="R245" s="185">
        <f>Q245*H245</f>
        <v>0.024445019999999998</v>
      </c>
      <c r="S245" s="185">
        <v>0</v>
      </c>
      <c r="T245" s="18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7" t="s">
        <v>277</v>
      </c>
      <c r="AT245" s="187" t="s">
        <v>144</v>
      </c>
      <c r="AU245" s="187" t="s">
        <v>82</v>
      </c>
      <c r="AY245" s="20" t="s">
        <v>141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20" t="s">
        <v>80</v>
      </c>
      <c r="BK245" s="188">
        <f>ROUND(I245*H245,2)</f>
        <v>0</v>
      </c>
      <c r="BL245" s="20" t="s">
        <v>277</v>
      </c>
      <c r="BM245" s="187" t="s">
        <v>1081</v>
      </c>
    </row>
    <row r="246" spans="1:65" s="2" customFormat="1" ht="24.15" customHeight="1">
      <c r="A246" s="37"/>
      <c r="B246" s="38"/>
      <c r="C246" s="176" t="s">
        <v>366</v>
      </c>
      <c r="D246" s="176" t="s">
        <v>144</v>
      </c>
      <c r="E246" s="177" t="s">
        <v>1082</v>
      </c>
      <c r="F246" s="178" t="s">
        <v>1083</v>
      </c>
      <c r="G246" s="179" t="s">
        <v>506</v>
      </c>
      <c r="H246" s="243"/>
      <c r="I246" s="181"/>
      <c r="J246" s="182">
        <f>ROUND(I246*H246,2)</f>
        <v>0</v>
      </c>
      <c r="K246" s="178" t="s">
        <v>148</v>
      </c>
      <c r="L246" s="42"/>
      <c r="M246" s="183" t="s">
        <v>19</v>
      </c>
      <c r="N246" s="184" t="s">
        <v>43</v>
      </c>
      <c r="O246" s="67"/>
      <c r="P246" s="185">
        <f>O246*H246</f>
        <v>0</v>
      </c>
      <c r="Q246" s="185">
        <v>0</v>
      </c>
      <c r="R246" s="185">
        <f>Q246*H246</f>
        <v>0</v>
      </c>
      <c r="S246" s="185">
        <v>0</v>
      </c>
      <c r="T246" s="18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277</v>
      </c>
      <c r="AT246" s="187" t="s">
        <v>144</v>
      </c>
      <c r="AU246" s="187" t="s">
        <v>82</v>
      </c>
      <c r="AY246" s="20" t="s">
        <v>141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20" t="s">
        <v>80</v>
      </c>
      <c r="BK246" s="188">
        <f>ROUND(I246*H246,2)</f>
        <v>0</v>
      </c>
      <c r="BL246" s="20" t="s">
        <v>277</v>
      </c>
      <c r="BM246" s="187" t="s">
        <v>1084</v>
      </c>
    </row>
    <row r="247" spans="2:63" s="12" customFormat="1" ht="22.8" customHeight="1">
      <c r="B247" s="160"/>
      <c r="C247" s="161"/>
      <c r="D247" s="162" t="s">
        <v>71</v>
      </c>
      <c r="E247" s="174" t="s">
        <v>439</v>
      </c>
      <c r="F247" s="174" t="s">
        <v>440</v>
      </c>
      <c r="G247" s="161"/>
      <c r="H247" s="161"/>
      <c r="I247" s="164"/>
      <c r="J247" s="175">
        <f>BK247</f>
        <v>0</v>
      </c>
      <c r="K247" s="161"/>
      <c r="L247" s="166"/>
      <c r="M247" s="167"/>
      <c r="N247" s="168"/>
      <c r="O247" s="168"/>
      <c r="P247" s="169">
        <f>SUM(P248:P361)</f>
        <v>0</v>
      </c>
      <c r="Q247" s="168"/>
      <c r="R247" s="169">
        <f>SUM(R248:R361)</f>
        <v>1.0809468</v>
      </c>
      <c r="S247" s="168"/>
      <c r="T247" s="170">
        <f>SUM(T248:T361)</f>
        <v>0.9165745000000001</v>
      </c>
      <c r="AR247" s="171" t="s">
        <v>82</v>
      </c>
      <c r="AT247" s="172" t="s">
        <v>71</v>
      </c>
      <c r="AU247" s="172" t="s">
        <v>80</v>
      </c>
      <c r="AY247" s="171" t="s">
        <v>141</v>
      </c>
      <c r="BK247" s="173">
        <f>SUM(BK248:BK361)</f>
        <v>0</v>
      </c>
    </row>
    <row r="248" spans="1:65" s="2" customFormat="1" ht="16.5" customHeight="1">
      <c r="A248" s="37"/>
      <c r="B248" s="38"/>
      <c r="C248" s="176" t="s">
        <v>371</v>
      </c>
      <c r="D248" s="176" t="s">
        <v>144</v>
      </c>
      <c r="E248" s="177" t="s">
        <v>1085</v>
      </c>
      <c r="F248" s="178" t="s">
        <v>1086</v>
      </c>
      <c r="G248" s="179" t="s">
        <v>147</v>
      </c>
      <c r="H248" s="180">
        <v>127.9</v>
      </c>
      <c r="I248" s="181"/>
      <c r="J248" s="182">
        <f>ROUND(I248*H248,2)</f>
        <v>0</v>
      </c>
      <c r="K248" s="178" t="s">
        <v>148</v>
      </c>
      <c r="L248" s="42"/>
      <c r="M248" s="183" t="s">
        <v>19</v>
      </c>
      <c r="N248" s="184" t="s">
        <v>43</v>
      </c>
      <c r="O248" s="67"/>
      <c r="P248" s="185">
        <f>O248*H248</f>
        <v>0</v>
      </c>
      <c r="Q248" s="185">
        <v>0</v>
      </c>
      <c r="R248" s="185">
        <f>Q248*H248</f>
        <v>0</v>
      </c>
      <c r="S248" s="185">
        <v>0.00067</v>
      </c>
      <c r="T248" s="186">
        <f>S248*H248</f>
        <v>0.085693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277</v>
      </c>
      <c r="AT248" s="187" t="s">
        <v>144</v>
      </c>
      <c r="AU248" s="187" t="s">
        <v>82</v>
      </c>
      <c r="AY248" s="20" t="s">
        <v>141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20" t="s">
        <v>80</v>
      </c>
      <c r="BK248" s="188">
        <f>ROUND(I248*H248,2)</f>
        <v>0</v>
      </c>
      <c r="BL248" s="20" t="s">
        <v>277</v>
      </c>
      <c r="BM248" s="187" t="s">
        <v>1087</v>
      </c>
    </row>
    <row r="249" spans="2:51" s="13" customFormat="1" ht="10.2">
      <c r="B249" s="189"/>
      <c r="C249" s="190"/>
      <c r="D249" s="191" t="s">
        <v>151</v>
      </c>
      <c r="E249" s="192" t="s">
        <v>19</v>
      </c>
      <c r="F249" s="193" t="s">
        <v>1088</v>
      </c>
      <c r="G249" s="190"/>
      <c r="H249" s="192" t="s">
        <v>19</v>
      </c>
      <c r="I249" s="194"/>
      <c r="J249" s="190"/>
      <c r="K249" s="190"/>
      <c r="L249" s="195"/>
      <c r="M249" s="196"/>
      <c r="N249" s="197"/>
      <c r="O249" s="197"/>
      <c r="P249" s="197"/>
      <c r="Q249" s="197"/>
      <c r="R249" s="197"/>
      <c r="S249" s="197"/>
      <c r="T249" s="198"/>
      <c r="AT249" s="199" t="s">
        <v>151</v>
      </c>
      <c r="AU249" s="199" t="s">
        <v>82</v>
      </c>
      <c r="AV249" s="13" t="s">
        <v>80</v>
      </c>
      <c r="AW249" s="13" t="s">
        <v>33</v>
      </c>
      <c r="AX249" s="13" t="s">
        <v>72</v>
      </c>
      <c r="AY249" s="199" t="s">
        <v>141</v>
      </c>
    </row>
    <row r="250" spans="2:51" s="14" customFormat="1" ht="10.2">
      <c r="B250" s="200"/>
      <c r="C250" s="201"/>
      <c r="D250" s="191" t="s">
        <v>151</v>
      </c>
      <c r="E250" s="202" t="s">
        <v>19</v>
      </c>
      <c r="F250" s="203" t="s">
        <v>1089</v>
      </c>
      <c r="G250" s="201"/>
      <c r="H250" s="204">
        <v>35.45</v>
      </c>
      <c r="I250" s="205"/>
      <c r="J250" s="201"/>
      <c r="K250" s="201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151</v>
      </c>
      <c r="AU250" s="210" t="s">
        <v>82</v>
      </c>
      <c r="AV250" s="14" t="s">
        <v>82</v>
      </c>
      <c r="AW250" s="14" t="s">
        <v>33</v>
      </c>
      <c r="AX250" s="14" t="s">
        <v>72</v>
      </c>
      <c r="AY250" s="210" t="s">
        <v>141</v>
      </c>
    </row>
    <row r="251" spans="2:51" s="14" customFormat="1" ht="10.2">
      <c r="B251" s="200"/>
      <c r="C251" s="201"/>
      <c r="D251" s="191" t="s">
        <v>151</v>
      </c>
      <c r="E251" s="202" t="s">
        <v>19</v>
      </c>
      <c r="F251" s="203" t="s">
        <v>1090</v>
      </c>
      <c r="G251" s="201"/>
      <c r="H251" s="204">
        <v>7.65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151</v>
      </c>
      <c r="AU251" s="210" t="s">
        <v>82</v>
      </c>
      <c r="AV251" s="14" t="s">
        <v>82</v>
      </c>
      <c r="AW251" s="14" t="s">
        <v>33</v>
      </c>
      <c r="AX251" s="14" t="s">
        <v>72</v>
      </c>
      <c r="AY251" s="210" t="s">
        <v>141</v>
      </c>
    </row>
    <row r="252" spans="2:51" s="14" customFormat="1" ht="10.2">
      <c r="B252" s="200"/>
      <c r="C252" s="201"/>
      <c r="D252" s="191" t="s">
        <v>151</v>
      </c>
      <c r="E252" s="202" t="s">
        <v>19</v>
      </c>
      <c r="F252" s="203" t="s">
        <v>1091</v>
      </c>
      <c r="G252" s="201"/>
      <c r="H252" s="204">
        <v>2.4</v>
      </c>
      <c r="I252" s="205"/>
      <c r="J252" s="201"/>
      <c r="K252" s="201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151</v>
      </c>
      <c r="AU252" s="210" t="s">
        <v>82</v>
      </c>
      <c r="AV252" s="14" t="s">
        <v>82</v>
      </c>
      <c r="AW252" s="14" t="s">
        <v>33</v>
      </c>
      <c r="AX252" s="14" t="s">
        <v>72</v>
      </c>
      <c r="AY252" s="210" t="s">
        <v>141</v>
      </c>
    </row>
    <row r="253" spans="2:51" s="14" customFormat="1" ht="10.2">
      <c r="B253" s="200"/>
      <c r="C253" s="201"/>
      <c r="D253" s="191" t="s">
        <v>151</v>
      </c>
      <c r="E253" s="202" t="s">
        <v>19</v>
      </c>
      <c r="F253" s="203" t="s">
        <v>1092</v>
      </c>
      <c r="G253" s="201"/>
      <c r="H253" s="204">
        <v>4.9</v>
      </c>
      <c r="I253" s="205"/>
      <c r="J253" s="201"/>
      <c r="K253" s="201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151</v>
      </c>
      <c r="AU253" s="210" t="s">
        <v>82</v>
      </c>
      <c r="AV253" s="14" t="s">
        <v>82</v>
      </c>
      <c r="AW253" s="14" t="s">
        <v>33</v>
      </c>
      <c r="AX253" s="14" t="s">
        <v>72</v>
      </c>
      <c r="AY253" s="210" t="s">
        <v>141</v>
      </c>
    </row>
    <row r="254" spans="2:51" s="14" customFormat="1" ht="10.2">
      <c r="B254" s="200"/>
      <c r="C254" s="201"/>
      <c r="D254" s="191" t="s">
        <v>151</v>
      </c>
      <c r="E254" s="202" t="s">
        <v>19</v>
      </c>
      <c r="F254" s="203" t="s">
        <v>1091</v>
      </c>
      <c r="G254" s="201"/>
      <c r="H254" s="204">
        <v>2.4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151</v>
      </c>
      <c r="AU254" s="210" t="s">
        <v>82</v>
      </c>
      <c r="AV254" s="14" t="s">
        <v>82</v>
      </c>
      <c r="AW254" s="14" t="s">
        <v>33</v>
      </c>
      <c r="AX254" s="14" t="s">
        <v>72</v>
      </c>
      <c r="AY254" s="210" t="s">
        <v>141</v>
      </c>
    </row>
    <row r="255" spans="2:51" s="15" customFormat="1" ht="10.2">
      <c r="B255" s="211"/>
      <c r="C255" s="212"/>
      <c r="D255" s="191" t="s">
        <v>151</v>
      </c>
      <c r="E255" s="213" t="s">
        <v>19</v>
      </c>
      <c r="F255" s="214" t="s">
        <v>154</v>
      </c>
      <c r="G255" s="212"/>
      <c r="H255" s="215">
        <v>52.8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151</v>
      </c>
      <c r="AU255" s="221" t="s">
        <v>82</v>
      </c>
      <c r="AV255" s="15" t="s">
        <v>155</v>
      </c>
      <c r="AW255" s="15" t="s">
        <v>33</v>
      </c>
      <c r="AX255" s="15" t="s">
        <v>72</v>
      </c>
      <c r="AY255" s="221" t="s">
        <v>141</v>
      </c>
    </row>
    <row r="256" spans="2:51" s="14" customFormat="1" ht="10.2">
      <c r="B256" s="200"/>
      <c r="C256" s="201"/>
      <c r="D256" s="191" t="s">
        <v>151</v>
      </c>
      <c r="E256" s="202" t="s">
        <v>19</v>
      </c>
      <c r="F256" s="203" t="s">
        <v>1093</v>
      </c>
      <c r="G256" s="201"/>
      <c r="H256" s="204">
        <v>21.25</v>
      </c>
      <c r="I256" s="205"/>
      <c r="J256" s="201"/>
      <c r="K256" s="201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151</v>
      </c>
      <c r="AU256" s="210" t="s">
        <v>82</v>
      </c>
      <c r="AV256" s="14" t="s">
        <v>82</v>
      </c>
      <c r="AW256" s="14" t="s">
        <v>33</v>
      </c>
      <c r="AX256" s="14" t="s">
        <v>72</v>
      </c>
      <c r="AY256" s="210" t="s">
        <v>141</v>
      </c>
    </row>
    <row r="257" spans="2:51" s="14" customFormat="1" ht="10.2">
      <c r="B257" s="200"/>
      <c r="C257" s="201"/>
      <c r="D257" s="191" t="s">
        <v>151</v>
      </c>
      <c r="E257" s="202" t="s">
        <v>19</v>
      </c>
      <c r="F257" s="203" t="s">
        <v>1094</v>
      </c>
      <c r="G257" s="201"/>
      <c r="H257" s="204">
        <v>2.9</v>
      </c>
      <c r="I257" s="205"/>
      <c r="J257" s="201"/>
      <c r="K257" s="201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151</v>
      </c>
      <c r="AU257" s="210" t="s">
        <v>82</v>
      </c>
      <c r="AV257" s="14" t="s">
        <v>82</v>
      </c>
      <c r="AW257" s="14" t="s">
        <v>33</v>
      </c>
      <c r="AX257" s="14" t="s">
        <v>72</v>
      </c>
      <c r="AY257" s="210" t="s">
        <v>141</v>
      </c>
    </row>
    <row r="258" spans="2:51" s="15" customFormat="1" ht="10.2">
      <c r="B258" s="211"/>
      <c r="C258" s="212"/>
      <c r="D258" s="191" t="s">
        <v>151</v>
      </c>
      <c r="E258" s="213" t="s">
        <v>19</v>
      </c>
      <c r="F258" s="214" t="s">
        <v>154</v>
      </c>
      <c r="G258" s="212"/>
      <c r="H258" s="215">
        <v>24.15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151</v>
      </c>
      <c r="AU258" s="221" t="s">
        <v>82</v>
      </c>
      <c r="AV258" s="15" t="s">
        <v>155</v>
      </c>
      <c r="AW258" s="15" t="s">
        <v>33</v>
      </c>
      <c r="AX258" s="15" t="s">
        <v>72</v>
      </c>
      <c r="AY258" s="221" t="s">
        <v>141</v>
      </c>
    </row>
    <row r="259" spans="2:51" s="14" customFormat="1" ht="10.2">
      <c r="B259" s="200"/>
      <c r="C259" s="201"/>
      <c r="D259" s="191" t="s">
        <v>151</v>
      </c>
      <c r="E259" s="202" t="s">
        <v>19</v>
      </c>
      <c r="F259" s="203" t="s">
        <v>1095</v>
      </c>
      <c r="G259" s="201"/>
      <c r="H259" s="204">
        <v>35.85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151</v>
      </c>
      <c r="AU259" s="210" t="s">
        <v>82</v>
      </c>
      <c r="AV259" s="14" t="s">
        <v>82</v>
      </c>
      <c r="AW259" s="14" t="s">
        <v>33</v>
      </c>
      <c r="AX259" s="14" t="s">
        <v>72</v>
      </c>
      <c r="AY259" s="210" t="s">
        <v>141</v>
      </c>
    </row>
    <row r="260" spans="2:51" s="14" customFormat="1" ht="10.2">
      <c r="B260" s="200"/>
      <c r="C260" s="201"/>
      <c r="D260" s="191" t="s">
        <v>151</v>
      </c>
      <c r="E260" s="202" t="s">
        <v>19</v>
      </c>
      <c r="F260" s="203" t="s">
        <v>1096</v>
      </c>
      <c r="G260" s="201"/>
      <c r="H260" s="204">
        <v>7.8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151</v>
      </c>
      <c r="AU260" s="210" t="s">
        <v>82</v>
      </c>
      <c r="AV260" s="14" t="s">
        <v>82</v>
      </c>
      <c r="AW260" s="14" t="s">
        <v>33</v>
      </c>
      <c r="AX260" s="14" t="s">
        <v>72</v>
      </c>
      <c r="AY260" s="210" t="s">
        <v>141</v>
      </c>
    </row>
    <row r="261" spans="2:51" s="14" customFormat="1" ht="10.2">
      <c r="B261" s="200"/>
      <c r="C261" s="201"/>
      <c r="D261" s="191" t="s">
        <v>151</v>
      </c>
      <c r="E261" s="202" t="s">
        <v>19</v>
      </c>
      <c r="F261" s="203" t="s">
        <v>1091</v>
      </c>
      <c r="G261" s="201"/>
      <c r="H261" s="204">
        <v>2.4</v>
      </c>
      <c r="I261" s="205"/>
      <c r="J261" s="201"/>
      <c r="K261" s="201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151</v>
      </c>
      <c r="AU261" s="210" t="s">
        <v>82</v>
      </c>
      <c r="AV261" s="14" t="s">
        <v>82</v>
      </c>
      <c r="AW261" s="14" t="s">
        <v>33</v>
      </c>
      <c r="AX261" s="14" t="s">
        <v>72</v>
      </c>
      <c r="AY261" s="210" t="s">
        <v>141</v>
      </c>
    </row>
    <row r="262" spans="2:51" s="14" customFormat="1" ht="10.2">
      <c r="B262" s="200"/>
      <c r="C262" s="201"/>
      <c r="D262" s="191" t="s">
        <v>151</v>
      </c>
      <c r="E262" s="202" t="s">
        <v>19</v>
      </c>
      <c r="F262" s="203" t="s">
        <v>1092</v>
      </c>
      <c r="G262" s="201"/>
      <c r="H262" s="204">
        <v>4.9</v>
      </c>
      <c r="I262" s="205"/>
      <c r="J262" s="201"/>
      <c r="K262" s="201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151</v>
      </c>
      <c r="AU262" s="210" t="s">
        <v>82</v>
      </c>
      <c r="AV262" s="14" t="s">
        <v>82</v>
      </c>
      <c r="AW262" s="14" t="s">
        <v>33</v>
      </c>
      <c r="AX262" s="14" t="s">
        <v>72</v>
      </c>
      <c r="AY262" s="210" t="s">
        <v>141</v>
      </c>
    </row>
    <row r="263" spans="2:51" s="15" customFormat="1" ht="10.2">
      <c r="B263" s="211"/>
      <c r="C263" s="212"/>
      <c r="D263" s="191" t="s">
        <v>151</v>
      </c>
      <c r="E263" s="213" t="s">
        <v>19</v>
      </c>
      <c r="F263" s="214" t="s">
        <v>154</v>
      </c>
      <c r="G263" s="212"/>
      <c r="H263" s="215">
        <v>50.95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151</v>
      </c>
      <c r="AU263" s="221" t="s">
        <v>82</v>
      </c>
      <c r="AV263" s="15" t="s">
        <v>155</v>
      </c>
      <c r="AW263" s="15" t="s">
        <v>33</v>
      </c>
      <c r="AX263" s="15" t="s">
        <v>72</v>
      </c>
      <c r="AY263" s="221" t="s">
        <v>141</v>
      </c>
    </row>
    <row r="264" spans="2:51" s="16" customFormat="1" ht="10.2">
      <c r="B264" s="222"/>
      <c r="C264" s="223"/>
      <c r="D264" s="191" t="s">
        <v>151</v>
      </c>
      <c r="E264" s="224" t="s">
        <v>19</v>
      </c>
      <c r="F264" s="225" t="s">
        <v>160</v>
      </c>
      <c r="G264" s="223"/>
      <c r="H264" s="226">
        <v>127.9</v>
      </c>
      <c r="I264" s="227"/>
      <c r="J264" s="223"/>
      <c r="K264" s="223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151</v>
      </c>
      <c r="AU264" s="232" t="s">
        <v>82</v>
      </c>
      <c r="AV264" s="16" t="s">
        <v>149</v>
      </c>
      <c r="AW264" s="16" t="s">
        <v>33</v>
      </c>
      <c r="AX264" s="16" t="s">
        <v>80</v>
      </c>
      <c r="AY264" s="232" t="s">
        <v>141</v>
      </c>
    </row>
    <row r="265" spans="1:65" s="2" customFormat="1" ht="16.5" customHeight="1">
      <c r="A265" s="37"/>
      <c r="B265" s="38"/>
      <c r="C265" s="176" t="s">
        <v>378</v>
      </c>
      <c r="D265" s="176" t="s">
        <v>144</v>
      </c>
      <c r="E265" s="177" t="s">
        <v>1097</v>
      </c>
      <c r="F265" s="178" t="s">
        <v>1098</v>
      </c>
      <c r="G265" s="179" t="s">
        <v>147</v>
      </c>
      <c r="H265" s="180">
        <v>34.55</v>
      </c>
      <c r="I265" s="181"/>
      <c r="J265" s="182">
        <f>ROUND(I265*H265,2)</f>
        <v>0</v>
      </c>
      <c r="K265" s="178" t="s">
        <v>148</v>
      </c>
      <c r="L265" s="42"/>
      <c r="M265" s="183" t="s">
        <v>19</v>
      </c>
      <c r="N265" s="184" t="s">
        <v>43</v>
      </c>
      <c r="O265" s="67"/>
      <c r="P265" s="185">
        <f>O265*H265</f>
        <v>0</v>
      </c>
      <c r="Q265" s="185">
        <v>0</v>
      </c>
      <c r="R265" s="185">
        <f>Q265*H265</f>
        <v>0</v>
      </c>
      <c r="S265" s="185">
        <v>0.00177</v>
      </c>
      <c r="T265" s="186">
        <f>S265*H265</f>
        <v>0.0611535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7" t="s">
        <v>277</v>
      </c>
      <c r="AT265" s="187" t="s">
        <v>144</v>
      </c>
      <c r="AU265" s="187" t="s">
        <v>82</v>
      </c>
      <c r="AY265" s="20" t="s">
        <v>141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20" t="s">
        <v>80</v>
      </c>
      <c r="BK265" s="188">
        <f>ROUND(I265*H265,2)</f>
        <v>0</v>
      </c>
      <c r="BL265" s="20" t="s">
        <v>277</v>
      </c>
      <c r="BM265" s="187" t="s">
        <v>1099</v>
      </c>
    </row>
    <row r="266" spans="2:51" s="14" customFormat="1" ht="10.2">
      <c r="B266" s="200"/>
      <c r="C266" s="201"/>
      <c r="D266" s="191" t="s">
        <v>151</v>
      </c>
      <c r="E266" s="202" t="s">
        <v>19</v>
      </c>
      <c r="F266" s="203" t="s">
        <v>1100</v>
      </c>
      <c r="G266" s="201"/>
      <c r="H266" s="204">
        <v>13.6</v>
      </c>
      <c r="I266" s="205"/>
      <c r="J266" s="201"/>
      <c r="K266" s="201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151</v>
      </c>
      <c r="AU266" s="210" t="s">
        <v>82</v>
      </c>
      <c r="AV266" s="14" t="s">
        <v>82</v>
      </c>
      <c r="AW266" s="14" t="s">
        <v>33</v>
      </c>
      <c r="AX266" s="14" t="s">
        <v>72</v>
      </c>
      <c r="AY266" s="210" t="s">
        <v>141</v>
      </c>
    </row>
    <row r="267" spans="2:51" s="14" customFormat="1" ht="10.2">
      <c r="B267" s="200"/>
      <c r="C267" s="201"/>
      <c r="D267" s="191" t="s">
        <v>151</v>
      </c>
      <c r="E267" s="202" t="s">
        <v>19</v>
      </c>
      <c r="F267" s="203" t="s">
        <v>1101</v>
      </c>
      <c r="G267" s="201"/>
      <c r="H267" s="204">
        <v>7.35</v>
      </c>
      <c r="I267" s="205"/>
      <c r="J267" s="201"/>
      <c r="K267" s="201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151</v>
      </c>
      <c r="AU267" s="210" t="s">
        <v>82</v>
      </c>
      <c r="AV267" s="14" t="s">
        <v>82</v>
      </c>
      <c r="AW267" s="14" t="s">
        <v>33</v>
      </c>
      <c r="AX267" s="14" t="s">
        <v>72</v>
      </c>
      <c r="AY267" s="210" t="s">
        <v>141</v>
      </c>
    </row>
    <row r="268" spans="2:51" s="14" customFormat="1" ht="10.2">
      <c r="B268" s="200"/>
      <c r="C268" s="201"/>
      <c r="D268" s="191" t="s">
        <v>151</v>
      </c>
      <c r="E268" s="202" t="s">
        <v>19</v>
      </c>
      <c r="F268" s="203" t="s">
        <v>1100</v>
      </c>
      <c r="G268" s="201"/>
      <c r="H268" s="204">
        <v>13.6</v>
      </c>
      <c r="I268" s="205"/>
      <c r="J268" s="201"/>
      <c r="K268" s="201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151</v>
      </c>
      <c r="AU268" s="210" t="s">
        <v>82</v>
      </c>
      <c r="AV268" s="14" t="s">
        <v>82</v>
      </c>
      <c r="AW268" s="14" t="s">
        <v>33</v>
      </c>
      <c r="AX268" s="14" t="s">
        <v>72</v>
      </c>
      <c r="AY268" s="210" t="s">
        <v>141</v>
      </c>
    </row>
    <row r="269" spans="2:51" s="16" customFormat="1" ht="10.2">
      <c r="B269" s="222"/>
      <c r="C269" s="223"/>
      <c r="D269" s="191" t="s">
        <v>151</v>
      </c>
      <c r="E269" s="224" t="s">
        <v>19</v>
      </c>
      <c r="F269" s="225" t="s">
        <v>160</v>
      </c>
      <c r="G269" s="223"/>
      <c r="H269" s="226">
        <v>34.55</v>
      </c>
      <c r="I269" s="227"/>
      <c r="J269" s="223"/>
      <c r="K269" s="223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151</v>
      </c>
      <c r="AU269" s="232" t="s">
        <v>82</v>
      </c>
      <c r="AV269" s="16" t="s">
        <v>149</v>
      </c>
      <c r="AW269" s="16" t="s">
        <v>33</v>
      </c>
      <c r="AX269" s="16" t="s">
        <v>80</v>
      </c>
      <c r="AY269" s="232" t="s">
        <v>141</v>
      </c>
    </row>
    <row r="270" spans="1:65" s="2" customFormat="1" ht="16.5" customHeight="1">
      <c r="A270" s="37"/>
      <c r="B270" s="38"/>
      <c r="C270" s="176" t="s">
        <v>382</v>
      </c>
      <c r="D270" s="176" t="s">
        <v>144</v>
      </c>
      <c r="E270" s="177" t="s">
        <v>1102</v>
      </c>
      <c r="F270" s="178" t="s">
        <v>1103</v>
      </c>
      <c r="G270" s="179" t="s">
        <v>147</v>
      </c>
      <c r="H270" s="180">
        <v>41.7</v>
      </c>
      <c r="I270" s="181"/>
      <c r="J270" s="182">
        <f>ROUND(I270*H270,2)</f>
        <v>0</v>
      </c>
      <c r="K270" s="178" t="s">
        <v>148</v>
      </c>
      <c r="L270" s="42"/>
      <c r="M270" s="183" t="s">
        <v>19</v>
      </c>
      <c r="N270" s="184" t="s">
        <v>43</v>
      </c>
      <c r="O270" s="67"/>
      <c r="P270" s="185">
        <f>O270*H270</f>
        <v>0</v>
      </c>
      <c r="Q270" s="185">
        <v>0</v>
      </c>
      <c r="R270" s="185">
        <f>Q270*H270</f>
        <v>0</v>
      </c>
      <c r="S270" s="185">
        <v>0.00191</v>
      </c>
      <c r="T270" s="186">
        <f>S270*H270</f>
        <v>0.07964700000000001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7" t="s">
        <v>277</v>
      </c>
      <c r="AT270" s="187" t="s">
        <v>144</v>
      </c>
      <c r="AU270" s="187" t="s">
        <v>82</v>
      </c>
      <c r="AY270" s="20" t="s">
        <v>141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20" t="s">
        <v>80</v>
      </c>
      <c r="BK270" s="188">
        <f>ROUND(I270*H270,2)</f>
        <v>0</v>
      </c>
      <c r="BL270" s="20" t="s">
        <v>277</v>
      </c>
      <c r="BM270" s="187" t="s">
        <v>1104</v>
      </c>
    </row>
    <row r="271" spans="2:51" s="13" customFormat="1" ht="10.2">
      <c r="B271" s="189"/>
      <c r="C271" s="190"/>
      <c r="D271" s="191" t="s">
        <v>151</v>
      </c>
      <c r="E271" s="192" t="s">
        <v>19</v>
      </c>
      <c r="F271" s="193" t="s">
        <v>1105</v>
      </c>
      <c r="G271" s="190"/>
      <c r="H271" s="192" t="s">
        <v>19</v>
      </c>
      <c r="I271" s="194"/>
      <c r="J271" s="190"/>
      <c r="K271" s="190"/>
      <c r="L271" s="195"/>
      <c r="M271" s="196"/>
      <c r="N271" s="197"/>
      <c r="O271" s="197"/>
      <c r="P271" s="197"/>
      <c r="Q271" s="197"/>
      <c r="R271" s="197"/>
      <c r="S271" s="197"/>
      <c r="T271" s="198"/>
      <c r="AT271" s="199" t="s">
        <v>151</v>
      </c>
      <c r="AU271" s="199" t="s">
        <v>82</v>
      </c>
      <c r="AV271" s="13" t="s">
        <v>80</v>
      </c>
      <c r="AW271" s="13" t="s">
        <v>33</v>
      </c>
      <c r="AX271" s="13" t="s">
        <v>72</v>
      </c>
      <c r="AY271" s="199" t="s">
        <v>141</v>
      </c>
    </row>
    <row r="272" spans="2:51" s="14" customFormat="1" ht="10.2">
      <c r="B272" s="200"/>
      <c r="C272" s="201"/>
      <c r="D272" s="191" t="s">
        <v>151</v>
      </c>
      <c r="E272" s="202" t="s">
        <v>19</v>
      </c>
      <c r="F272" s="203" t="s">
        <v>1106</v>
      </c>
      <c r="G272" s="201"/>
      <c r="H272" s="204">
        <v>9.6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151</v>
      </c>
      <c r="AU272" s="210" t="s">
        <v>82</v>
      </c>
      <c r="AV272" s="14" t="s">
        <v>82</v>
      </c>
      <c r="AW272" s="14" t="s">
        <v>33</v>
      </c>
      <c r="AX272" s="14" t="s">
        <v>72</v>
      </c>
      <c r="AY272" s="210" t="s">
        <v>141</v>
      </c>
    </row>
    <row r="273" spans="2:51" s="14" customFormat="1" ht="10.2">
      <c r="B273" s="200"/>
      <c r="C273" s="201"/>
      <c r="D273" s="191" t="s">
        <v>151</v>
      </c>
      <c r="E273" s="202" t="s">
        <v>19</v>
      </c>
      <c r="F273" s="203" t="s">
        <v>1107</v>
      </c>
      <c r="G273" s="201"/>
      <c r="H273" s="204">
        <v>9.05</v>
      </c>
      <c r="I273" s="205"/>
      <c r="J273" s="201"/>
      <c r="K273" s="201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151</v>
      </c>
      <c r="AU273" s="210" t="s">
        <v>82</v>
      </c>
      <c r="AV273" s="14" t="s">
        <v>82</v>
      </c>
      <c r="AW273" s="14" t="s">
        <v>33</v>
      </c>
      <c r="AX273" s="14" t="s">
        <v>72</v>
      </c>
      <c r="AY273" s="210" t="s">
        <v>141</v>
      </c>
    </row>
    <row r="274" spans="2:51" s="13" customFormat="1" ht="10.2">
      <c r="B274" s="189"/>
      <c r="C274" s="190"/>
      <c r="D274" s="191" t="s">
        <v>151</v>
      </c>
      <c r="E274" s="192" t="s">
        <v>19</v>
      </c>
      <c r="F274" s="193" t="s">
        <v>1108</v>
      </c>
      <c r="G274" s="190"/>
      <c r="H274" s="192" t="s">
        <v>19</v>
      </c>
      <c r="I274" s="194"/>
      <c r="J274" s="190"/>
      <c r="K274" s="190"/>
      <c r="L274" s="195"/>
      <c r="M274" s="196"/>
      <c r="N274" s="197"/>
      <c r="O274" s="197"/>
      <c r="P274" s="197"/>
      <c r="Q274" s="197"/>
      <c r="R274" s="197"/>
      <c r="S274" s="197"/>
      <c r="T274" s="198"/>
      <c r="AT274" s="199" t="s">
        <v>151</v>
      </c>
      <c r="AU274" s="199" t="s">
        <v>82</v>
      </c>
      <c r="AV274" s="13" t="s">
        <v>80</v>
      </c>
      <c r="AW274" s="13" t="s">
        <v>33</v>
      </c>
      <c r="AX274" s="13" t="s">
        <v>72</v>
      </c>
      <c r="AY274" s="199" t="s">
        <v>141</v>
      </c>
    </row>
    <row r="275" spans="2:51" s="14" customFormat="1" ht="10.2">
      <c r="B275" s="200"/>
      <c r="C275" s="201"/>
      <c r="D275" s="191" t="s">
        <v>151</v>
      </c>
      <c r="E275" s="202" t="s">
        <v>19</v>
      </c>
      <c r="F275" s="203" t="s">
        <v>1109</v>
      </c>
      <c r="G275" s="201"/>
      <c r="H275" s="204">
        <v>1.7</v>
      </c>
      <c r="I275" s="205"/>
      <c r="J275" s="201"/>
      <c r="K275" s="201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151</v>
      </c>
      <c r="AU275" s="210" t="s">
        <v>82</v>
      </c>
      <c r="AV275" s="14" t="s">
        <v>82</v>
      </c>
      <c r="AW275" s="14" t="s">
        <v>33</v>
      </c>
      <c r="AX275" s="14" t="s">
        <v>72</v>
      </c>
      <c r="AY275" s="210" t="s">
        <v>141</v>
      </c>
    </row>
    <row r="276" spans="2:51" s="14" customFormat="1" ht="10.2">
      <c r="B276" s="200"/>
      <c r="C276" s="201"/>
      <c r="D276" s="191" t="s">
        <v>151</v>
      </c>
      <c r="E276" s="202" t="s">
        <v>19</v>
      </c>
      <c r="F276" s="203" t="s">
        <v>1110</v>
      </c>
      <c r="G276" s="201"/>
      <c r="H276" s="204">
        <v>2.85</v>
      </c>
      <c r="I276" s="205"/>
      <c r="J276" s="201"/>
      <c r="K276" s="201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151</v>
      </c>
      <c r="AU276" s="210" t="s">
        <v>82</v>
      </c>
      <c r="AV276" s="14" t="s">
        <v>82</v>
      </c>
      <c r="AW276" s="14" t="s">
        <v>33</v>
      </c>
      <c r="AX276" s="14" t="s">
        <v>72</v>
      </c>
      <c r="AY276" s="210" t="s">
        <v>141</v>
      </c>
    </row>
    <row r="277" spans="2:51" s="14" customFormat="1" ht="10.2">
      <c r="B277" s="200"/>
      <c r="C277" s="201"/>
      <c r="D277" s="191" t="s">
        <v>151</v>
      </c>
      <c r="E277" s="202" t="s">
        <v>19</v>
      </c>
      <c r="F277" s="203" t="s">
        <v>1111</v>
      </c>
      <c r="G277" s="201"/>
      <c r="H277" s="204">
        <v>3.35</v>
      </c>
      <c r="I277" s="205"/>
      <c r="J277" s="201"/>
      <c r="K277" s="201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151</v>
      </c>
      <c r="AU277" s="210" t="s">
        <v>82</v>
      </c>
      <c r="AV277" s="14" t="s">
        <v>82</v>
      </c>
      <c r="AW277" s="14" t="s">
        <v>33</v>
      </c>
      <c r="AX277" s="14" t="s">
        <v>72</v>
      </c>
      <c r="AY277" s="210" t="s">
        <v>141</v>
      </c>
    </row>
    <row r="278" spans="2:51" s="14" customFormat="1" ht="10.2">
      <c r="B278" s="200"/>
      <c r="C278" s="201"/>
      <c r="D278" s="191" t="s">
        <v>151</v>
      </c>
      <c r="E278" s="202" t="s">
        <v>19</v>
      </c>
      <c r="F278" s="203" t="s">
        <v>1112</v>
      </c>
      <c r="G278" s="201"/>
      <c r="H278" s="204">
        <v>1</v>
      </c>
      <c r="I278" s="205"/>
      <c r="J278" s="201"/>
      <c r="K278" s="201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151</v>
      </c>
      <c r="AU278" s="210" t="s">
        <v>82</v>
      </c>
      <c r="AV278" s="14" t="s">
        <v>82</v>
      </c>
      <c r="AW278" s="14" t="s">
        <v>33</v>
      </c>
      <c r="AX278" s="14" t="s">
        <v>72</v>
      </c>
      <c r="AY278" s="210" t="s">
        <v>141</v>
      </c>
    </row>
    <row r="279" spans="2:51" s="14" customFormat="1" ht="10.2">
      <c r="B279" s="200"/>
      <c r="C279" s="201"/>
      <c r="D279" s="191" t="s">
        <v>151</v>
      </c>
      <c r="E279" s="202" t="s">
        <v>19</v>
      </c>
      <c r="F279" s="203" t="s">
        <v>1113</v>
      </c>
      <c r="G279" s="201"/>
      <c r="H279" s="204">
        <v>2.65</v>
      </c>
      <c r="I279" s="205"/>
      <c r="J279" s="201"/>
      <c r="K279" s="201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151</v>
      </c>
      <c r="AU279" s="210" t="s">
        <v>82</v>
      </c>
      <c r="AV279" s="14" t="s">
        <v>82</v>
      </c>
      <c r="AW279" s="14" t="s">
        <v>33</v>
      </c>
      <c r="AX279" s="14" t="s">
        <v>72</v>
      </c>
      <c r="AY279" s="210" t="s">
        <v>141</v>
      </c>
    </row>
    <row r="280" spans="2:51" s="13" customFormat="1" ht="10.2">
      <c r="B280" s="189"/>
      <c r="C280" s="190"/>
      <c r="D280" s="191" t="s">
        <v>151</v>
      </c>
      <c r="E280" s="192" t="s">
        <v>19</v>
      </c>
      <c r="F280" s="193" t="s">
        <v>1114</v>
      </c>
      <c r="G280" s="190"/>
      <c r="H280" s="192" t="s">
        <v>19</v>
      </c>
      <c r="I280" s="194"/>
      <c r="J280" s="190"/>
      <c r="K280" s="190"/>
      <c r="L280" s="195"/>
      <c r="M280" s="196"/>
      <c r="N280" s="197"/>
      <c r="O280" s="197"/>
      <c r="P280" s="197"/>
      <c r="Q280" s="197"/>
      <c r="R280" s="197"/>
      <c r="S280" s="197"/>
      <c r="T280" s="198"/>
      <c r="AT280" s="199" t="s">
        <v>151</v>
      </c>
      <c r="AU280" s="199" t="s">
        <v>82</v>
      </c>
      <c r="AV280" s="13" t="s">
        <v>80</v>
      </c>
      <c r="AW280" s="13" t="s">
        <v>33</v>
      </c>
      <c r="AX280" s="13" t="s">
        <v>72</v>
      </c>
      <c r="AY280" s="199" t="s">
        <v>141</v>
      </c>
    </row>
    <row r="281" spans="2:51" s="14" customFormat="1" ht="10.2">
      <c r="B281" s="200"/>
      <c r="C281" s="201"/>
      <c r="D281" s="191" t="s">
        <v>151</v>
      </c>
      <c r="E281" s="202" t="s">
        <v>19</v>
      </c>
      <c r="F281" s="203" t="s">
        <v>1115</v>
      </c>
      <c r="G281" s="201"/>
      <c r="H281" s="204">
        <v>11.5</v>
      </c>
      <c r="I281" s="205"/>
      <c r="J281" s="201"/>
      <c r="K281" s="201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151</v>
      </c>
      <c r="AU281" s="210" t="s">
        <v>82</v>
      </c>
      <c r="AV281" s="14" t="s">
        <v>82</v>
      </c>
      <c r="AW281" s="14" t="s">
        <v>33</v>
      </c>
      <c r="AX281" s="14" t="s">
        <v>72</v>
      </c>
      <c r="AY281" s="210" t="s">
        <v>141</v>
      </c>
    </row>
    <row r="282" spans="2:51" s="16" customFormat="1" ht="10.2">
      <c r="B282" s="222"/>
      <c r="C282" s="223"/>
      <c r="D282" s="191" t="s">
        <v>151</v>
      </c>
      <c r="E282" s="224" t="s">
        <v>19</v>
      </c>
      <c r="F282" s="225" t="s">
        <v>160</v>
      </c>
      <c r="G282" s="223"/>
      <c r="H282" s="226">
        <v>41.7</v>
      </c>
      <c r="I282" s="227"/>
      <c r="J282" s="223"/>
      <c r="K282" s="223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151</v>
      </c>
      <c r="AU282" s="232" t="s">
        <v>82</v>
      </c>
      <c r="AV282" s="16" t="s">
        <v>149</v>
      </c>
      <c r="AW282" s="16" t="s">
        <v>33</v>
      </c>
      <c r="AX282" s="16" t="s">
        <v>80</v>
      </c>
      <c r="AY282" s="232" t="s">
        <v>141</v>
      </c>
    </row>
    <row r="283" spans="1:65" s="2" customFormat="1" ht="16.5" customHeight="1">
      <c r="A283" s="37"/>
      <c r="B283" s="38"/>
      <c r="C283" s="176" t="s">
        <v>386</v>
      </c>
      <c r="D283" s="176" t="s">
        <v>144</v>
      </c>
      <c r="E283" s="177" t="s">
        <v>1116</v>
      </c>
      <c r="F283" s="178" t="s">
        <v>1117</v>
      </c>
      <c r="G283" s="179" t="s">
        <v>147</v>
      </c>
      <c r="H283" s="180">
        <v>19.9</v>
      </c>
      <c r="I283" s="181"/>
      <c r="J283" s="182">
        <f>ROUND(I283*H283,2)</f>
        <v>0</v>
      </c>
      <c r="K283" s="178" t="s">
        <v>148</v>
      </c>
      <c r="L283" s="42"/>
      <c r="M283" s="183" t="s">
        <v>19</v>
      </c>
      <c r="N283" s="184" t="s">
        <v>43</v>
      </c>
      <c r="O283" s="67"/>
      <c r="P283" s="185">
        <f>O283*H283</f>
        <v>0</v>
      </c>
      <c r="Q283" s="185">
        <v>0</v>
      </c>
      <c r="R283" s="185">
        <f>Q283*H283</f>
        <v>0</v>
      </c>
      <c r="S283" s="185">
        <v>0.00175</v>
      </c>
      <c r="T283" s="186">
        <f>S283*H283</f>
        <v>0.034824999999999995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7" t="s">
        <v>277</v>
      </c>
      <c r="AT283" s="187" t="s">
        <v>144</v>
      </c>
      <c r="AU283" s="187" t="s">
        <v>82</v>
      </c>
      <c r="AY283" s="20" t="s">
        <v>141</v>
      </c>
      <c r="BE283" s="188">
        <f>IF(N283="základní",J283,0)</f>
        <v>0</v>
      </c>
      <c r="BF283" s="188">
        <f>IF(N283="snížená",J283,0)</f>
        <v>0</v>
      </c>
      <c r="BG283" s="188">
        <f>IF(N283="zákl. přenesená",J283,0)</f>
        <v>0</v>
      </c>
      <c r="BH283" s="188">
        <f>IF(N283="sníž. přenesená",J283,0)</f>
        <v>0</v>
      </c>
      <c r="BI283" s="188">
        <f>IF(N283="nulová",J283,0)</f>
        <v>0</v>
      </c>
      <c r="BJ283" s="20" t="s">
        <v>80</v>
      </c>
      <c r="BK283" s="188">
        <f>ROUND(I283*H283,2)</f>
        <v>0</v>
      </c>
      <c r="BL283" s="20" t="s">
        <v>277</v>
      </c>
      <c r="BM283" s="187" t="s">
        <v>1118</v>
      </c>
    </row>
    <row r="284" spans="2:51" s="13" customFormat="1" ht="10.2">
      <c r="B284" s="189"/>
      <c r="C284" s="190"/>
      <c r="D284" s="191" t="s">
        <v>151</v>
      </c>
      <c r="E284" s="192" t="s">
        <v>19</v>
      </c>
      <c r="F284" s="193" t="s">
        <v>1119</v>
      </c>
      <c r="G284" s="190"/>
      <c r="H284" s="192" t="s">
        <v>19</v>
      </c>
      <c r="I284" s="194"/>
      <c r="J284" s="190"/>
      <c r="K284" s="190"/>
      <c r="L284" s="195"/>
      <c r="M284" s="196"/>
      <c r="N284" s="197"/>
      <c r="O284" s="197"/>
      <c r="P284" s="197"/>
      <c r="Q284" s="197"/>
      <c r="R284" s="197"/>
      <c r="S284" s="197"/>
      <c r="T284" s="198"/>
      <c r="AT284" s="199" t="s">
        <v>151</v>
      </c>
      <c r="AU284" s="199" t="s">
        <v>82</v>
      </c>
      <c r="AV284" s="13" t="s">
        <v>80</v>
      </c>
      <c r="AW284" s="13" t="s">
        <v>33</v>
      </c>
      <c r="AX284" s="13" t="s">
        <v>72</v>
      </c>
      <c r="AY284" s="199" t="s">
        <v>141</v>
      </c>
    </row>
    <row r="285" spans="2:51" s="14" customFormat="1" ht="10.2">
      <c r="B285" s="200"/>
      <c r="C285" s="201"/>
      <c r="D285" s="191" t="s">
        <v>151</v>
      </c>
      <c r="E285" s="202" t="s">
        <v>19</v>
      </c>
      <c r="F285" s="203" t="s">
        <v>1091</v>
      </c>
      <c r="G285" s="201"/>
      <c r="H285" s="204">
        <v>2.4</v>
      </c>
      <c r="I285" s="205"/>
      <c r="J285" s="201"/>
      <c r="K285" s="201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151</v>
      </c>
      <c r="AU285" s="210" t="s">
        <v>82</v>
      </c>
      <c r="AV285" s="14" t="s">
        <v>82</v>
      </c>
      <c r="AW285" s="14" t="s">
        <v>33</v>
      </c>
      <c r="AX285" s="14" t="s">
        <v>72</v>
      </c>
      <c r="AY285" s="210" t="s">
        <v>141</v>
      </c>
    </row>
    <row r="286" spans="2:51" s="14" customFormat="1" ht="10.2">
      <c r="B286" s="200"/>
      <c r="C286" s="201"/>
      <c r="D286" s="191" t="s">
        <v>151</v>
      </c>
      <c r="E286" s="202" t="s">
        <v>19</v>
      </c>
      <c r="F286" s="203" t="s">
        <v>1092</v>
      </c>
      <c r="G286" s="201"/>
      <c r="H286" s="204">
        <v>4.9</v>
      </c>
      <c r="I286" s="205"/>
      <c r="J286" s="201"/>
      <c r="K286" s="201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151</v>
      </c>
      <c r="AU286" s="210" t="s">
        <v>82</v>
      </c>
      <c r="AV286" s="14" t="s">
        <v>82</v>
      </c>
      <c r="AW286" s="14" t="s">
        <v>33</v>
      </c>
      <c r="AX286" s="14" t="s">
        <v>72</v>
      </c>
      <c r="AY286" s="210" t="s">
        <v>141</v>
      </c>
    </row>
    <row r="287" spans="2:51" s="14" customFormat="1" ht="10.2">
      <c r="B287" s="200"/>
      <c r="C287" s="201"/>
      <c r="D287" s="191" t="s">
        <v>151</v>
      </c>
      <c r="E287" s="202" t="s">
        <v>19</v>
      </c>
      <c r="F287" s="203" t="s">
        <v>1091</v>
      </c>
      <c r="G287" s="201"/>
      <c r="H287" s="204">
        <v>2.4</v>
      </c>
      <c r="I287" s="205"/>
      <c r="J287" s="201"/>
      <c r="K287" s="201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151</v>
      </c>
      <c r="AU287" s="210" t="s">
        <v>82</v>
      </c>
      <c r="AV287" s="14" t="s">
        <v>82</v>
      </c>
      <c r="AW287" s="14" t="s">
        <v>33</v>
      </c>
      <c r="AX287" s="14" t="s">
        <v>72</v>
      </c>
      <c r="AY287" s="210" t="s">
        <v>141</v>
      </c>
    </row>
    <row r="288" spans="2:51" s="15" customFormat="1" ht="10.2">
      <c r="B288" s="211"/>
      <c r="C288" s="212"/>
      <c r="D288" s="191" t="s">
        <v>151</v>
      </c>
      <c r="E288" s="213" t="s">
        <v>19</v>
      </c>
      <c r="F288" s="214" t="s">
        <v>154</v>
      </c>
      <c r="G288" s="212"/>
      <c r="H288" s="215">
        <v>9.7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151</v>
      </c>
      <c r="AU288" s="221" t="s">
        <v>82</v>
      </c>
      <c r="AV288" s="15" t="s">
        <v>155</v>
      </c>
      <c r="AW288" s="15" t="s">
        <v>33</v>
      </c>
      <c r="AX288" s="15" t="s">
        <v>72</v>
      </c>
      <c r="AY288" s="221" t="s">
        <v>141</v>
      </c>
    </row>
    <row r="289" spans="2:51" s="14" customFormat="1" ht="10.2">
      <c r="B289" s="200"/>
      <c r="C289" s="201"/>
      <c r="D289" s="191" t="s">
        <v>151</v>
      </c>
      <c r="E289" s="202" t="s">
        <v>19</v>
      </c>
      <c r="F289" s="203" t="s">
        <v>1094</v>
      </c>
      <c r="G289" s="201"/>
      <c r="H289" s="204">
        <v>2.9</v>
      </c>
      <c r="I289" s="205"/>
      <c r="J289" s="201"/>
      <c r="K289" s="201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151</v>
      </c>
      <c r="AU289" s="210" t="s">
        <v>82</v>
      </c>
      <c r="AV289" s="14" t="s">
        <v>82</v>
      </c>
      <c r="AW289" s="14" t="s">
        <v>33</v>
      </c>
      <c r="AX289" s="14" t="s">
        <v>72</v>
      </c>
      <c r="AY289" s="210" t="s">
        <v>141</v>
      </c>
    </row>
    <row r="290" spans="2:51" s="15" customFormat="1" ht="10.2">
      <c r="B290" s="211"/>
      <c r="C290" s="212"/>
      <c r="D290" s="191" t="s">
        <v>151</v>
      </c>
      <c r="E290" s="213" t="s">
        <v>19</v>
      </c>
      <c r="F290" s="214" t="s">
        <v>154</v>
      </c>
      <c r="G290" s="212"/>
      <c r="H290" s="215">
        <v>2.9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151</v>
      </c>
      <c r="AU290" s="221" t="s">
        <v>82</v>
      </c>
      <c r="AV290" s="15" t="s">
        <v>155</v>
      </c>
      <c r="AW290" s="15" t="s">
        <v>33</v>
      </c>
      <c r="AX290" s="15" t="s">
        <v>72</v>
      </c>
      <c r="AY290" s="221" t="s">
        <v>141</v>
      </c>
    </row>
    <row r="291" spans="2:51" s="14" customFormat="1" ht="10.2">
      <c r="B291" s="200"/>
      <c r="C291" s="201"/>
      <c r="D291" s="191" t="s">
        <v>151</v>
      </c>
      <c r="E291" s="202" t="s">
        <v>19</v>
      </c>
      <c r="F291" s="203" t="s">
        <v>1091</v>
      </c>
      <c r="G291" s="201"/>
      <c r="H291" s="204">
        <v>2.4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151</v>
      </c>
      <c r="AU291" s="210" t="s">
        <v>82</v>
      </c>
      <c r="AV291" s="14" t="s">
        <v>82</v>
      </c>
      <c r="AW291" s="14" t="s">
        <v>33</v>
      </c>
      <c r="AX291" s="14" t="s">
        <v>72</v>
      </c>
      <c r="AY291" s="210" t="s">
        <v>141</v>
      </c>
    </row>
    <row r="292" spans="2:51" s="14" customFormat="1" ht="10.2">
      <c r="B292" s="200"/>
      <c r="C292" s="201"/>
      <c r="D292" s="191" t="s">
        <v>151</v>
      </c>
      <c r="E292" s="202" t="s">
        <v>19</v>
      </c>
      <c r="F292" s="203" t="s">
        <v>1092</v>
      </c>
      <c r="G292" s="201"/>
      <c r="H292" s="204">
        <v>4.9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151</v>
      </c>
      <c r="AU292" s="210" t="s">
        <v>82</v>
      </c>
      <c r="AV292" s="14" t="s">
        <v>82</v>
      </c>
      <c r="AW292" s="14" t="s">
        <v>33</v>
      </c>
      <c r="AX292" s="14" t="s">
        <v>72</v>
      </c>
      <c r="AY292" s="210" t="s">
        <v>141</v>
      </c>
    </row>
    <row r="293" spans="2:51" s="15" customFormat="1" ht="10.2">
      <c r="B293" s="211"/>
      <c r="C293" s="212"/>
      <c r="D293" s="191" t="s">
        <v>151</v>
      </c>
      <c r="E293" s="213" t="s">
        <v>19</v>
      </c>
      <c r="F293" s="214" t="s">
        <v>154</v>
      </c>
      <c r="G293" s="212"/>
      <c r="H293" s="215">
        <v>7.3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151</v>
      </c>
      <c r="AU293" s="221" t="s">
        <v>82</v>
      </c>
      <c r="AV293" s="15" t="s">
        <v>155</v>
      </c>
      <c r="AW293" s="15" t="s">
        <v>33</v>
      </c>
      <c r="AX293" s="15" t="s">
        <v>72</v>
      </c>
      <c r="AY293" s="221" t="s">
        <v>141</v>
      </c>
    </row>
    <row r="294" spans="2:51" s="16" customFormat="1" ht="10.2">
      <c r="B294" s="222"/>
      <c r="C294" s="223"/>
      <c r="D294" s="191" t="s">
        <v>151</v>
      </c>
      <c r="E294" s="224" t="s">
        <v>19</v>
      </c>
      <c r="F294" s="225" t="s">
        <v>160</v>
      </c>
      <c r="G294" s="223"/>
      <c r="H294" s="226">
        <v>19.9</v>
      </c>
      <c r="I294" s="227"/>
      <c r="J294" s="223"/>
      <c r="K294" s="223"/>
      <c r="L294" s="228"/>
      <c r="M294" s="229"/>
      <c r="N294" s="230"/>
      <c r="O294" s="230"/>
      <c r="P294" s="230"/>
      <c r="Q294" s="230"/>
      <c r="R294" s="230"/>
      <c r="S294" s="230"/>
      <c r="T294" s="231"/>
      <c r="AT294" s="232" t="s">
        <v>151</v>
      </c>
      <c r="AU294" s="232" t="s">
        <v>82</v>
      </c>
      <c r="AV294" s="16" t="s">
        <v>149</v>
      </c>
      <c r="AW294" s="16" t="s">
        <v>33</v>
      </c>
      <c r="AX294" s="16" t="s">
        <v>80</v>
      </c>
      <c r="AY294" s="232" t="s">
        <v>141</v>
      </c>
    </row>
    <row r="295" spans="1:65" s="2" customFormat="1" ht="16.5" customHeight="1">
      <c r="A295" s="37"/>
      <c r="B295" s="38"/>
      <c r="C295" s="176" t="s">
        <v>390</v>
      </c>
      <c r="D295" s="176" t="s">
        <v>144</v>
      </c>
      <c r="E295" s="177" t="s">
        <v>1120</v>
      </c>
      <c r="F295" s="178" t="s">
        <v>1121</v>
      </c>
      <c r="G295" s="179" t="s">
        <v>147</v>
      </c>
      <c r="H295" s="180">
        <v>78.51</v>
      </c>
      <c r="I295" s="181"/>
      <c r="J295" s="182">
        <f>ROUND(I295*H295,2)</f>
        <v>0</v>
      </c>
      <c r="K295" s="178" t="s">
        <v>148</v>
      </c>
      <c r="L295" s="42"/>
      <c r="M295" s="183" t="s">
        <v>19</v>
      </c>
      <c r="N295" s="184" t="s">
        <v>43</v>
      </c>
      <c r="O295" s="67"/>
      <c r="P295" s="185">
        <f>O295*H295</f>
        <v>0</v>
      </c>
      <c r="Q295" s="185">
        <v>0</v>
      </c>
      <c r="R295" s="185">
        <f>Q295*H295</f>
        <v>0</v>
      </c>
      <c r="S295" s="185">
        <v>0.0026</v>
      </c>
      <c r="T295" s="186">
        <f>S295*H295</f>
        <v>0.204126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7" t="s">
        <v>277</v>
      </c>
      <c r="AT295" s="187" t="s">
        <v>144</v>
      </c>
      <c r="AU295" s="187" t="s">
        <v>82</v>
      </c>
      <c r="AY295" s="20" t="s">
        <v>141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20" t="s">
        <v>80</v>
      </c>
      <c r="BK295" s="188">
        <f>ROUND(I295*H295,2)</f>
        <v>0</v>
      </c>
      <c r="BL295" s="20" t="s">
        <v>277</v>
      </c>
      <c r="BM295" s="187" t="s">
        <v>1122</v>
      </c>
    </row>
    <row r="296" spans="2:51" s="14" customFormat="1" ht="10.2">
      <c r="B296" s="200"/>
      <c r="C296" s="201"/>
      <c r="D296" s="191" t="s">
        <v>151</v>
      </c>
      <c r="E296" s="202" t="s">
        <v>19</v>
      </c>
      <c r="F296" s="203" t="s">
        <v>1123</v>
      </c>
      <c r="G296" s="201"/>
      <c r="H296" s="204">
        <v>21.07</v>
      </c>
      <c r="I296" s="205"/>
      <c r="J296" s="201"/>
      <c r="K296" s="201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151</v>
      </c>
      <c r="AU296" s="210" t="s">
        <v>82</v>
      </c>
      <c r="AV296" s="14" t="s">
        <v>82</v>
      </c>
      <c r="AW296" s="14" t="s">
        <v>33</v>
      </c>
      <c r="AX296" s="14" t="s">
        <v>72</v>
      </c>
      <c r="AY296" s="210" t="s">
        <v>141</v>
      </c>
    </row>
    <row r="297" spans="2:51" s="14" customFormat="1" ht="10.2">
      <c r="B297" s="200"/>
      <c r="C297" s="201"/>
      <c r="D297" s="191" t="s">
        <v>151</v>
      </c>
      <c r="E297" s="202" t="s">
        <v>19</v>
      </c>
      <c r="F297" s="203" t="s">
        <v>1124</v>
      </c>
      <c r="G297" s="201"/>
      <c r="H297" s="204">
        <v>21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151</v>
      </c>
      <c r="AU297" s="210" t="s">
        <v>82</v>
      </c>
      <c r="AV297" s="14" t="s">
        <v>82</v>
      </c>
      <c r="AW297" s="14" t="s">
        <v>33</v>
      </c>
      <c r="AX297" s="14" t="s">
        <v>72</v>
      </c>
      <c r="AY297" s="210" t="s">
        <v>141</v>
      </c>
    </row>
    <row r="298" spans="2:51" s="14" customFormat="1" ht="10.2">
      <c r="B298" s="200"/>
      <c r="C298" s="201"/>
      <c r="D298" s="191" t="s">
        <v>151</v>
      </c>
      <c r="E298" s="202" t="s">
        <v>19</v>
      </c>
      <c r="F298" s="203" t="s">
        <v>1125</v>
      </c>
      <c r="G298" s="201"/>
      <c r="H298" s="204">
        <v>21.27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151</v>
      </c>
      <c r="AU298" s="210" t="s">
        <v>82</v>
      </c>
      <c r="AV298" s="14" t="s">
        <v>82</v>
      </c>
      <c r="AW298" s="14" t="s">
        <v>33</v>
      </c>
      <c r="AX298" s="14" t="s">
        <v>72</v>
      </c>
      <c r="AY298" s="210" t="s">
        <v>141</v>
      </c>
    </row>
    <row r="299" spans="2:51" s="14" customFormat="1" ht="10.2">
      <c r="B299" s="200"/>
      <c r="C299" s="201"/>
      <c r="D299" s="191" t="s">
        <v>151</v>
      </c>
      <c r="E299" s="202" t="s">
        <v>19</v>
      </c>
      <c r="F299" s="203" t="s">
        <v>1126</v>
      </c>
      <c r="G299" s="201"/>
      <c r="H299" s="204">
        <v>15.17</v>
      </c>
      <c r="I299" s="205"/>
      <c r="J299" s="201"/>
      <c r="K299" s="201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151</v>
      </c>
      <c r="AU299" s="210" t="s">
        <v>82</v>
      </c>
      <c r="AV299" s="14" t="s">
        <v>82</v>
      </c>
      <c r="AW299" s="14" t="s">
        <v>33</v>
      </c>
      <c r="AX299" s="14" t="s">
        <v>72</v>
      </c>
      <c r="AY299" s="210" t="s">
        <v>141</v>
      </c>
    </row>
    <row r="300" spans="2:51" s="16" customFormat="1" ht="10.2">
      <c r="B300" s="222"/>
      <c r="C300" s="223"/>
      <c r="D300" s="191" t="s">
        <v>151</v>
      </c>
      <c r="E300" s="224" t="s">
        <v>19</v>
      </c>
      <c r="F300" s="225" t="s">
        <v>160</v>
      </c>
      <c r="G300" s="223"/>
      <c r="H300" s="226">
        <v>78.51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151</v>
      </c>
      <c r="AU300" s="232" t="s">
        <v>82</v>
      </c>
      <c r="AV300" s="16" t="s">
        <v>149</v>
      </c>
      <c r="AW300" s="16" t="s">
        <v>33</v>
      </c>
      <c r="AX300" s="16" t="s">
        <v>80</v>
      </c>
      <c r="AY300" s="232" t="s">
        <v>141</v>
      </c>
    </row>
    <row r="301" spans="1:65" s="2" customFormat="1" ht="16.5" customHeight="1">
      <c r="A301" s="37"/>
      <c r="B301" s="38"/>
      <c r="C301" s="176" t="s">
        <v>396</v>
      </c>
      <c r="D301" s="176" t="s">
        <v>144</v>
      </c>
      <c r="E301" s="177" t="s">
        <v>1127</v>
      </c>
      <c r="F301" s="178" t="s">
        <v>1128</v>
      </c>
      <c r="G301" s="179" t="s">
        <v>147</v>
      </c>
      <c r="H301" s="180">
        <v>114.5</v>
      </c>
      <c r="I301" s="181"/>
      <c r="J301" s="182">
        <f>ROUND(I301*H301,2)</f>
        <v>0</v>
      </c>
      <c r="K301" s="178" t="s">
        <v>148</v>
      </c>
      <c r="L301" s="42"/>
      <c r="M301" s="183" t="s">
        <v>19</v>
      </c>
      <c r="N301" s="184" t="s">
        <v>43</v>
      </c>
      <c r="O301" s="67"/>
      <c r="P301" s="185">
        <f>O301*H301</f>
        <v>0</v>
      </c>
      <c r="Q301" s="185">
        <v>0</v>
      </c>
      <c r="R301" s="185">
        <f>Q301*H301</f>
        <v>0</v>
      </c>
      <c r="S301" s="185">
        <v>0.00394</v>
      </c>
      <c r="T301" s="186">
        <f>S301*H301</f>
        <v>0.45113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7" t="s">
        <v>277</v>
      </c>
      <c r="AT301" s="187" t="s">
        <v>144</v>
      </c>
      <c r="AU301" s="187" t="s">
        <v>82</v>
      </c>
      <c r="AY301" s="20" t="s">
        <v>141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20" t="s">
        <v>80</v>
      </c>
      <c r="BK301" s="188">
        <f>ROUND(I301*H301,2)</f>
        <v>0</v>
      </c>
      <c r="BL301" s="20" t="s">
        <v>277</v>
      </c>
      <c r="BM301" s="187" t="s">
        <v>1129</v>
      </c>
    </row>
    <row r="302" spans="2:51" s="13" customFormat="1" ht="10.2">
      <c r="B302" s="189"/>
      <c r="C302" s="190"/>
      <c r="D302" s="191" t="s">
        <v>151</v>
      </c>
      <c r="E302" s="192" t="s">
        <v>19</v>
      </c>
      <c r="F302" s="193" t="s">
        <v>1130</v>
      </c>
      <c r="G302" s="190"/>
      <c r="H302" s="192" t="s">
        <v>19</v>
      </c>
      <c r="I302" s="194"/>
      <c r="J302" s="190"/>
      <c r="K302" s="190"/>
      <c r="L302" s="195"/>
      <c r="M302" s="196"/>
      <c r="N302" s="197"/>
      <c r="O302" s="197"/>
      <c r="P302" s="197"/>
      <c r="Q302" s="197"/>
      <c r="R302" s="197"/>
      <c r="S302" s="197"/>
      <c r="T302" s="198"/>
      <c r="AT302" s="199" t="s">
        <v>151</v>
      </c>
      <c r="AU302" s="199" t="s">
        <v>82</v>
      </c>
      <c r="AV302" s="13" t="s">
        <v>80</v>
      </c>
      <c r="AW302" s="13" t="s">
        <v>33</v>
      </c>
      <c r="AX302" s="13" t="s">
        <v>72</v>
      </c>
      <c r="AY302" s="199" t="s">
        <v>141</v>
      </c>
    </row>
    <row r="303" spans="2:51" s="14" customFormat="1" ht="10.2">
      <c r="B303" s="200"/>
      <c r="C303" s="201"/>
      <c r="D303" s="191" t="s">
        <v>151</v>
      </c>
      <c r="E303" s="202" t="s">
        <v>19</v>
      </c>
      <c r="F303" s="203" t="s">
        <v>1131</v>
      </c>
      <c r="G303" s="201"/>
      <c r="H303" s="204">
        <v>26.5</v>
      </c>
      <c r="I303" s="205"/>
      <c r="J303" s="201"/>
      <c r="K303" s="201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151</v>
      </c>
      <c r="AU303" s="210" t="s">
        <v>82</v>
      </c>
      <c r="AV303" s="14" t="s">
        <v>82</v>
      </c>
      <c r="AW303" s="14" t="s">
        <v>33</v>
      </c>
      <c r="AX303" s="14" t="s">
        <v>72</v>
      </c>
      <c r="AY303" s="210" t="s">
        <v>141</v>
      </c>
    </row>
    <row r="304" spans="2:51" s="13" customFormat="1" ht="10.2">
      <c r="B304" s="189"/>
      <c r="C304" s="190"/>
      <c r="D304" s="191" t="s">
        <v>151</v>
      </c>
      <c r="E304" s="192" t="s">
        <v>19</v>
      </c>
      <c r="F304" s="193" t="s">
        <v>1132</v>
      </c>
      <c r="G304" s="190"/>
      <c r="H304" s="192" t="s">
        <v>19</v>
      </c>
      <c r="I304" s="194"/>
      <c r="J304" s="190"/>
      <c r="K304" s="190"/>
      <c r="L304" s="195"/>
      <c r="M304" s="196"/>
      <c r="N304" s="197"/>
      <c r="O304" s="197"/>
      <c r="P304" s="197"/>
      <c r="Q304" s="197"/>
      <c r="R304" s="197"/>
      <c r="S304" s="197"/>
      <c r="T304" s="198"/>
      <c r="AT304" s="199" t="s">
        <v>151</v>
      </c>
      <c r="AU304" s="199" t="s">
        <v>82</v>
      </c>
      <c r="AV304" s="13" t="s">
        <v>80</v>
      </c>
      <c r="AW304" s="13" t="s">
        <v>33</v>
      </c>
      <c r="AX304" s="13" t="s">
        <v>72</v>
      </c>
      <c r="AY304" s="199" t="s">
        <v>141</v>
      </c>
    </row>
    <row r="305" spans="2:51" s="14" customFormat="1" ht="10.2">
      <c r="B305" s="200"/>
      <c r="C305" s="201"/>
      <c r="D305" s="191" t="s">
        <v>151</v>
      </c>
      <c r="E305" s="202" t="s">
        <v>19</v>
      </c>
      <c r="F305" s="203" t="s">
        <v>1133</v>
      </c>
      <c r="G305" s="201"/>
      <c r="H305" s="204">
        <v>24</v>
      </c>
      <c r="I305" s="205"/>
      <c r="J305" s="201"/>
      <c r="K305" s="201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151</v>
      </c>
      <c r="AU305" s="210" t="s">
        <v>82</v>
      </c>
      <c r="AV305" s="14" t="s">
        <v>82</v>
      </c>
      <c r="AW305" s="14" t="s">
        <v>33</v>
      </c>
      <c r="AX305" s="14" t="s">
        <v>72</v>
      </c>
      <c r="AY305" s="210" t="s">
        <v>141</v>
      </c>
    </row>
    <row r="306" spans="2:51" s="14" customFormat="1" ht="10.2">
      <c r="B306" s="200"/>
      <c r="C306" s="201"/>
      <c r="D306" s="191" t="s">
        <v>151</v>
      </c>
      <c r="E306" s="202" t="s">
        <v>19</v>
      </c>
      <c r="F306" s="203" t="s">
        <v>1134</v>
      </c>
      <c r="G306" s="201"/>
      <c r="H306" s="204">
        <v>52</v>
      </c>
      <c r="I306" s="205"/>
      <c r="J306" s="201"/>
      <c r="K306" s="201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151</v>
      </c>
      <c r="AU306" s="210" t="s">
        <v>82</v>
      </c>
      <c r="AV306" s="14" t="s">
        <v>82</v>
      </c>
      <c r="AW306" s="14" t="s">
        <v>33</v>
      </c>
      <c r="AX306" s="14" t="s">
        <v>72</v>
      </c>
      <c r="AY306" s="210" t="s">
        <v>141</v>
      </c>
    </row>
    <row r="307" spans="2:51" s="14" customFormat="1" ht="10.2">
      <c r="B307" s="200"/>
      <c r="C307" s="201"/>
      <c r="D307" s="191" t="s">
        <v>151</v>
      </c>
      <c r="E307" s="202" t="s">
        <v>19</v>
      </c>
      <c r="F307" s="203" t="s">
        <v>1135</v>
      </c>
      <c r="G307" s="201"/>
      <c r="H307" s="204">
        <v>12</v>
      </c>
      <c r="I307" s="205"/>
      <c r="J307" s="201"/>
      <c r="K307" s="201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151</v>
      </c>
      <c r="AU307" s="210" t="s">
        <v>82</v>
      </c>
      <c r="AV307" s="14" t="s">
        <v>82</v>
      </c>
      <c r="AW307" s="14" t="s">
        <v>33</v>
      </c>
      <c r="AX307" s="14" t="s">
        <v>72</v>
      </c>
      <c r="AY307" s="210" t="s">
        <v>141</v>
      </c>
    </row>
    <row r="308" spans="2:51" s="16" customFormat="1" ht="10.2">
      <c r="B308" s="222"/>
      <c r="C308" s="223"/>
      <c r="D308" s="191" t="s">
        <v>151</v>
      </c>
      <c r="E308" s="224" t="s">
        <v>19</v>
      </c>
      <c r="F308" s="225" t="s">
        <v>160</v>
      </c>
      <c r="G308" s="223"/>
      <c r="H308" s="226">
        <v>114.5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151</v>
      </c>
      <c r="AU308" s="232" t="s">
        <v>82</v>
      </c>
      <c r="AV308" s="16" t="s">
        <v>149</v>
      </c>
      <c r="AW308" s="16" t="s">
        <v>33</v>
      </c>
      <c r="AX308" s="16" t="s">
        <v>80</v>
      </c>
      <c r="AY308" s="232" t="s">
        <v>141</v>
      </c>
    </row>
    <row r="309" spans="1:65" s="2" customFormat="1" ht="16.5" customHeight="1">
      <c r="A309" s="37"/>
      <c r="B309" s="38"/>
      <c r="C309" s="176" t="s">
        <v>401</v>
      </c>
      <c r="D309" s="176" t="s">
        <v>144</v>
      </c>
      <c r="E309" s="177" t="s">
        <v>1136</v>
      </c>
      <c r="F309" s="178" t="s">
        <v>1137</v>
      </c>
      <c r="G309" s="179" t="s">
        <v>147</v>
      </c>
      <c r="H309" s="180">
        <v>153.47</v>
      </c>
      <c r="I309" s="181"/>
      <c r="J309" s="182">
        <f>ROUND(I309*H309,2)</f>
        <v>0</v>
      </c>
      <c r="K309" s="178" t="s">
        <v>148</v>
      </c>
      <c r="L309" s="42"/>
      <c r="M309" s="183" t="s">
        <v>19</v>
      </c>
      <c r="N309" s="184" t="s">
        <v>43</v>
      </c>
      <c r="O309" s="67"/>
      <c r="P309" s="185">
        <f>O309*H309</f>
        <v>0</v>
      </c>
      <c r="Q309" s="185">
        <v>0.00084</v>
      </c>
      <c r="R309" s="185">
        <f>Q309*H309</f>
        <v>0.1289148</v>
      </c>
      <c r="S309" s="185">
        <v>0</v>
      </c>
      <c r="T309" s="18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87" t="s">
        <v>277</v>
      </c>
      <c r="AT309" s="187" t="s">
        <v>144</v>
      </c>
      <c r="AU309" s="187" t="s">
        <v>82</v>
      </c>
      <c r="AY309" s="20" t="s">
        <v>141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20" t="s">
        <v>80</v>
      </c>
      <c r="BK309" s="188">
        <f>ROUND(I309*H309,2)</f>
        <v>0</v>
      </c>
      <c r="BL309" s="20" t="s">
        <v>277</v>
      </c>
      <c r="BM309" s="187" t="s">
        <v>1138</v>
      </c>
    </row>
    <row r="310" spans="2:51" s="13" customFormat="1" ht="10.2">
      <c r="B310" s="189"/>
      <c r="C310" s="190"/>
      <c r="D310" s="191" t="s">
        <v>151</v>
      </c>
      <c r="E310" s="192" t="s">
        <v>19</v>
      </c>
      <c r="F310" s="193" t="s">
        <v>1088</v>
      </c>
      <c r="G310" s="190"/>
      <c r="H310" s="192" t="s">
        <v>19</v>
      </c>
      <c r="I310" s="194"/>
      <c r="J310" s="190"/>
      <c r="K310" s="190"/>
      <c r="L310" s="195"/>
      <c r="M310" s="196"/>
      <c r="N310" s="197"/>
      <c r="O310" s="197"/>
      <c r="P310" s="197"/>
      <c r="Q310" s="197"/>
      <c r="R310" s="197"/>
      <c r="S310" s="197"/>
      <c r="T310" s="198"/>
      <c r="AT310" s="199" t="s">
        <v>151</v>
      </c>
      <c r="AU310" s="199" t="s">
        <v>82</v>
      </c>
      <c r="AV310" s="13" t="s">
        <v>80</v>
      </c>
      <c r="AW310" s="13" t="s">
        <v>33</v>
      </c>
      <c r="AX310" s="13" t="s">
        <v>72</v>
      </c>
      <c r="AY310" s="199" t="s">
        <v>141</v>
      </c>
    </row>
    <row r="311" spans="2:51" s="14" customFormat="1" ht="10.2">
      <c r="B311" s="200"/>
      <c r="C311" s="201"/>
      <c r="D311" s="191" t="s">
        <v>151</v>
      </c>
      <c r="E311" s="202" t="s">
        <v>19</v>
      </c>
      <c r="F311" s="203" t="s">
        <v>1089</v>
      </c>
      <c r="G311" s="201"/>
      <c r="H311" s="204">
        <v>35.45</v>
      </c>
      <c r="I311" s="205"/>
      <c r="J311" s="201"/>
      <c r="K311" s="201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151</v>
      </c>
      <c r="AU311" s="210" t="s">
        <v>82</v>
      </c>
      <c r="AV311" s="14" t="s">
        <v>82</v>
      </c>
      <c r="AW311" s="14" t="s">
        <v>33</v>
      </c>
      <c r="AX311" s="14" t="s">
        <v>72</v>
      </c>
      <c r="AY311" s="210" t="s">
        <v>141</v>
      </c>
    </row>
    <row r="312" spans="2:51" s="14" customFormat="1" ht="10.2">
      <c r="B312" s="200"/>
      <c r="C312" s="201"/>
      <c r="D312" s="191" t="s">
        <v>151</v>
      </c>
      <c r="E312" s="202" t="s">
        <v>19</v>
      </c>
      <c r="F312" s="203" t="s">
        <v>1090</v>
      </c>
      <c r="G312" s="201"/>
      <c r="H312" s="204">
        <v>7.65</v>
      </c>
      <c r="I312" s="205"/>
      <c r="J312" s="201"/>
      <c r="K312" s="201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151</v>
      </c>
      <c r="AU312" s="210" t="s">
        <v>82</v>
      </c>
      <c r="AV312" s="14" t="s">
        <v>82</v>
      </c>
      <c r="AW312" s="14" t="s">
        <v>33</v>
      </c>
      <c r="AX312" s="14" t="s">
        <v>72</v>
      </c>
      <c r="AY312" s="210" t="s">
        <v>141</v>
      </c>
    </row>
    <row r="313" spans="2:51" s="15" customFormat="1" ht="10.2">
      <c r="B313" s="211"/>
      <c r="C313" s="212"/>
      <c r="D313" s="191" t="s">
        <v>151</v>
      </c>
      <c r="E313" s="213" t="s">
        <v>19</v>
      </c>
      <c r="F313" s="214" t="s">
        <v>154</v>
      </c>
      <c r="G313" s="212"/>
      <c r="H313" s="215">
        <v>43.1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151</v>
      </c>
      <c r="AU313" s="221" t="s">
        <v>82</v>
      </c>
      <c r="AV313" s="15" t="s">
        <v>155</v>
      </c>
      <c r="AW313" s="15" t="s">
        <v>33</v>
      </c>
      <c r="AX313" s="15" t="s">
        <v>72</v>
      </c>
      <c r="AY313" s="221" t="s">
        <v>141</v>
      </c>
    </row>
    <row r="314" spans="2:51" s="14" customFormat="1" ht="10.2">
      <c r="B314" s="200"/>
      <c r="C314" s="201"/>
      <c r="D314" s="191" t="s">
        <v>151</v>
      </c>
      <c r="E314" s="202" t="s">
        <v>19</v>
      </c>
      <c r="F314" s="203" t="s">
        <v>1093</v>
      </c>
      <c r="G314" s="201"/>
      <c r="H314" s="204">
        <v>21.25</v>
      </c>
      <c r="I314" s="205"/>
      <c r="J314" s="201"/>
      <c r="K314" s="201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151</v>
      </c>
      <c r="AU314" s="210" t="s">
        <v>82</v>
      </c>
      <c r="AV314" s="14" t="s">
        <v>82</v>
      </c>
      <c r="AW314" s="14" t="s">
        <v>33</v>
      </c>
      <c r="AX314" s="14" t="s">
        <v>72</v>
      </c>
      <c r="AY314" s="210" t="s">
        <v>141</v>
      </c>
    </row>
    <row r="315" spans="2:51" s="15" customFormat="1" ht="10.2">
      <c r="B315" s="211"/>
      <c r="C315" s="212"/>
      <c r="D315" s="191" t="s">
        <v>151</v>
      </c>
      <c r="E315" s="213" t="s">
        <v>19</v>
      </c>
      <c r="F315" s="214" t="s">
        <v>154</v>
      </c>
      <c r="G315" s="212"/>
      <c r="H315" s="215">
        <v>21.25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151</v>
      </c>
      <c r="AU315" s="221" t="s">
        <v>82</v>
      </c>
      <c r="AV315" s="15" t="s">
        <v>155</v>
      </c>
      <c r="AW315" s="15" t="s">
        <v>33</v>
      </c>
      <c r="AX315" s="15" t="s">
        <v>72</v>
      </c>
      <c r="AY315" s="221" t="s">
        <v>141</v>
      </c>
    </row>
    <row r="316" spans="2:51" s="14" customFormat="1" ht="10.2">
      <c r="B316" s="200"/>
      <c r="C316" s="201"/>
      <c r="D316" s="191" t="s">
        <v>151</v>
      </c>
      <c r="E316" s="202" t="s">
        <v>19</v>
      </c>
      <c r="F316" s="203" t="s">
        <v>1095</v>
      </c>
      <c r="G316" s="201"/>
      <c r="H316" s="204">
        <v>35.85</v>
      </c>
      <c r="I316" s="205"/>
      <c r="J316" s="201"/>
      <c r="K316" s="201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151</v>
      </c>
      <c r="AU316" s="210" t="s">
        <v>82</v>
      </c>
      <c r="AV316" s="14" t="s">
        <v>82</v>
      </c>
      <c r="AW316" s="14" t="s">
        <v>33</v>
      </c>
      <c r="AX316" s="14" t="s">
        <v>72</v>
      </c>
      <c r="AY316" s="210" t="s">
        <v>141</v>
      </c>
    </row>
    <row r="317" spans="2:51" s="14" customFormat="1" ht="10.2">
      <c r="B317" s="200"/>
      <c r="C317" s="201"/>
      <c r="D317" s="191" t="s">
        <v>151</v>
      </c>
      <c r="E317" s="202" t="s">
        <v>19</v>
      </c>
      <c r="F317" s="203" t="s">
        <v>1096</v>
      </c>
      <c r="G317" s="201"/>
      <c r="H317" s="204">
        <v>7.8</v>
      </c>
      <c r="I317" s="205"/>
      <c r="J317" s="201"/>
      <c r="K317" s="201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151</v>
      </c>
      <c r="AU317" s="210" t="s">
        <v>82</v>
      </c>
      <c r="AV317" s="14" t="s">
        <v>82</v>
      </c>
      <c r="AW317" s="14" t="s">
        <v>33</v>
      </c>
      <c r="AX317" s="14" t="s">
        <v>72</v>
      </c>
      <c r="AY317" s="210" t="s">
        <v>141</v>
      </c>
    </row>
    <row r="318" spans="2:51" s="15" customFormat="1" ht="10.2">
      <c r="B318" s="211"/>
      <c r="C318" s="212"/>
      <c r="D318" s="191" t="s">
        <v>151</v>
      </c>
      <c r="E318" s="213" t="s">
        <v>19</v>
      </c>
      <c r="F318" s="214" t="s">
        <v>154</v>
      </c>
      <c r="G318" s="212"/>
      <c r="H318" s="215">
        <v>43.65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151</v>
      </c>
      <c r="AU318" s="221" t="s">
        <v>82</v>
      </c>
      <c r="AV318" s="15" t="s">
        <v>155</v>
      </c>
      <c r="AW318" s="15" t="s">
        <v>33</v>
      </c>
      <c r="AX318" s="15" t="s">
        <v>72</v>
      </c>
      <c r="AY318" s="221" t="s">
        <v>141</v>
      </c>
    </row>
    <row r="319" spans="2:51" s="13" customFormat="1" ht="10.2">
      <c r="B319" s="189"/>
      <c r="C319" s="190"/>
      <c r="D319" s="191" t="s">
        <v>151</v>
      </c>
      <c r="E319" s="192" t="s">
        <v>19</v>
      </c>
      <c r="F319" s="193" t="s">
        <v>1139</v>
      </c>
      <c r="G319" s="190"/>
      <c r="H319" s="192" t="s">
        <v>19</v>
      </c>
      <c r="I319" s="194"/>
      <c r="J319" s="190"/>
      <c r="K319" s="190"/>
      <c r="L319" s="195"/>
      <c r="M319" s="196"/>
      <c r="N319" s="197"/>
      <c r="O319" s="197"/>
      <c r="P319" s="197"/>
      <c r="Q319" s="197"/>
      <c r="R319" s="197"/>
      <c r="S319" s="197"/>
      <c r="T319" s="198"/>
      <c r="AT319" s="199" t="s">
        <v>151</v>
      </c>
      <c r="AU319" s="199" t="s">
        <v>82</v>
      </c>
      <c r="AV319" s="13" t="s">
        <v>80</v>
      </c>
      <c r="AW319" s="13" t="s">
        <v>33</v>
      </c>
      <c r="AX319" s="13" t="s">
        <v>72</v>
      </c>
      <c r="AY319" s="199" t="s">
        <v>141</v>
      </c>
    </row>
    <row r="320" spans="2:51" s="13" customFormat="1" ht="10.2">
      <c r="B320" s="189"/>
      <c r="C320" s="190"/>
      <c r="D320" s="191" t="s">
        <v>151</v>
      </c>
      <c r="E320" s="192" t="s">
        <v>19</v>
      </c>
      <c r="F320" s="193" t="s">
        <v>1140</v>
      </c>
      <c r="G320" s="190"/>
      <c r="H320" s="192" t="s">
        <v>19</v>
      </c>
      <c r="I320" s="194"/>
      <c r="J320" s="190"/>
      <c r="K320" s="190"/>
      <c r="L320" s="195"/>
      <c r="M320" s="196"/>
      <c r="N320" s="197"/>
      <c r="O320" s="197"/>
      <c r="P320" s="197"/>
      <c r="Q320" s="197"/>
      <c r="R320" s="197"/>
      <c r="S320" s="197"/>
      <c r="T320" s="198"/>
      <c r="AT320" s="199" t="s">
        <v>151</v>
      </c>
      <c r="AU320" s="199" t="s">
        <v>82</v>
      </c>
      <c r="AV320" s="13" t="s">
        <v>80</v>
      </c>
      <c r="AW320" s="13" t="s">
        <v>33</v>
      </c>
      <c r="AX320" s="13" t="s">
        <v>72</v>
      </c>
      <c r="AY320" s="199" t="s">
        <v>141</v>
      </c>
    </row>
    <row r="321" spans="2:51" s="14" customFormat="1" ht="10.2">
      <c r="B321" s="200"/>
      <c r="C321" s="201"/>
      <c r="D321" s="191" t="s">
        <v>151</v>
      </c>
      <c r="E321" s="202" t="s">
        <v>19</v>
      </c>
      <c r="F321" s="203" t="s">
        <v>1141</v>
      </c>
      <c r="G321" s="201"/>
      <c r="H321" s="204">
        <v>23</v>
      </c>
      <c r="I321" s="205"/>
      <c r="J321" s="201"/>
      <c r="K321" s="201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151</v>
      </c>
      <c r="AU321" s="210" t="s">
        <v>82</v>
      </c>
      <c r="AV321" s="14" t="s">
        <v>82</v>
      </c>
      <c r="AW321" s="14" t="s">
        <v>33</v>
      </c>
      <c r="AX321" s="14" t="s">
        <v>72</v>
      </c>
      <c r="AY321" s="210" t="s">
        <v>141</v>
      </c>
    </row>
    <row r="322" spans="2:51" s="14" customFormat="1" ht="10.2">
      <c r="B322" s="200"/>
      <c r="C322" s="201"/>
      <c r="D322" s="191" t="s">
        <v>151</v>
      </c>
      <c r="E322" s="202" t="s">
        <v>19</v>
      </c>
      <c r="F322" s="203" t="s">
        <v>1142</v>
      </c>
      <c r="G322" s="201"/>
      <c r="H322" s="204">
        <v>22.47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151</v>
      </c>
      <c r="AU322" s="210" t="s">
        <v>82</v>
      </c>
      <c r="AV322" s="14" t="s">
        <v>82</v>
      </c>
      <c r="AW322" s="14" t="s">
        <v>33</v>
      </c>
      <c r="AX322" s="14" t="s">
        <v>72</v>
      </c>
      <c r="AY322" s="210" t="s">
        <v>141</v>
      </c>
    </row>
    <row r="323" spans="2:51" s="15" customFormat="1" ht="10.2">
      <c r="B323" s="211"/>
      <c r="C323" s="212"/>
      <c r="D323" s="191" t="s">
        <v>151</v>
      </c>
      <c r="E323" s="213" t="s">
        <v>19</v>
      </c>
      <c r="F323" s="214" t="s">
        <v>154</v>
      </c>
      <c r="G323" s="212"/>
      <c r="H323" s="215">
        <v>45.47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151</v>
      </c>
      <c r="AU323" s="221" t="s">
        <v>82</v>
      </c>
      <c r="AV323" s="15" t="s">
        <v>155</v>
      </c>
      <c r="AW323" s="15" t="s">
        <v>33</v>
      </c>
      <c r="AX323" s="15" t="s">
        <v>72</v>
      </c>
      <c r="AY323" s="221" t="s">
        <v>141</v>
      </c>
    </row>
    <row r="324" spans="2:51" s="16" customFormat="1" ht="10.2">
      <c r="B324" s="222"/>
      <c r="C324" s="223"/>
      <c r="D324" s="191" t="s">
        <v>151</v>
      </c>
      <c r="E324" s="224" t="s">
        <v>19</v>
      </c>
      <c r="F324" s="225" t="s">
        <v>160</v>
      </c>
      <c r="G324" s="223"/>
      <c r="H324" s="226">
        <v>153.47</v>
      </c>
      <c r="I324" s="227"/>
      <c r="J324" s="223"/>
      <c r="K324" s="223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151</v>
      </c>
      <c r="AU324" s="232" t="s">
        <v>82</v>
      </c>
      <c r="AV324" s="16" t="s">
        <v>149</v>
      </c>
      <c r="AW324" s="16" t="s">
        <v>33</v>
      </c>
      <c r="AX324" s="16" t="s">
        <v>80</v>
      </c>
      <c r="AY324" s="232" t="s">
        <v>141</v>
      </c>
    </row>
    <row r="325" spans="1:65" s="2" customFormat="1" ht="21.75" customHeight="1">
      <c r="A325" s="37"/>
      <c r="B325" s="38"/>
      <c r="C325" s="176" t="s">
        <v>406</v>
      </c>
      <c r="D325" s="176" t="s">
        <v>144</v>
      </c>
      <c r="E325" s="177" t="s">
        <v>1143</v>
      </c>
      <c r="F325" s="178" t="s">
        <v>1144</v>
      </c>
      <c r="G325" s="179" t="s">
        <v>147</v>
      </c>
      <c r="H325" s="180">
        <v>34.55</v>
      </c>
      <c r="I325" s="181"/>
      <c r="J325" s="182">
        <f>ROUND(I325*H325,2)</f>
        <v>0</v>
      </c>
      <c r="K325" s="178" t="s">
        <v>148</v>
      </c>
      <c r="L325" s="42"/>
      <c r="M325" s="183" t="s">
        <v>19</v>
      </c>
      <c r="N325" s="184" t="s">
        <v>43</v>
      </c>
      <c r="O325" s="67"/>
      <c r="P325" s="185">
        <f>O325*H325</f>
        <v>0</v>
      </c>
      <c r="Q325" s="185">
        <v>0.00178</v>
      </c>
      <c r="R325" s="185">
        <f>Q325*H325</f>
        <v>0.06149899999999999</v>
      </c>
      <c r="S325" s="185">
        <v>0</v>
      </c>
      <c r="T325" s="18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7" t="s">
        <v>277</v>
      </c>
      <c r="AT325" s="187" t="s">
        <v>144</v>
      </c>
      <c r="AU325" s="187" t="s">
        <v>82</v>
      </c>
      <c r="AY325" s="20" t="s">
        <v>141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20" t="s">
        <v>80</v>
      </c>
      <c r="BK325" s="188">
        <f>ROUND(I325*H325,2)</f>
        <v>0</v>
      </c>
      <c r="BL325" s="20" t="s">
        <v>277</v>
      </c>
      <c r="BM325" s="187" t="s">
        <v>1145</v>
      </c>
    </row>
    <row r="326" spans="2:51" s="14" customFormat="1" ht="10.2">
      <c r="B326" s="200"/>
      <c r="C326" s="201"/>
      <c r="D326" s="191" t="s">
        <v>151</v>
      </c>
      <c r="E326" s="202" t="s">
        <v>19</v>
      </c>
      <c r="F326" s="203" t="s">
        <v>1100</v>
      </c>
      <c r="G326" s="201"/>
      <c r="H326" s="204">
        <v>13.6</v>
      </c>
      <c r="I326" s="205"/>
      <c r="J326" s="201"/>
      <c r="K326" s="201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151</v>
      </c>
      <c r="AU326" s="210" t="s">
        <v>82</v>
      </c>
      <c r="AV326" s="14" t="s">
        <v>82</v>
      </c>
      <c r="AW326" s="14" t="s">
        <v>33</v>
      </c>
      <c r="AX326" s="14" t="s">
        <v>72</v>
      </c>
      <c r="AY326" s="210" t="s">
        <v>141</v>
      </c>
    </row>
    <row r="327" spans="2:51" s="14" customFormat="1" ht="10.2">
      <c r="B327" s="200"/>
      <c r="C327" s="201"/>
      <c r="D327" s="191" t="s">
        <v>151</v>
      </c>
      <c r="E327" s="202" t="s">
        <v>19</v>
      </c>
      <c r="F327" s="203" t="s">
        <v>1101</v>
      </c>
      <c r="G327" s="201"/>
      <c r="H327" s="204">
        <v>7.35</v>
      </c>
      <c r="I327" s="205"/>
      <c r="J327" s="201"/>
      <c r="K327" s="201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151</v>
      </c>
      <c r="AU327" s="210" t="s">
        <v>82</v>
      </c>
      <c r="AV327" s="14" t="s">
        <v>82</v>
      </c>
      <c r="AW327" s="14" t="s">
        <v>33</v>
      </c>
      <c r="AX327" s="14" t="s">
        <v>72</v>
      </c>
      <c r="AY327" s="210" t="s">
        <v>141</v>
      </c>
    </row>
    <row r="328" spans="2:51" s="14" customFormat="1" ht="10.2">
      <c r="B328" s="200"/>
      <c r="C328" s="201"/>
      <c r="D328" s="191" t="s">
        <v>151</v>
      </c>
      <c r="E328" s="202" t="s">
        <v>19</v>
      </c>
      <c r="F328" s="203" t="s">
        <v>1100</v>
      </c>
      <c r="G328" s="201"/>
      <c r="H328" s="204">
        <v>13.6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151</v>
      </c>
      <c r="AU328" s="210" t="s">
        <v>82</v>
      </c>
      <c r="AV328" s="14" t="s">
        <v>82</v>
      </c>
      <c r="AW328" s="14" t="s">
        <v>33</v>
      </c>
      <c r="AX328" s="14" t="s">
        <v>72</v>
      </c>
      <c r="AY328" s="210" t="s">
        <v>141</v>
      </c>
    </row>
    <row r="329" spans="2:51" s="16" customFormat="1" ht="10.2">
      <c r="B329" s="222"/>
      <c r="C329" s="223"/>
      <c r="D329" s="191" t="s">
        <v>151</v>
      </c>
      <c r="E329" s="224" t="s">
        <v>19</v>
      </c>
      <c r="F329" s="225" t="s">
        <v>160</v>
      </c>
      <c r="G329" s="223"/>
      <c r="H329" s="226">
        <v>34.55</v>
      </c>
      <c r="I329" s="227"/>
      <c r="J329" s="223"/>
      <c r="K329" s="223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151</v>
      </c>
      <c r="AU329" s="232" t="s">
        <v>82</v>
      </c>
      <c r="AV329" s="16" t="s">
        <v>149</v>
      </c>
      <c r="AW329" s="16" t="s">
        <v>33</v>
      </c>
      <c r="AX329" s="16" t="s">
        <v>80</v>
      </c>
      <c r="AY329" s="232" t="s">
        <v>141</v>
      </c>
    </row>
    <row r="330" spans="1:65" s="2" customFormat="1" ht="21.75" customHeight="1">
      <c r="A330" s="37"/>
      <c r="B330" s="38"/>
      <c r="C330" s="176" t="s">
        <v>410</v>
      </c>
      <c r="D330" s="176" t="s">
        <v>144</v>
      </c>
      <c r="E330" s="177" t="s">
        <v>1146</v>
      </c>
      <c r="F330" s="178" t="s">
        <v>1147</v>
      </c>
      <c r="G330" s="179" t="s">
        <v>147</v>
      </c>
      <c r="H330" s="180">
        <v>25</v>
      </c>
      <c r="I330" s="181"/>
      <c r="J330" s="182">
        <f>ROUND(I330*H330,2)</f>
        <v>0</v>
      </c>
      <c r="K330" s="178" t="s">
        <v>148</v>
      </c>
      <c r="L330" s="42"/>
      <c r="M330" s="183" t="s">
        <v>19</v>
      </c>
      <c r="N330" s="184" t="s">
        <v>43</v>
      </c>
      <c r="O330" s="67"/>
      <c r="P330" s="185">
        <f>O330*H330</f>
        <v>0</v>
      </c>
      <c r="Q330" s="185">
        <v>0.00464</v>
      </c>
      <c r="R330" s="185">
        <f>Q330*H330</f>
        <v>0.116</v>
      </c>
      <c r="S330" s="185">
        <v>0</v>
      </c>
      <c r="T330" s="18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87" t="s">
        <v>277</v>
      </c>
      <c r="AT330" s="187" t="s">
        <v>144</v>
      </c>
      <c r="AU330" s="187" t="s">
        <v>82</v>
      </c>
      <c r="AY330" s="20" t="s">
        <v>141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20" t="s">
        <v>80</v>
      </c>
      <c r="BK330" s="188">
        <f>ROUND(I330*H330,2)</f>
        <v>0</v>
      </c>
      <c r="BL330" s="20" t="s">
        <v>277</v>
      </c>
      <c r="BM330" s="187" t="s">
        <v>1148</v>
      </c>
    </row>
    <row r="331" spans="2:51" s="13" customFormat="1" ht="10.2">
      <c r="B331" s="189"/>
      <c r="C331" s="190"/>
      <c r="D331" s="191" t="s">
        <v>151</v>
      </c>
      <c r="E331" s="192" t="s">
        <v>19</v>
      </c>
      <c r="F331" s="193" t="s">
        <v>1105</v>
      </c>
      <c r="G331" s="190"/>
      <c r="H331" s="192" t="s">
        <v>19</v>
      </c>
      <c r="I331" s="194"/>
      <c r="J331" s="190"/>
      <c r="K331" s="190"/>
      <c r="L331" s="195"/>
      <c r="M331" s="196"/>
      <c r="N331" s="197"/>
      <c r="O331" s="197"/>
      <c r="P331" s="197"/>
      <c r="Q331" s="197"/>
      <c r="R331" s="197"/>
      <c r="S331" s="197"/>
      <c r="T331" s="198"/>
      <c r="AT331" s="199" t="s">
        <v>151</v>
      </c>
      <c r="AU331" s="199" t="s">
        <v>82</v>
      </c>
      <c r="AV331" s="13" t="s">
        <v>80</v>
      </c>
      <c r="AW331" s="13" t="s">
        <v>33</v>
      </c>
      <c r="AX331" s="13" t="s">
        <v>72</v>
      </c>
      <c r="AY331" s="199" t="s">
        <v>141</v>
      </c>
    </row>
    <row r="332" spans="2:51" s="14" customFormat="1" ht="10.2">
      <c r="B332" s="200"/>
      <c r="C332" s="201"/>
      <c r="D332" s="191" t="s">
        <v>151</v>
      </c>
      <c r="E332" s="202" t="s">
        <v>19</v>
      </c>
      <c r="F332" s="203" t="s">
        <v>1149</v>
      </c>
      <c r="G332" s="201"/>
      <c r="H332" s="204">
        <v>10.5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151</v>
      </c>
      <c r="AU332" s="210" t="s">
        <v>82</v>
      </c>
      <c r="AV332" s="14" t="s">
        <v>82</v>
      </c>
      <c r="AW332" s="14" t="s">
        <v>33</v>
      </c>
      <c r="AX332" s="14" t="s">
        <v>72</v>
      </c>
      <c r="AY332" s="210" t="s">
        <v>141</v>
      </c>
    </row>
    <row r="333" spans="2:51" s="14" customFormat="1" ht="10.2">
      <c r="B333" s="200"/>
      <c r="C333" s="201"/>
      <c r="D333" s="191" t="s">
        <v>151</v>
      </c>
      <c r="E333" s="202" t="s">
        <v>19</v>
      </c>
      <c r="F333" s="203" t="s">
        <v>1150</v>
      </c>
      <c r="G333" s="201"/>
      <c r="H333" s="204">
        <v>9.95</v>
      </c>
      <c r="I333" s="205"/>
      <c r="J333" s="201"/>
      <c r="K333" s="201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151</v>
      </c>
      <c r="AU333" s="210" t="s">
        <v>82</v>
      </c>
      <c r="AV333" s="14" t="s">
        <v>82</v>
      </c>
      <c r="AW333" s="14" t="s">
        <v>33</v>
      </c>
      <c r="AX333" s="14" t="s">
        <v>72</v>
      </c>
      <c r="AY333" s="210" t="s">
        <v>141</v>
      </c>
    </row>
    <row r="334" spans="2:51" s="13" customFormat="1" ht="10.2">
      <c r="B334" s="189"/>
      <c r="C334" s="190"/>
      <c r="D334" s="191" t="s">
        <v>151</v>
      </c>
      <c r="E334" s="192" t="s">
        <v>19</v>
      </c>
      <c r="F334" s="193" t="s">
        <v>1108</v>
      </c>
      <c r="G334" s="190"/>
      <c r="H334" s="192" t="s">
        <v>19</v>
      </c>
      <c r="I334" s="194"/>
      <c r="J334" s="190"/>
      <c r="K334" s="190"/>
      <c r="L334" s="195"/>
      <c r="M334" s="196"/>
      <c r="N334" s="197"/>
      <c r="O334" s="197"/>
      <c r="P334" s="197"/>
      <c r="Q334" s="197"/>
      <c r="R334" s="197"/>
      <c r="S334" s="197"/>
      <c r="T334" s="198"/>
      <c r="AT334" s="199" t="s">
        <v>151</v>
      </c>
      <c r="AU334" s="199" t="s">
        <v>82</v>
      </c>
      <c r="AV334" s="13" t="s">
        <v>80</v>
      </c>
      <c r="AW334" s="13" t="s">
        <v>33</v>
      </c>
      <c r="AX334" s="13" t="s">
        <v>72</v>
      </c>
      <c r="AY334" s="199" t="s">
        <v>141</v>
      </c>
    </row>
    <row r="335" spans="2:51" s="14" customFormat="1" ht="10.2">
      <c r="B335" s="200"/>
      <c r="C335" s="201"/>
      <c r="D335" s="191" t="s">
        <v>151</v>
      </c>
      <c r="E335" s="202" t="s">
        <v>19</v>
      </c>
      <c r="F335" s="203" t="s">
        <v>1109</v>
      </c>
      <c r="G335" s="201"/>
      <c r="H335" s="204">
        <v>1.7</v>
      </c>
      <c r="I335" s="205"/>
      <c r="J335" s="201"/>
      <c r="K335" s="201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151</v>
      </c>
      <c r="AU335" s="210" t="s">
        <v>82</v>
      </c>
      <c r="AV335" s="14" t="s">
        <v>82</v>
      </c>
      <c r="AW335" s="14" t="s">
        <v>33</v>
      </c>
      <c r="AX335" s="14" t="s">
        <v>72</v>
      </c>
      <c r="AY335" s="210" t="s">
        <v>141</v>
      </c>
    </row>
    <row r="336" spans="2:51" s="14" customFormat="1" ht="10.2">
      <c r="B336" s="200"/>
      <c r="C336" s="201"/>
      <c r="D336" s="191" t="s">
        <v>151</v>
      </c>
      <c r="E336" s="202" t="s">
        <v>19</v>
      </c>
      <c r="F336" s="203" t="s">
        <v>1110</v>
      </c>
      <c r="G336" s="201"/>
      <c r="H336" s="204">
        <v>2.85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151</v>
      </c>
      <c r="AU336" s="210" t="s">
        <v>82</v>
      </c>
      <c r="AV336" s="14" t="s">
        <v>82</v>
      </c>
      <c r="AW336" s="14" t="s">
        <v>33</v>
      </c>
      <c r="AX336" s="14" t="s">
        <v>72</v>
      </c>
      <c r="AY336" s="210" t="s">
        <v>141</v>
      </c>
    </row>
    <row r="337" spans="2:51" s="16" customFormat="1" ht="10.2">
      <c r="B337" s="222"/>
      <c r="C337" s="223"/>
      <c r="D337" s="191" t="s">
        <v>151</v>
      </c>
      <c r="E337" s="224" t="s">
        <v>19</v>
      </c>
      <c r="F337" s="225" t="s">
        <v>160</v>
      </c>
      <c r="G337" s="223"/>
      <c r="H337" s="226">
        <v>25</v>
      </c>
      <c r="I337" s="227"/>
      <c r="J337" s="223"/>
      <c r="K337" s="223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151</v>
      </c>
      <c r="AU337" s="232" t="s">
        <v>82</v>
      </c>
      <c r="AV337" s="16" t="s">
        <v>149</v>
      </c>
      <c r="AW337" s="16" t="s">
        <v>33</v>
      </c>
      <c r="AX337" s="16" t="s">
        <v>80</v>
      </c>
      <c r="AY337" s="232" t="s">
        <v>141</v>
      </c>
    </row>
    <row r="338" spans="1:65" s="2" customFormat="1" ht="21.75" customHeight="1">
      <c r="A338" s="37"/>
      <c r="B338" s="38"/>
      <c r="C338" s="176" t="s">
        <v>415</v>
      </c>
      <c r="D338" s="176" t="s">
        <v>144</v>
      </c>
      <c r="E338" s="177" t="s">
        <v>1151</v>
      </c>
      <c r="F338" s="178" t="s">
        <v>1152</v>
      </c>
      <c r="G338" s="179" t="s">
        <v>147</v>
      </c>
      <c r="H338" s="180">
        <v>11.5</v>
      </c>
      <c r="I338" s="181"/>
      <c r="J338" s="182">
        <f>ROUND(I338*H338,2)</f>
        <v>0</v>
      </c>
      <c r="K338" s="178" t="s">
        <v>148</v>
      </c>
      <c r="L338" s="42"/>
      <c r="M338" s="183" t="s">
        <v>19</v>
      </c>
      <c r="N338" s="184" t="s">
        <v>43</v>
      </c>
      <c r="O338" s="67"/>
      <c r="P338" s="185">
        <f>O338*H338</f>
        <v>0</v>
      </c>
      <c r="Q338" s="185">
        <v>0.0053</v>
      </c>
      <c r="R338" s="185">
        <f>Q338*H338</f>
        <v>0.06095</v>
      </c>
      <c r="S338" s="185">
        <v>0</v>
      </c>
      <c r="T338" s="18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87" t="s">
        <v>277</v>
      </c>
      <c r="AT338" s="187" t="s">
        <v>144</v>
      </c>
      <c r="AU338" s="187" t="s">
        <v>82</v>
      </c>
      <c r="AY338" s="20" t="s">
        <v>141</v>
      </c>
      <c r="BE338" s="188">
        <f>IF(N338="základní",J338,0)</f>
        <v>0</v>
      </c>
      <c r="BF338" s="188">
        <f>IF(N338="snížená",J338,0)</f>
        <v>0</v>
      </c>
      <c r="BG338" s="188">
        <f>IF(N338="zákl. přenesená",J338,0)</f>
        <v>0</v>
      </c>
      <c r="BH338" s="188">
        <f>IF(N338="sníž. přenesená",J338,0)</f>
        <v>0</v>
      </c>
      <c r="BI338" s="188">
        <f>IF(N338="nulová",J338,0)</f>
        <v>0</v>
      </c>
      <c r="BJ338" s="20" t="s">
        <v>80</v>
      </c>
      <c r="BK338" s="188">
        <f>ROUND(I338*H338,2)</f>
        <v>0</v>
      </c>
      <c r="BL338" s="20" t="s">
        <v>277</v>
      </c>
      <c r="BM338" s="187" t="s">
        <v>1153</v>
      </c>
    </row>
    <row r="339" spans="2:51" s="13" customFormat="1" ht="10.2">
      <c r="B339" s="189"/>
      <c r="C339" s="190"/>
      <c r="D339" s="191" t="s">
        <v>151</v>
      </c>
      <c r="E339" s="192" t="s">
        <v>19</v>
      </c>
      <c r="F339" s="193" t="s">
        <v>1114</v>
      </c>
      <c r="G339" s="190"/>
      <c r="H339" s="192" t="s">
        <v>19</v>
      </c>
      <c r="I339" s="194"/>
      <c r="J339" s="190"/>
      <c r="K339" s="190"/>
      <c r="L339" s="195"/>
      <c r="M339" s="196"/>
      <c r="N339" s="197"/>
      <c r="O339" s="197"/>
      <c r="P339" s="197"/>
      <c r="Q339" s="197"/>
      <c r="R339" s="197"/>
      <c r="S339" s="197"/>
      <c r="T339" s="198"/>
      <c r="AT339" s="199" t="s">
        <v>151</v>
      </c>
      <c r="AU339" s="199" t="s">
        <v>82</v>
      </c>
      <c r="AV339" s="13" t="s">
        <v>80</v>
      </c>
      <c r="AW339" s="13" t="s">
        <v>33</v>
      </c>
      <c r="AX339" s="13" t="s">
        <v>72</v>
      </c>
      <c r="AY339" s="199" t="s">
        <v>141</v>
      </c>
    </row>
    <row r="340" spans="2:51" s="14" customFormat="1" ht="10.2">
      <c r="B340" s="200"/>
      <c r="C340" s="201"/>
      <c r="D340" s="191" t="s">
        <v>151</v>
      </c>
      <c r="E340" s="202" t="s">
        <v>19</v>
      </c>
      <c r="F340" s="203" t="s">
        <v>1115</v>
      </c>
      <c r="G340" s="201"/>
      <c r="H340" s="204">
        <v>11.5</v>
      </c>
      <c r="I340" s="205"/>
      <c r="J340" s="201"/>
      <c r="K340" s="201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151</v>
      </c>
      <c r="AU340" s="210" t="s">
        <v>82</v>
      </c>
      <c r="AV340" s="14" t="s">
        <v>82</v>
      </c>
      <c r="AW340" s="14" t="s">
        <v>33</v>
      </c>
      <c r="AX340" s="14" t="s">
        <v>72</v>
      </c>
      <c r="AY340" s="210" t="s">
        <v>141</v>
      </c>
    </row>
    <row r="341" spans="2:51" s="16" customFormat="1" ht="10.2">
      <c r="B341" s="222"/>
      <c r="C341" s="223"/>
      <c r="D341" s="191" t="s">
        <v>151</v>
      </c>
      <c r="E341" s="224" t="s">
        <v>19</v>
      </c>
      <c r="F341" s="225" t="s">
        <v>160</v>
      </c>
      <c r="G341" s="223"/>
      <c r="H341" s="226">
        <v>11.5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151</v>
      </c>
      <c r="AU341" s="232" t="s">
        <v>82</v>
      </c>
      <c r="AV341" s="16" t="s">
        <v>149</v>
      </c>
      <c r="AW341" s="16" t="s">
        <v>33</v>
      </c>
      <c r="AX341" s="16" t="s">
        <v>80</v>
      </c>
      <c r="AY341" s="232" t="s">
        <v>141</v>
      </c>
    </row>
    <row r="342" spans="1:65" s="2" customFormat="1" ht="16.5" customHeight="1">
      <c r="A342" s="37"/>
      <c r="B342" s="38"/>
      <c r="C342" s="176" t="s">
        <v>421</v>
      </c>
      <c r="D342" s="176" t="s">
        <v>144</v>
      </c>
      <c r="E342" s="177" t="s">
        <v>1154</v>
      </c>
      <c r="F342" s="178" t="s">
        <v>1155</v>
      </c>
      <c r="G342" s="179" t="s">
        <v>147</v>
      </c>
      <c r="H342" s="180">
        <v>78.51</v>
      </c>
      <c r="I342" s="181"/>
      <c r="J342" s="182">
        <f>ROUND(I342*H342,2)</f>
        <v>0</v>
      </c>
      <c r="K342" s="178" t="s">
        <v>148</v>
      </c>
      <c r="L342" s="42"/>
      <c r="M342" s="183" t="s">
        <v>19</v>
      </c>
      <c r="N342" s="184" t="s">
        <v>43</v>
      </c>
      <c r="O342" s="67"/>
      <c r="P342" s="185">
        <f>O342*H342</f>
        <v>0</v>
      </c>
      <c r="Q342" s="185">
        <v>0.0038</v>
      </c>
      <c r="R342" s="185">
        <f>Q342*H342</f>
        <v>0.298338</v>
      </c>
      <c r="S342" s="185">
        <v>0</v>
      </c>
      <c r="T342" s="18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7" t="s">
        <v>277</v>
      </c>
      <c r="AT342" s="187" t="s">
        <v>144</v>
      </c>
      <c r="AU342" s="187" t="s">
        <v>82</v>
      </c>
      <c r="AY342" s="20" t="s">
        <v>141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20" t="s">
        <v>80</v>
      </c>
      <c r="BK342" s="188">
        <f>ROUND(I342*H342,2)</f>
        <v>0</v>
      </c>
      <c r="BL342" s="20" t="s">
        <v>277</v>
      </c>
      <c r="BM342" s="187" t="s">
        <v>1156</v>
      </c>
    </row>
    <row r="343" spans="2:51" s="14" customFormat="1" ht="10.2">
      <c r="B343" s="200"/>
      <c r="C343" s="201"/>
      <c r="D343" s="191" t="s">
        <v>151</v>
      </c>
      <c r="E343" s="202" t="s">
        <v>19</v>
      </c>
      <c r="F343" s="203" t="s">
        <v>1123</v>
      </c>
      <c r="G343" s="201"/>
      <c r="H343" s="204">
        <v>21.07</v>
      </c>
      <c r="I343" s="205"/>
      <c r="J343" s="201"/>
      <c r="K343" s="201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151</v>
      </c>
      <c r="AU343" s="210" t="s">
        <v>82</v>
      </c>
      <c r="AV343" s="14" t="s">
        <v>82</v>
      </c>
      <c r="AW343" s="14" t="s">
        <v>33</v>
      </c>
      <c r="AX343" s="14" t="s">
        <v>72</v>
      </c>
      <c r="AY343" s="210" t="s">
        <v>141</v>
      </c>
    </row>
    <row r="344" spans="2:51" s="14" customFormat="1" ht="10.2">
      <c r="B344" s="200"/>
      <c r="C344" s="201"/>
      <c r="D344" s="191" t="s">
        <v>151</v>
      </c>
      <c r="E344" s="202" t="s">
        <v>19</v>
      </c>
      <c r="F344" s="203" t="s">
        <v>1124</v>
      </c>
      <c r="G344" s="201"/>
      <c r="H344" s="204">
        <v>21</v>
      </c>
      <c r="I344" s="205"/>
      <c r="J344" s="201"/>
      <c r="K344" s="201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151</v>
      </c>
      <c r="AU344" s="210" t="s">
        <v>82</v>
      </c>
      <c r="AV344" s="14" t="s">
        <v>82</v>
      </c>
      <c r="AW344" s="14" t="s">
        <v>33</v>
      </c>
      <c r="AX344" s="14" t="s">
        <v>72</v>
      </c>
      <c r="AY344" s="210" t="s">
        <v>141</v>
      </c>
    </row>
    <row r="345" spans="2:51" s="14" customFormat="1" ht="10.2">
      <c r="B345" s="200"/>
      <c r="C345" s="201"/>
      <c r="D345" s="191" t="s">
        <v>151</v>
      </c>
      <c r="E345" s="202" t="s">
        <v>19</v>
      </c>
      <c r="F345" s="203" t="s">
        <v>1125</v>
      </c>
      <c r="G345" s="201"/>
      <c r="H345" s="204">
        <v>21.27</v>
      </c>
      <c r="I345" s="205"/>
      <c r="J345" s="201"/>
      <c r="K345" s="201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151</v>
      </c>
      <c r="AU345" s="210" t="s">
        <v>82</v>
      </c>
      <c r="AV345" s="14" t="s">
        <v>82</v>
      </c>
      <c r="AW345" s="14" t="s">
        <v>33</v>
      </c>
      <c r="AX345" s="14" t="s">
        <v>72</v>
      </c>
      <c r="AY345" s="210" t="s">
        <v>141</v>
      </c>
    </row>
    <row r="346" spans="2:51" s="14" customFormat="1" ht="10.2">
      <c r="B346" s="200"/>
      <c r="C346" s="201"/>
      <c r="D346" s="191" t="s">
        <v>151</v>
      </c>
      <c r="E346" s="202" t="s">
        <v>19</v>
      </c>
      <c r="F346" s="203" t="s">
        <v>1126</v>
      </c>
      <c r="G346" s="201"/>
      <c r="H346" s="204">
        <v>15.17</v>
      </c>
      <c r="I346" s="205"/>
      <c r="J346" s="201"/>
      <c r="K346" s="201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151</v>
      </c>
      <c r="AU346" s="210" t="s">
        <v>82</v>
      </c>
      <c r="AV346" s="14" t="s">
        <v>82</v>
      </c>
      <c r="AW346" s="14" t="s">
        <v>33</v>
      </c>
      <c r="AX346" s="14" t="s">
        <v>72</v>
      </c>
      <c r="AY346" s="210" t="s">
        <v>141</v>
      </c>
    </row>
    <row r="347" spans="2:51" s="16" customFormat="1" ht="10.2">
      <c r="B347" s="222"/>
      <c r="C347" s="223"/>
      <c r="D347" s="191" t="s">
        <v>151</v>
      </c>
      <c r="E347" s="224" t="s">
        <v>19</v>
      </c>
      <c r="F347" s="225" t="s">
        <v>160</v>
      </c>
      <c r="G347" s="223"/>
      <c r="H347" s="226">
        <v>78.51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151</v>
      </c>
      <c r="AU347" s="232" t="s">
        <v>82</v>
      </c>
      <c r="AV347" s="16" t="s">
        <v>149</v>
      </c>
      <c r="AW347" s="16" t="s">
        <v>33</v>
      </c>
      <c r="AX347" s="16" t="s">
        <v>80</v>
      </c>
      <c r="AY347" s="232" t="s">
        <v>141</v>
      </c>
    </row>
    <row r="348" spans="1:65" s="2" customFormat="1" ht="24.15" customHeight="1">
      <c r="A348" s="37"/>
      <c r="B348" s="38"/>
      <c r="C348" s="176" t="s">
        <v>429</v>
      </c>
      <c r="D348" s="176" t="s">
        <v>144</v>
      </c>
      <c r="E348" s="177" t="s">
        <v>1157</v>
      </c>
      <c r="F348" s="178" t="s">
        <v>1158</v>
      </c>
      <c r="G348" s="179" t="s">
        <v>280</v>
      </c>
      <c r="H348" s="180">
        <v>8</v>
      </c>
      <c r="I348" s="181"/>
      <c r="J348" s="182">
        <f>ROUND(I348*H348,2)</f>
        <v>0</v>
      </c>
      <c r="K348" s="178" t="s">
        <v>148</v>
      </c>
      <c r="L348" s="42"/>
      <c r="M348" s="183" t="s">
        <v>19</v>
      </c>
      <c r="N348" s="184" t="s">
        <v>43</v>
      </c>
      <c r="O348" s="67"/>
      <c r="P348" s="185">
        <f>O348*H348</f>
        <v>0</v>
      </c>
      <c r="Q348" s="185">
        <v>0.00357</v>
      </c>
      <c r="R348" s="185">
        <f>Q348*H348</f>
        <v>0.02856</v>
      </c>
      <c r="S348" s="185">
        <v>0</v>
      </c>
      <c r="T348" s="18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87" t="s">
        <v>277</v>
      </c>
      <c r="AT348" s="187" t="s">
        <v>144</v>
      </c>
      <c r="AU348" s="187" t="s">
        <v>82</v>
      </c>
      <c r="AY348" s="20" t="s">
        <v>141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20" t="s">
        <v>80</v>
      </c>
      <c r="BK348" s="188">
        <f>ROUND(I348*H348,2)</f>
        <v>0</v>
      </c>
      <c r="BL348" s="20" t="s">
        <v>277</v>
      </c>
      <c r="BM348" s="187" t="s">
        <v>1159</v>
      </c>
    </row>
    <row r="349" spans="1:65" s="2" customFormat="1" ht="24.15" customHeight="1">
      <c r="A349" s="37"/>
      <c r="B349" s="38"/>
      <c r="C349" s="176" t="s">
        <v>435</v>
      </c>
      <c r="D349" s="176" t="s">
        <v>144</v>
      </c>
      <c r="E349" s="177" t="s">
        <v>1160</v>
      </c>
      <c r="F349" s="178" t="s">
        <v>1161</v>
      </c>
      <c r="G349" s="179" t="s">
        <v>280</v>
      </c>
      <c r="H349" s="180">
        <v>2</v>
      </c>
      <c r="I349" s="181"/>
      <c r="J349" s="182">
        <f>ROUND(I349*H349,2)</f>
        <v>0</v>
      </c>
      <c r="K349" s="178" t="s">
        <v>148</v>
      </c>
      <c r="L349" s="42"/>
      <c r="M349" s="183" t="s">
        <v>19</v>
      </c>
      <c r="N349" s="184" t="s">
        <v>43</v>
      </c>
      <c r="O349" s="67"/>
      <c r="P349" s="185">
        <f>O349*H349</f>
        <v>0</v>
      </c>
      <c r="Q349" s="185">
        <v>0.00357</v>
      </c>
      <c r="R349" s="185">
        <f>Q349*H349</f>
        <v>0.00714</v>
      </c>
      <c r="S349" s="185">
        <v>0</v>
      </c>
      <c r="T349" s="186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87" t="s">
        <v>277</v>
      </c>
      <c r="AT349" s="187" t="s">
        <v>144</v>
      </c>
      <c r="AU349" s="187" t="s">
        <v>82</v>
      </c>
      <c r="AY349" s="20" t="s">
        <v>141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20" t="s">
        <v>80</v>
      </c>
      <c r="BK349" s="188">
        <f>ROUND(I349*H349,2)</f>
        <v>0</v>
      </c>
      <c r="BL349" s="20" t="s">
        <v>277</v>
      </c>
      <c r="BM349" s="187" t="s">
        <v>1162</v>
      </c>
    </row>
    <row r="350" spans="1:65" s="2" customFormat="1" ht="16.5" customHeight="1">
      <c r="A350" s="37"/>
      <c r="B350" s="38"/>
      <c r="C350" s="176" t="s">
        <v>441</v>
      </c>
      <c r="D350" s="176" t="s">
        <v>144</v>
      </c>
      <c r="E350" s="177" t="s">
        <v>1163</v>
      </c>
      <c r="F350" s="178" t="s">
        <v>1164</v>
      </c>
      <c r="G350" s="179" t="s">
        <v>147</v>
      </c>
      <c r="H350" s="180">
        <v>88</v>
      </c>
      <c r="I350" s="181"/>
      <c r="J350" s="182">
        <f>ROUND(I350*H350,2)</f>
        <v>0</v>
      </c>
      <c r="K350" s="178" t="s">
        <v>148</v>
      </c>
      <c r="L350" s="42"/>
      <c r="M350" s="183" t="s">
        <v>19</v>
      </c>
      <c r="N350" s="184" t="s">
        <v>43</v>
      </c>
      <c r="O350" s="67"/>
      <c r="P350" s="185">
        <f>O350*H350</f>
        <v>0</v>
      </c>
      <c r="Q350" s="185">
        <v>0.00313</v>
      </c>
      <c r="R350" s="185">
        <f>Q350*H350</f>
        <v>0.27544</v>
      </c>
      <c r="S350" s="185">
        <v>0</v>
      </c>
      <c r="T350" s="18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87" t="s">
        <v>277</v>
      </c>
      <c r="AT350" s="187" t="s">
        <v>144</v>
      </c>
      <c r="AU350" s="187" t="s">
        <v>82</v>
      </c>
      <c r="AY350" s="20" t="s">
        <v>141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20" t="s">
        <v>80</v>
      </c>
      <c r="BK350" s="188">
        <f>ROUND(I350*H350,2)</f>
        <v>0</v>
      </c>
      <c r="BL350" s="20" t="s">
        <v>277</v>
      </c>
      <c r="BM350" s="187" t="s">
        <v>1165</v>
      </c>
    </row>
    <row r="351" spans="2:51" s="13" customFormat="1" ht="10.2">
      <c r="B351" s="189"/>
      <c r="C351" s="190"/>
      <c r="D351" s="191" t="s">
        <v>151</v>
      </c>
      <c r="E351" s="192" t="s">
        <v>19</v>
      </c>
      <c r="F351" s="193" t="s">
        <v>1132</v>
      </c>
      <c r="G351" s="190"/>
      <c r="H351" s="192" t="s">
        <v>19</v>
      </c>
      <c r="I351" s="194"/>
      <c r="J351" s="190"/>
      <c r="K351" s="190"/>
      <c r="L351" s="195"/>
      <c r="M351" s="196"/>
      <c r="N351" s="197"/>
      <c r="O351" s="197"/>
      <c r="P351" s="197"/>
      <c r="Q351" s="197"/>
      <c r="R351" s="197"/>
      <c r="S351" s="197"/>
      <c r="T351" s="198"/>
      <c r="AT351" s="199" t="s">
        <v>151</v>
      </c>
      <c r="AU351" s="199" t="s">
        <v>82</v>
      </c>
      <c r="AV351" s="13" t="s">
        <v>80</v>
      </c>
      <c r="AW351" s="13" t="s">
        <v>33</v>
      </c>
      <c r="AX351" s="13" t="s">
        <v>72</v>
      </c>
      <c r="AY351" s="199" t="s">
        <v>141</v>
      </c>
    </row>
    <row r="352" spans="2:51" s="14" customFormat="1" ht="10.2">
      <c r="B352" s="200"/>
      <c r="C352" s="201"/>
      <c r="D352" s="191" t="s">
        <v>151</v>
      </c>
      <c r="E352" s="202" t="s">
        <v>19</v>
      </c>
      <c r="F352" s="203" t="s">
        <v>1133</v>
      </c>
      <c r="G352" s="201"/>
      <c r="H352" s="204">
        <v>24</v>
      </c>
      <c r="I352" s="205"/>
      <c r="J352" s="201"/>
      <c r="K352" s="201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151</v>
      </c>
      <c r="AU352" s="210" t="s">
        <v>82</v>
      </c>
      <c r="AV352" s="14" t="s">
        <v>82</v>
      </c>
      <c r="AW352" s="14" t="s">
        <v>33</v>
      </c>
      <c r="AX352" s="14" t="s">
        <v>72</v>
      </c>
      <c r="AY352" s="210" t="s">
        <v>141</v>
      </c>
    </row>
    <row r="353" spans="2:51" s="14" customFormat="1" ht="10.2">
      <c r="B353" s="200"/>
      <c r="C353" s="201"/>
      <c r="D353" s="191" t="s">
        <v>151</v>
      </c>
      <c r="E353" s="202" t="s">
        <v>19</v>
      </c>
      <c r="F353" s="203" t="s">
        <v>1134</v>
      </c>
      <c r="G353" s="201"/>
      <c r="H353" s="204">
        <v>52</v>
      </c>
      <c r="I353" s="205"/>
      <c r="J353" s="201"/>
      <c r="K353" s="201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151</v>
      </c>
      <c r="AU353" s="210" t="s">
        <v>82</v>
      </c>
      <c r="AV353" s="14" t="s">
        <v>82</v>
      </c>
      <c r="AW353" s="14" t="s">
        <v>33</v>
      </c>
      <c r="AX353" s="14" t="s">
        <v>72</v>
      </c>
      <c r="AY353" s="210" t="s">
        <v>141</v>
      </c>
    </row>
    <row r="354" spans="2:51" s="14" customFormat="1" ht="10.2">
      <c r="B354" s="200"/>
      <c r="C354" s="201"/>
      <c r="D354" s="191" t="s">
        <v>151</v>
      </c>
      <c r="E354" s="202" t="s">
        <v>19</v>
      </c>
      <c r="F354" s="203" t="s">
        <v>1135</v>
      </c>
      <c r="G354" s="201"/>
      <c r="H354" s="204">
        <v>12</v>
      </c>
      <c r="I354" s="205"/>
      <c r="J354" s="201"/>
      <c r="K354" s="201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151</v>
      </c>
      <c r="AU354" s="210" t="s">
        <v>82</v>
      </c>
      <c r="AV354" s="14" t="s">
        <v>82</v>
      </c>
      <c r="AW354" s="14" t="s">
        <v>33</v>
      </c>
      <c r="AX354" s="14" t="s">
        <v>72</v>
      </c>
      <c r="AY354" s="210" t="s">
        <v>141</v>
      </c>
    </row>
    <row r="355" spans="2:51" s="16" customFormat="1" ht="10.2">
      <c r="B355" s="222"/>
      <c r="C355" s="223"/>
      <c r="D355" s="191" t="s">
        <v>151</v>
      </c>
      <c r="E355" s="224" t="s">
        <v>19</v>
      </c>
      <c r="F355" s="225" t="s">
        <v>160</v>
      </c>
      <c r="G355" s="223"/>
      <c r="H355" s="226">
        <v>88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151</v>
      </c>
      <c r="AU355" s="232" t="s">
        <v>82</v>
      </c>
      <c r="AV355" s="16" t="s">
        <v>149</v>
      </c>
      <c r="AW355" s="16" t="s">
        <v>33</v>
      </c>
      <c r="AX355" s="16" t="s">
        <v>80</v>
      </c>
      <c r="AY355" s="232" t="s">
        <v>141</v>
      </c>
    </row>
    <row r="356" spans="1:65" s="2" customFormat="1" ht="16.5" customHeight="1">
      <c r="A356" s="37"/>
      <c r="B356" s="38"/>
      <c r="C356" s="176" t="s">
        <v>446</v>
      </c>
      <c r="D356" s="176" t="s">
        <v>144</v>
      </c>
      <c r="E356" s="177" t="s">
        <v>1166</v>
      </c>
      <c r="F356" s="178" t="s">
        <v>1167</v>
      </c>
      <c r="G356" s="179" t="s">
        <v>147</v>
      </c>
      <c r="H356" s="180">
        <v>26.5</v>
      </c>
      <c r="I356" s="181"/>
      <c r="J356" s="182">
        <f>ROUND(I356*H356,2)</f>
        <v>0</v>
      </c>
      <c r="K356" s="178" t="s">
        <v>148</v>
      </c>
      <c r="L356" s="42"/>
      <c r="M356" s="183" t="s">
        <v>19</v>
      </c>
      <c r="N356" s="184" t="s">
        <v>43</v>
      </c>
      <c r="O356" s="67"/>
      <c r="P356" s="185">
        <f>O356*H356</f>
        <v>0</v>
      </c>
      <c r="Q356" s="185">
        <v>0.00377</v>
      </c>
      <c r="R356" s="185">
        <f>Q356*H356</f>
        <v>0.099905</v>
      </c>
      <c r="S356" s="185">
        <v>0</v>
      </c>
      <c r="T356" s="18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87" t="s">
        <v>277</v>
      </c>
      <c r="AT356" s="187" t="s">
        <v>144</v>
      </c>
      <c r="AU356" s="187" t="s">
        <v>82</v>
      </c>
      <c r="AY356" s="20" t="s">
        <v>141</v>
      </c>
      <c r="BE356" s="188">
        <f>IF(N356="základní",J356,0)</f>
        <v>0</v>
      </c>
      <c r="BF356" s="188">
        <f>IF(N356="snížená",J356,0)</f>
        <v>0</v>
      </c>
      <c r="BG356" s="188">
        <f>IF(N356="zákl. přenesená",J356,0)</f>
        <v>0</v>
      </c>
      <c r="BH356" s="188">
        <f>IF(N356="sníž. přenesená",J356,0)</f>
        <v>0</v>
      </c>
      <c r="BI356" s="188">
        <f>IF(N356="nulová",J356,0)</f>
        <v>0</v>
      </c>
      <c r="BJ356" s="20" t="s">
        <v>80</v>
      </c>
      <c r="BK356" s="188">
        <f>ROUND(I356*H356,2)</f>
        <v>0</v>
      </c>
      <c r="BL356" s="20" t="s">
        <v>277</v>
      </c>
      <c r="BM356" s="187" t="s">
        <v>1168</v>
      </c>
    </row>
    <row r="357" spans="2:51" s="13" customFormat="1" ht="10.2">
      <c r="B357" s="189"/>
      <c r="C357" s="190"/>
      <c r="D357" s="191" t="s">
        <v>151</v>
      </c>
      <c r="E357" s="192" t="s">
        <v>19</v>
      </c>
      <c r="F357" s="193" t="s">
        <v>1130</v>
      </c>
      <c r="G357" s="190"/>
      <c r="H357" s="192" t="s">
        <v>19</v>
      </c>
      <c r="I357" s="194"/>
      <c r="J357" s="190"/>
      <c r="K357" s="190"/>
      <c r="L357" s="195"/>
      <c r="M357" s="196"/>
      <c r="N357" s="197"/>
      <c r="O357" s="197"/>
      <c r="P357" s="197"/>
      <c r="Q357" s="197"/>
      <c r="R357" s="197"/>
      <c r="S357" s="197"/>
      <c r="T357" s="198"/>
      <c r="AT357" s="199" t="s">
        <v>151</v>
      </c>
      <c r="AU357" s="199" t="s">
        <v>82</v>
      </c>
      <c r="AV357" s="13" t="s">
        <v>80</v>
      </c>
      <c r="AW357" s="13" t="s">
        <v>33</v>
      </c>
      <c r="AX357" s="13" t="s">
        <v>72</v>
      </c>
      <c r="AY357" s="199" t="s">
        <v>141</v>
      </c>
    </row>
    <row r="358" spans="2:51" s="14" customFormat="1" ht="10.2">
      <c r="B358" s="200"/>
      <c r="C358" s="201"/>
      <c r="D358" s="191" t="s">
        <v>151</v>
      </c>
      <c r="E358" s="202" t="s">
        <v>19</v>
      </c>
      <c r="F358" s="203" t="s">
        <v>1131</v>
      </c>
      <c r="G358" s="201"/>
      <c r="H358" s="204">
        <v>26.5</v>
      </c>
      <c r="I358" s="205"/>
      <c r="J358" s="201"/>
      <c r="K358" s="201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151</v>
      </c>
      <c r="AU358" s="210" t="s">
        <v>82</v>
      </c>
      <c r="AV358" s="14" t="s">
        <v>82</v>
      </c>
      <c r="AW358" s="14" t="s">
        <v>33</v>
      </c>
      <c r="AX358" s="14" t="s">
        <v>72</v>
      </c>
      <c r="AY358" s="210" t="s">
        <v>141</v>
      </c>
    </row>
    <row r="359" spans="2:51" s="16" customFormat="1" ht="10.2">
      <c r="B359" s="222"/>
      <c r="C359" s="223"/>
      <c r="D359" s="191" t="s">
        <v>151</v>
      </c>
      <c r="E359" s="224" t="s">
        <v>19</v>
      </c>
      <c r="F359" s="225" t="s">
        <v>160</v>
      </c>
      <c r="G359" s="223"/>
      <c r="H359" s="226">
        <v>26.5</v>
      </c>
      <c r="I359" s="227"/>
      <c r="J359" s="223"/>
      <c r="K359" s="223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151</v>
      </c>
      <c r="AU359" s="232" t="s">
        <v>82</v>
      </c>
      <c r="AV359" s="16" t="s">
        <v>149</v>
      </c>
      <c r="AW359" s="16" t="s">
        <v>33</v>
      </c>
      <c r="AX359" s="16" t="s">
        <v>80</v>
      </c>
      <c r="AY359" s="232" t="s">
        <v>141</v>
      </c>
    </row>
    <row r="360" spans="1:65" s="2" customFormat="1" ht="21.75" customHeight="1">
      <c r="A360" s="37"/>
      <c r="B360" s="38"/>
      <c r="C360" s="176" t="s">
        <v>451</v>
      </c>
      <c r="D360" s="176" t="s">
        <v>144</v>
      </c>
      <c r="E360" s="177" t="s">
        <v>1169</v>
      </c>
      <c r="F360" s="178" t="s">
        <v>1170</v>
      </c>
      <c r="G360" s="179" t="s">
        <v>280</v>
      </c>
      <c r="H360" s="180">
        <v>3</v>
      </c>
      <c r="I360" s="181"/>
      <c r="J360" s="182">
        <f>ROUND(I360*H360,2)</f>
        <v>0</v>
      </c>
      <c r="K360" s="178" t="s">
        <v>19</v>
      </c>
      <c r="L360" s="42"/>
      <c r="M360" s="183" t="s">
        <v>19</v>
      </c>
      <c r="N360" s="184" t="s">
        <v>43</v>
      </c>
      <c r="O360" s="67"/>
      <c r="P360" s="185">
        <f>O360*H360</f>
        <v>0</v>
      </c>
      <c r="Q360" s="185">
        <v>0.0014</v>
      </c>
      <c r="R360" s="185">
        <f>Q360*H360</f>
        <v>0.0042</v>
      </c>
      <c r="S360" s="185">
        <v>0</v>
      </c>
      <c r="T360" s="18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87" t="s">
        <v>277</v>
      </c>
      <c r="AT360" s="187" t="s">
        <v>144</v>
      </c>
      <c r="AU360" s="187" t="s">
        <v>82</v>
      </c>
      <c r="AY360" s="20" t="s">
        <v>141</v>
      </c>
      <c r="BE360" s="188">
        <f>IF(N360="základní",J360,0)</f>
        <v>0</v>
      </c>
      <c r="BF360" s="188">
        <f>IF(N360="snížená",J360,0)</f>
        <v>0</v>
      </c>
      <c r="BG360" s="188">
        <f>IF(N360="zákl. přenesená",J360,0)</f>
        <v>0</v>
      </c>
      <c r="BH360" s="188">
        <f>IF(N360="sníž. přenesená",J360,0)</f>
        <v>0</v>
      </c>
      <c r="BI360" s="188">
        <f>IF(N360="nulová",J360,0)</f>
        <v>0</v>
      </c>
      <c r="BJ360" s="20" t="s">
        <v>80</v>
      </c>
      <c r="BK360" s="188">
        <f>ROUND(I360*H360,2)</f>
        <v>0</v>
      </c>
      <c r="BL360" s="20" t="s">
        <v>277</v>
      </c>
      <c r="BM360" s="187" t="s">
        <v>1171</v>
      </c>
    </row>
    <row r="361" spans="1:65" s="2" customFormat="1" ht="24.15" customHeight="1">
      <c r="A361" s="37"/>
      <c r="B361" s="38"/>
      <c r="C361" s="176" t="s">
        <v>457</v>
      </c>
      <c r="D361" s="176" t="s">
        <v>144</v>
      </c>
      <c r="E361" s="177" t="s">
        <v>504</v>
      </c>
      <c r="F361" s="178" t="s">
        <v>505</v>
      </c>
      <c r="G361" s="179" t="s">
        <v>506</v>
      </c>
      <c r="H361" s="243"/>
      <c r="I361" s="181"/>
      <c r="J361" s="182">
        <f>ROUND(I361*H361,2)</f>
        <v>0</v>
      </c>
      <c r="K361" s="178" t="s">
        <v>148</v>
      </c>
      <c r="L361" s="42"/>
      <c r="M361" s="183" t="s">
        <v>19</v>
      </c>
      <c r="N361" s="184" t="s">
        <v>43</v>
      </c>
      <c r="O361" s="67"/>
      <c r="P361" s="185">
        <f>O361*H361</f>
        <v>0</v>
      </c>
      <c r="Q361" s="185">
        <v>0</v>
      </c>
      <c r="R361" s="185">
        <f>Q361*H361</f>
        <v>0</v>
      </c>
      <c r="S361" s="185">
        <v>0</v>
      </c>
      <c r="T361" s="18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87" t="s">
        <v>277</v>
      </c>
      <c r="AT361" s="187" t="s">
        <v>144</v>
      </c>
      <c r="AU361" s="187" t="s">
        <v>82</v>
      </c>
      <c r="AY361" s="20" t="s">
        <v>141</v>
      </c>
      <c r="BE361" s="188">
        <f>IF(N361="základní",J361,0)</f>
        <v>0</v>
      </c>
      <c r="BF361" s="188">
        <f>IF(N361="snížená",J361,0)</f>
        <v>0</v>
      </c>
      <c r="BG361" s="188">
        <f>IF(N361="zákl. přenesená",J361,0)</f>
        <v>0</v>
      </c>
      <c r="BH361" s="188">
        <f>IF(N361="sníž. přenesená",J361,0)</f>
        <v>0</v>
      </c>
      <c r="BI361" s="188">
        <f>IF(N361="nulová",J361,0)</f>
        <v>0</v>
      </c>
      <c r="BJ361" s="20" t="s">
        <v>80</v>
      </c>
      <c r="BK361" s="188">
        <f>ROUND(I361*H361,2)</f>
        <v>0</v>
      </c>
      <c r="BL361" s="20" t="s">
        <v>277</v>
      </c>
      <c r="BM361" s="187" t="s">
        <v>1172</v>
      </c>
    </row>
    <row r="362" spans="2:63" s="12" customFormat="1" ht="22.8" customHeight="1">
      <c r="B362" s="160"/>
      <c r="C362" s="161"/>
      <c r="D362" s="162" t="s">
        <v>71</v>
      </c>
      <c r="E362" s="174" t="s">
        <v>521</v>
      </c>
      <c r="F362" s="174" t="s">
        <v>522</v>
      </c>
      <c r="G362" s="161"/>
      <c r="H362" s="161"/>
      <c r="I362" s="164"/>
      <c r="J362" s="175">
        <f>BK362</f>
        <v>0</v>
      </c>
      <c r="K362" s="161"/>
      <c r="L362" s="166"/>
      <c r="M362" s="167"/>
      <c r="N362" s="168"/>
      <c r="O362" s="168"/>
      <c r="P362" s="169">
        <f>SUM(P363:P404)</f>
        <v>0</v>
      </c>
      <c r="Q362" s="168"/>
      <c r="R362" s="169">
        <f>SUM(R363:R404)</f>
        <v>0.42075226000000004</v>
      </c>
      <c r="S362" s="168"/>
      <c r="T362" s="170">
        <f>SUM(T363:T404)</f>
        <v>0</v>
      </c>
      <c r="AR362" s="171" t="s">
        <v>82</v>
      </c>
      <c r="AT362" s="172" t="s">
        <v>71</v>
      </c>
      <c r="AU362" s="172" t="s">
        <v>80</v>
      </c>
      <c r="AY362" s="171" t="s">
        <v>141</v>
      </c>
      <c r="BK362" s="173">
        <f>SUM(BK363:BK404)</f>
        <v>0</v>
      </c>
    </row>
    <row r="363" spans="1:65" s="2" customFormat="1" ht="21.75" customHeight="1">
      <c r="A363" s="37"/>
      <c r="B363" s="38"/>
      <c r="C363" s="176" t="s">
        <v>462</v>
      </c>
      <c r="D363" s="176" t="s">
        <v>144</v>
      </c>
      <c r="E363" s="177" t="s">
        <v>1173</v>
      </c>
      <c r="F363" s="178" t="s">
        <v>1174</v>
      </c>
      <c r="G363" s="179" t="s">
        <v>169</v>
      </c>
      <c r="H363" s="180">
        <v>419.412</v>
      </c>
      <c r="I363" s="181"/>
      <c r="J363" s="182">
        <f>ROUND(I363*H363,2)</f>
        <v>0</v>
      </c>
      <c r="K363" s="178" t="s">
        <v>148</v>
      </c>
      <c r="L363" s="42"/>
      <c r="M363" s="183" t="s">
        <v>19</v>
      </c>
      <c r="N363" s="184" t="s">
        <v>43</v>
      </c>
      <c r="O363" s="67"/>
      <c r="P363" s="185">
        <f>O363*H363</f>
        <v>0</v>
      </c>
      <c r="Q363" s="185">
        <v>7E-05</v>
      </c>
      <c r="R363" s="185">
        <f>Q363*H363</f>
        <v>0.029358839999999997</v>
      </c>
      <c r="S363" s="185">
        <v>0</v>
      </c>
      <c r="T363" s="18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87" t="s">
        <v>277</v>
      </c>
      <c r="AT363" s="187" t="s">
        <v>144</v>
      </c>
      <c r="AU363" s="187" t="s">
        <v>82</v>
      </c>
      <c r="AY363" s="20" t="s">
        <v>141</v>
      </c>
      <c r="BE363" s="188">
        <f>IF(N363="základní",J363,0)</f>
        <v>0</v>
      </c>
      <c r="BF363" s="188">
        <f>IF(N363="snížená",J363,0)</f>
        <v>0</v>
      </c>
      <c r="BG363" s="188">
        <f>IF(N363="zákl. přenesená",J363,0)</f>
        <v>0</v>
      </c>
      <c r="BH363" s="188">
        <f>IF(N363="sníž. přenesená",J363,0)</f>
        <v>0</v>
      </c>
      <c r="BI363" s="188">
        <f>IF(N363="nulová",J363,0)</f>
        <v>0</v>
      </c>
      <c r="BJ363" s="20" t="s">
        <v>80</v>
      </c>
      <c r="BK363" s="188">
        <f>ROUND(I363*H363,2)</f>
        <v>0</v>
      </c>
      <c r="BL363" s="20" t="s">
        <v>277</v>
      </c>
      <c r="BM363" s="187" t="s">
        <v>1175</v>
      </c>
    </row>
    <row r="364" spans="2:51" s="13" customFormat="1" ht="10.2">
      <c r="B364" s="189"/>
      <c r="C364" s="190"/>
      <c r="D364" s="191" t="s">
        <v>151</v>
      </c>
      <c r="E364" s="192" t="s">
        <v>19</v>
      </c>
      <c r="F364" s="193" t="s">
        <v>1176</v>
      </c>
      <c r="G364" s="190"/>
      <c r="H364" s="192" t="s">
        <v>19</v>
      </c>
      <c r="I364" s="194"/>
      <c r="J364" s="190"/>
      <c r="K364" s="190"/>
      <c r="L364" s="195"/>
      <c r="M364" s="196"/>
      <c r="N364" s="197"/>
      <c r="O364" s="197"/>
      <c r="P364" s="197"/>
      <c r="Q364" s="197"/>
      <c r="R364" s="197"/>
      <c r="S364" s="197"/>
      <c r="T364" s="198"/>
      <c r="AT364" s="199" t="s">
        <v>151</v>
      </c>
      <c r="AU364" s="199" t="s">
        <v>82</v>
      </c>
      <c r="AV364" s="13" t="s">
        <v>80</v>
      </c>
      <c r="AW364" s="13" t="s">
        <v>33</v>
      </c>
      <c r="AX364" s="13" t="s">
        <v>72</v>
      </c>
      <c r="AY364" s="199" t="s">
        <v>141</v>
      </c>
    </row>
    <row r="365" spans="2:51" s="14" customFormat="1" ht="10.2">
      <c r="B365" s="200"/>
      <c r="C365" s="201"/>
      <c r="D365" s="191" t="s">
        <v>151</v>
      </c>
      <c r="E365" s="202" t="s">
        <v>19</v>
      </c>
      <c r="F365" s="203" t="s">
        <v>1177</v>
      </c>
      <c r="G365" s="201"/>
      <c r="H365" s="204">
        <v>70.74</v>
      </c>
      <c r="I365" s="205"/>
      <c r="J365" s="201"/>
      <c r="K365" s="201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151</v>
      </c>
      <c r="AU365" s="210" t="s">
        <v>82</v>
      </c>
      <c r="AV365" s="14" t="s">
        <v>82</v>
      </c>
      <c r="AW365" s="14" t="s">
        <v>33</v>
      </c>
      <c r="AX365" s="14" t="s">
        <v>72</v>
      </c>
      <c r="AY365" s="210" t="s">
        <v>141</v>
      </c>
    </row>
    <row r="366" spans="2:51" s="14" customFormat="1" ht="10.2">
      <c r="B366" s="200"/>
      <c r="C366" s="201"/>
      <c r="D366" s="191" t="s">
        <v>151</v>
      </c>
      <c r="E366" s="202" t="s">
        <v>19</v>
      </c>
      <c r="F366" s="203" t="s">
        <v>1178</v>
      </c>
      <c r="G366" s="201"/>
      <c r="H366" s="204">
        <v>2.44</v>
      </c>
      <c r="I366" s="205"/>
      <c r="J366" s="201"/>
      <c r="K366" s="201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151</v>
      </c>
      <c r="AU366" s="210" t="s">
        <v>82</v>
      </c>
      <c r="AV366" s="14" t="s">
        <v>82</v>
      </c>
      <c r="AW366" s="14" t="s">
        <v>33</v>
      </c>
      <c r="AX366" s="14" t="s">
        <v>72</v>
      </c>
      <c r="AY366" s="210" t="s">
        <v>141</v>
      </c>
    </row>
    <row r="367" spans="2:51" s="15" customFormat="1" ht="10.2">
      <c r="B367" s="211"/>
      <c r="C367" s="212"/>
      <c r="D367" s="191" t="s">
        <v>151</v>
      </c>
      <c r="E367" s="213" t="s">
        <v>19</v>
      </c>
      <c r="F367" s="214" t="s">
        <v>154</v>
      </c>
      <c r="G367" s="212"/>
      <c r="H367" s="215">
        <v>73.18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151</v>
      </c>
      <c r="AU367" s="221" t="s">
        <v>82</v>
      </c>
      <c r="AV367" s="15" t="s">
        <v>155</v>
      </c>
      <c r="AW367" s="15" t="s">
        <v>33</v>
      </c>
      <c r="AX367" s="15" t="s">
        <v>72</v>
      </c>
      <c r="AY367" s="221" t="s">
        <v>141</v>
      </c>
    </row>
    <row r="368" spans="2:51" s="14" customFormat="1" ht="10.2">
      <c r="B368" s="200"/>
      <c r="C368" s="201"/>
      <c r="D368" s="191" t="s">
        <v>151</v>
      </c>
      <c r="E368" s="202" t="s">
        <v>19</v>
      </c>
      <c r="F368" s="203" t="s">
        <v>1179</v>
      </c>
      <c r="G368" s="201"/>
      <c r="H368" s="204">
        <v>67.269</v>
      </c>
      <c r="I368" s="205"/>
      <c r="J368" s="201"/>
      <c r="K368" s="201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151</v>
      </c>
      <c r="AU368" s="210" t="s">
        <v>82</v>
      </c>
      <c r="AV368" s="14" t="s">
        <v>82</v>
      </c>
      <c r="AW368" s="14" t="s">
        <v>33</v>
      </c>
      <c r="AX368" s="14" t="s">
        <v>72</v>
      </c>
      <c r="AY368" s="210" t="s">
        <v>141</v>
      </c>
    </row>
    <row r="369" spans="2:51" s="14" customFormat="1" ht="10.2">
      <c r="B369" s="200"/>
      <c r="C369" s="201"/>
      <c r="D369" s="191" t="s">
        <v>151</v>
      </c>
      <c r="E369" s="202" t="s">
        <v>19</v>
      </c>
      <c r="F369" s="203" t="s">
        <v>1178</v>
      </c>
      <c r="G369" s="201"/>
      <c r="H369" s="204">
        <v>2.44</v>
      </c>
      <c r="I369" s="205"/>
      <c r="J369" s="201"/>
      <c r="K369" s="201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151</v>
      </c>
      <c r="AU369" s="210" t="s">
        <v>82</v>
      </c>
      <c r="AV369" s="14" t="s">
        <v>82</v>
      </c>
      <c r="AW369" s="14" t="s">
        <v>33</v>
      </c>
      <c r="AX369" s="14" t="s">
        <v>72</v>
      </c>
      <c r="AY369" s="210" t="s">
        <v>141</v>
      </c>
    </row>
    <row r="370" spans="2:51" s="15" customFormat="1" ht="10.2">
      <c r="B370" s="211"/>
      <c r="C370" s="212"/>
      <c r="D370" s="191" t="s">
        <v>151</v>
      </c>
      <c r="E370" s="213" t="s">
        <v>19</v>
      </c>
      <c r="F370" s="214" t="s">
        <v>154</v>
      </c>
      <c r="G370" s="212"/>
      <c r="H370" s="215">
        <v>69.709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151</v>
      </c>
      <c r="AU370" s="221" t="s">
        <v>82</v>
      </c>
      <c r="AV370" s="15" t="s">
        <v>155</v>
      </c>
      <c r="AW370" s="15" t="s">
        <v>33</v>
      </c>
      <c r="AX370" s="15" t="s">
        <v>72</v>
      </c>
      <c r="AY370" s="221" t="s">
        <v>141</v>
      </c>
    </row>
    <row r="371" spans="2:51" s="14" customFormat="1" ht="10.2">
      <c r="B371" s="200"/>
      <c r="C371" s="201"/>
      <c r="D371" s="191" t="s">
        <v>151</v>
      </c>
      <c r="E371" s="202" t="s">
        <v>19</v>
      </c>
      <c r="F371" s="203" t="s">
        <v>1180</v>
      </c>
      <c r="G371" s="201"/>
      <c r="H371" s="204">
        <v>182.8</v>
      </c>
      <c r="I371" s="205"/>
      <c r="J371" s="201"/>
      <c r="K371" s="201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151</v>
      </c>
      <c r="AU371" s="210" t="s">
        <v>82</v>
      </c>
      <c r="AV371" s="14" t="s">
        <v>82</v>
      </c>
      <c r="AW371" s="14" t="s">
        <v>33</v>
      </c>
      <c r="AX371" s="14" t="s">
        <v>72</v>
      </c>
      <c r="AY371" s="210" t="s">
        <v>141</v>
      </c>
    </row>
    <row r="372" spans="2:51" s="14" customFormat="1" ht="10.2">
      <c r="B372" s="200"/>
      <c r="C372" s="201"/>
      <c r="D372" s="191" t="s">
        <v>151</v>
      </c>
      <c r="E372" s="202" t="s">
        <v>19</v>
      </c>
      <c r="F372" s="203" t="s">
        <v>1181</v>
      </c>
      <c r="G372" s="201"/>
      <c r="H372" s="204">
        <v>5.28</v>
      </c>
      <c r="I372" s="205"/>
      <c r="J372" s="201"/>
      <c r="K372" s="201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151</v>
      </c>
      <c r="AU372" s="210" t="s">
        <v>82</v>
      </c>
      <c r="AV372" s="14" t="s">
        <v>82</v>
      </c>
      <c r="AW372" s="14" t="s">
        <v>33</v>
      </c>
      <c r="AX372" s="14" t="s">
        <v>72</v>
      </c>
      <c r="AY372" s="210" t="s">
        <v>141</v>
      </c>
    </row>
    <row r="373" spans="2:51" s="14" customFormat="1" ht="10.2">
      <c r="B373" s="200"/>
      <c r="C373" s="201"/>
      <c r="D373" s="191" t="s">
        <v>151</v>
      </c>
      <c r="E373" s="202" t="s">
        <v>19</v>
      </c>
      <c r="F373" s="203" t="s">
        <v>1182</v>
      </c>
      <c r="G373" s="201"/>
      <c r="H373" s="204">
        <v>-5.71</v>
      </c>
      <c r="I373" s="205"/>
      <c r="J373" s="201"/>
      <c r="K373" s="201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151</v>
      </c>
      <c r="AU373" s="210" t="s">
        <v>82</v>
      </c>
      <c r="AV373" s="14" t="s">
        <v>82</v>
      </c>
      <c r="AW373" s="14" t="s">
        <v>33</v>
      </c>
      <c r="AX373" s="14" t="s">
        <v>72</v>
      </c>
      <c r="AY373" s="210" t="s">
        <v>141</v>
      </c>
    </row>
    <row r="374" spans="2:51" s="14" customFormat="1" ht="10.2">
      <c r="B374" s="200"/>
      <c r="C374" s="201"/>
      <c r="D374" s="191" t="s">
        <v>151</v>
      </c>
      <c r="E374" s="202" t="s">
        <v>19</v>
      </c>
      <c r="F374" s="203" t="s">
        <v>1183</v>
      </c>
      <c r="G374" s="201"/>
      <c r="H374" s="204">
        <v>8.99</v>
      </c>
      <c r="I374" s="205"/>
      <c r="J374" s="201"/>
      <c r="K374" s="201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151</v>
      </c>
      <c r="AU374" s="210" t="s">
        <v>82</v>
      </c>
      <c r="AV374" s="14" t="s">
        <v>82</v>
      </c>
      <c r="AW374" s="14" t="s">
        <v>33</v>
      </c>
      <c r="AX374" s="14" t="s">
        <v>72</v>
      </c>
      <c r="AY374" s="210" t="s">
        <v>141</v>
      </c>
    </row>
    <row r="375" spans="2:51" s="14" customFormat="1" ht="10.2">
      <c r="B375" s="200"/>
      <c r="C375" s="201"/>
      <c r="D375" s="191" t="s">
        <v>151</v>
      </c>
      <c r="E375" s="202" t="s">
        <v>19</v>
      </c>
      <c r="F375" s="203" t="s">
        <v>1184</v>
      </c>
      <c r="G375" s="201"/>
      <c r="H375" s="204">
        <v>0.96</v>
      </c>
      <c r="I375" s="205"/>
      <c r="J375" s="201"/>
      <c r="K375" s="201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151</v>
      </c>
      <c r="AU375" s="210" t="s">
        <v>82</v>
      </c>
      <c r="AV375" s="14" t="s">
        <v>82</v>
      </c>
      <c r="AW375" s="14" t="s">
        <v>33</v>
      </c>
      <c r="AX375" s="14" t="s">
        <v>72</v>
      </c>
      <c r="AY375" s="210" t="s">
        <v>141</v>
      </c>
    </row>
    <row r="376" spans="2:51" s="15" customFormat="1" ht="10.2">
      <c r="B376" s="211"/>
      <c r="C376" s="212"/>
      <c r="D376" s="191" t="s">
        <v>151</v>
      </c>
      <c r="E376" s="213" t="s">
        <v>19</v>
      </c>
      <c r="F376" s="214" t="s">
        <v>154</v>
      </c>
      <c r="G376" s="212"/>
      <c r="H376" s="215">
        <v>192.32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151</v>
      </c>
      <c r="AU376" s="221" t="s">
        <v>82</v>
      </c>
      <c r="AV376" s="15" t="s">
        <v>155</v>
      </c>
      <c r="AW376" s="15" t="s">
        <v>33</v>
      </c>
      <c r="AX376" s="15" t="s">
        <v>72</v>
      </c>
      <c r="AY376" s="221" t="s">
        <v>141</v>
      </c>
    </row>
    <row r="377" spans="2:51" s="14" customFormat="1" ht="10.2">
      <c r="B377" s="200"/>
      <c r="C377" s="201"/>
      <c r="D377" s="191" t="s">
        <v>151</v>
      </c>
      <c r="E377" s="202" t="s">
        <v>19</v>
      </c>
      <c r="F377" s="203" t="s">
        <v>1185</v>
      </c>
      <c r="G377" s="201"/>
      <c r="H377" s="204">
        <v>81.696</v>
      </c>
      <c r="I377" s="205"/>
      <c r="J377" s="201"/>
      <c r="K377" s="201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151</v>
      </c>
      <c r="AU377" s="210" t="s">
        <v>82</v>
      </c>
      <c r="AV377" s="14" t="s">
        <v>82</v>
      </c>
      <c r="AW377" s="14" t="s">
        <v>33</v>
      </c>
      <c r="AX377" s="14" t="s">
        <v>72</v>
      </c>
      <c r="AY377" s="210" t="s">
        <v>141</v>
      </c>
    </row>
    <row r="378" spans="2:51" s="14" customFormat="1" ht="10.2">
      <c r="B378" s="200"/>
      <c r="C378" s="201"/>
      <c r="D378" s="191" t="s">
        <v>151</v>
      </c>
      <c r="E378" s="202" t="s">
        <v>19</v>
      </c>
      <c r="F378" s="203" t="s">
        <v>1186</v>
      </c>
      <c r="G378" s="201"/>
      <c r="H378" s="204">
        <v>2.507</v>
      </c>
      <c r="I378" s="205"/>
      <c r="J378" s="201"/>
      <c r="K378" s="201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151</v>
      </c>
      <c r="AU378" s="210" t="s">
        <v>82</v>
      </c>
      <c r="AV378" s="14" t="s">
        <v>82</v>
      </c>
      <c r="AW378" s="14" t="s">
        <v>33</v>
      </c>
      <c r="AX378" s="14" t="s">
        <v>72</v>
      </c>
      <c r="AY378" s="210" t="s">
        <v>141</v>
      </c>
    </row>
    <row r="379" spans="2:51" s="15" customFormat="1" ht="10.2">
      <c r="B379" s="211"/>
      <c r="C379" s="212"/>
      <c r="D379" s="191" t="s">
        <v>151</v>
      </c>
      <c r="E379" s="213" t="s">
        <v>19</v>
      </c>
      <c r="F379" s="214" t="s">
        <v>154</v>
      </c>
      <c r="G379" s="212"/>
      <c r="H379" s="215">
        <v>84.203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151</v>
      </c>
      <c r="AU379" s="221" t="s">
        <v>82</v>
      </c>
      <c r="AV379" s="15" t="s">
        <v>155</v>
      </c>
      <c r="AW379" s="15" t="s">
        <v>33</v>
      </c>
      <c r="AX379" s="15" t="s">
        <v>72</v>
      </c>
      <c r="AY379" s="221" t="s">
        <v>141</v>
      </c>
    </row>
    <row r="380" spans="2:51" s="16" customFormat="1" ht="10.2">
      <c r="B380" s="222"/>
      <c r="C380" s="223"/>
      <c r="D380" s="191" t="s">
        <v>151</v>
      </c>
      <c r="E380" s="224" t="s">
        <v>19</v>
      </c>
      <c r="F380" s="225" t="s">
        <v>160</v>
      </c>
      <c r="G380" s="223"/>
      <c r="H380" s="226">
        <v>419.412</v>
      </c>
      <c r="I380" s="227"/>
      <c r="J380" s="223"/>
      <c r="K380" s="223"/>
      <c r="L380" s="228"/>
      <c r="M380" s="229"/>
      <c r="N380" s="230"/>
      <c r="O380" s="230"/>
      <c r="P380" s="230"/>
      <c r="Q380" s="230"/>
      <c r="R380" s="230"/>
      <c r="S380" s="230"/>
      <c r="T380" s="231"/>
      <c r="AT380" s="232" t="s">
        <v>151</v>
      </c>
      <c r="AU380" s="232" t="s">
        <v>82</v>
      </c>
      <c r="AV380" s="16" t="s">
        <v>149</v>
      </c>
      <c r="AW380" s="16" t="s">
        <v>33</v>
      </c>
      <c r="AX380" s="16" t="s">
        <v>80</v>
      </c>
      <c r="AY380" s="232" t="s">
        <v>141</v>
      </c>
    </row>
    <row r="381" spans="1:65" s="2" customFormat="1" ht="16.5" customHeight="1">
      <c r="A381" s="37"/>
      <c r="B381" s="38"/>
      <c r="C381" s="176" t="s">
        <v>467</v>
      </c>
      <c r="D381" s="176" t="s">
        <v>144</v>
      </c>
      <c r="E381" s="177" t="s">
        <v>524</v>
      </c>
      <c r="F381" s="178" t="s">
        <v>525</v>
      </c>
      <c r="G381" s="179" t="s">
        <v>169</v>
      </c>
      <c r="H381" s="180">
        <v>561.984</v>
      </c>
      <c r="I381" s="181"/>
      <c r="J381" s="182">
        <f>ROUND(I381*H381,2)</f>
        <v>0</v>
      </c>
      <c r="K381" s="178" t="s">
        <v>148</v>
      </c>
      <c r="L381" s="42"/>
      <c r="M381" s="183" t="s">
        <v>19</v>
      </c>
      <c r="N381" s="184" t="s">
        <v>43</v>
      </c>
      <c r="O381" s="67"/>
      <c r="P381" s="185">
        <f>O381*H381</f>
        <v>0</v>
      </c>
      <c r="Q381" s="185">
        <v>0.00014</v>
      </c>
      <c r="R381" s="185">
        <f>Q381*H381</f>
        <v>0.07867776</v>
      </c>
      <c r="S381" s="185">
        <v>0</v>
      </c>
      <c r="T381" s="18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87" t="s">
        <v>277</v>
      </c>
      <c r="AT381" s="187" t="s">
        <v>144</v>
      </c>
      <c r="AU381" s="187" t="s">
        <v>82</v>
      </c>
      <c r="AY381" s="20" t="s">
        <v>141</v>
      </c>
      <c r="BE381" s="188">
        <f>IF(N381="základní",J381,0)</f>
        <v>0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20" t="s">
        <v>80</v>
      </c>
      <c r="BK381" s="188">
        <f>ROUND(I381*H381,2)</f>
        <v>0</v>
      </c>
      <c r="BL381" s="20" t="s">
        <v>277</v>
      </c>
      <c r="BM381" s="187" t="s">
        <v>1187</v>
      </c>
    </row>
    <row r="382" spans="2:51" s="13" customFormat="1" ht="10.2">
      <c r="B382" s="189"/>
      <c r="C382" s="190"/>
      <c r="D382" s="191" t="s">
        <v>151</v>
      </c>
      <c r="E382" s="192" t="s">
        <v>19</v>
      </c>
      <c r="F382" s="193" t="s">
        <v>1188</v>
      </c>
      <c r="G382" s="190"/>
      <c r="H382" s="192" t="s">
        <v>19</v>
      </c>
      <c r="I382" s="194"/>
      <c r="J382" s="190"/>
      <c r="K382" s="190"/>
      <c r="L382" s="195"/>
      <c r="M382" s="196"/>
      <c r="N382" s="197"/>
      <c r="O382" s="197"/>
      <c r="P382" s="197"/>
      <c r="Q382" s="197"/>
      <c r="R382" s="197"/>
      <c r="S382" s="197"/>
      <c r="T382" s="198"/>
      <c r="AT382" s="199" t="s">
        <v>151</v>
      </c>
      <c r="AU382" s="199" t="s">
        <v>82</v>
      </c>
      <c r="AV382" s="13" t="s">
        <v>80</v>
      </c>
      <c r="AW382" s="13" t="s">
        <v>33</v>
      </c>
      <c r="AX382" s="13" t="s">
        <v>72</v>
      </c>
      <c r="AY382" s="199" t="s">
        <v>141</v>
      </c>
    </row>
    <row r="383" spans="2:51" s="14" customFormat="1" ht="10.2">
      <c r="B383" s="200"/>
      <c r="C383" s="201"/>
      <c r="D383" s="191" t="s">
        <v>151</v>
      </c>
      <c r="E383" s="202" t="s">
        <v>19</v>
      </c>
      <c r="F383" s="203" t="s">
        <v>1189</v>
      </c>
      <c r="G383" s="201"/>
      <c r="H383" s="204">
        <v>419.412</v>
      </c>
      <c r="I383" s="205"/>
      <c r="J383" s="201"/>
      <c r="K383" s="201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151</v>
      </c>
      <c r="AU383" s="210" t="s">
        <v>82</v>
      </c>
      <c r="AV383" s="14" t="s">
        <v>82</v>
      </c>
      <c r="AW383" s="14" t="s">
        <v>33</v>
      </c>
      <c r="AX383" s="14" t="s">
        <v>72</v>
      </c>
      <c r="AY383" s="210" t="s">
        <v>141</v>
      </c>
    </row>
    <row r="384" spans="2:51" s="13" customFormat="1" ht="10.2">
      <c r="B384" s="189"/>
      <c r="C384" s="190"/>
      <c r="D384" s="191" t="s">
        <v>151</v>
      </c>
      <c r="E384" s="192" t="s">
        <v>19</v>
      </c>
      <c r="F384" s="193" t="s">
        <v>1190</v>
      </c>
      <c r="G384" s="190"/>
      <c r="H384" s="192" t="s">
        <v>19</v>
      </c>
      <c r="I384" s="194"/>
      <c r="J384" s="190"/>
      <c r="K384" s="190"/>
      <c r="L384" s="195"/>
      <c r="M384" s="196"/>
      <c r="N384" s="197"/>
      <c r="O384" s="197"/>
      <c r="P384" s="197"/>
      <c r="Q384" s="197"/>
      <c r="R384" s="197"/>
      <c r="S384" s="197"/>
      <c r="T384" s="198"/>
      <c r="AT384" s="199" t="s">
        <v>151</v>
      </c>
      <c r="AU384" s="199" t="s">
        <v>82</v>
      </c>
      <c r="AV384" s="13" t="s">
        <v>80</v>
      </c>
      <c r="AW384" s="13" t="s">
        <v>33</v>
      </c>
      <c r="AX384" s="13" t="s">
        <v>72</v>
      </c>
      <c r="AY384" s="199" t="s">
        <v>141</v>
      </c>
    </row>
    <row r="385" spans="2:51" s="14" customFormat="1" ht="10.2">
      <c r="B385" s="200"/>
      <c r="C385" s="201"/>
      <c r="D385" s="191" t="s">
        <v>151</v>
      </c>
      <c r="E385" s="202" t="s">
        <v>19</v>
      </c>
      <c r="F385" s="203" t="s">
        <v>1191</v>
      </c>
      <c r="G385" s="201"/>
      <c r="H385" s="204">
        <v>23.021</v>
      </c>
      <c r="I385" s="205"/>
      <c r="J385" s="201"/>
      <c r="K385" s="201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151</v>
      </c>
      <c r="AU385" s="210" t="s">
        <v>82</v>
      </c>
      <c r="AV385" s="14" t="s">
        <v>82</v>
      </c>
      <c r="AW385" s="14" t="s">
        <v>33</v>
      </c>
      <c r="AX385" s="14" t="s">
        <v>72</v>
      </c>
      <c r="AY385" s="210" t="s">
        <v>141</v>
      </c>
    </row>
    <row r="386" spans="2:51" s="14" customFormat="1" ht="10.2">
      <c r="B386" s="200"/>
      <c r="C386" s="201"/>
      <c r="D386" s="191" t="s">
        <v>151</v>
      </c>
      <c r="E386" s="202" t="s">
        <v>19</v>
      </c>
      <c r="F386" s="203" t="s">
        <v>1192</v>
      </c>
      <c r="G386" s="201"/>
      <c r="H386" s="204">
        <v>11.402</v>
      </c>
      <c r="I386" s="205"/>
      <c r="J386" s="201"/>
      <c r="K386" s="201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151</v>
      </c>
      <c r="AU386" s="210" t="s">
        <v>82</v>
      </c>
      <c r="AV386" s="14" t="s">
        <v>82</v>
      </c>
      <c r="AW386" s="14" t="s">
        <v>33</v>
      </c>
      <c r="AX386" s="14" t="s">
        <v>72</v>
      </c>
      <c r="AY386" s="210" t="s">
        <v>141</v>
      </c>
    </row>
    <row r="387" spans="2:51" s="14" customFormat="1" ht="10.2">
      <c r="B387" s="200"/>
      <c r="C387" s="201"/>
      <c r="D387" s="191" t="s">
        <v>151</v>
      </c>
      <c r="E387" s="202" t="s">
        <v>19</v>
      </c>
      <c r="F387" s="203" t="s">
        <v>1193</v>
      </c>
      <c r="G387" s="201"/>
      <c r="H387" s="204">
        <v>25.375</v>
      </c>
      <c r="I387" s="205"/>
      <c r="J387" s="201"/>
      <c r="K387" s="201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151</v>
      </c>
      <c r="AU387" s="210" t="s">
        <v>82</v>
      </c>
      <c r="AV387" s="14" t="s">
        <v>82</v>
      </c>
      <c r="AW387" s="14" t="s">
        <v>33</v>
      </c>
      <c r="AX387" s="14" t="s">
        <v>72</v>
      </c>
      <c r="AY387" s="210" t="s">
        <v>141</v>
      </c>
    </row>
    <row r="388" spans="2:51" s="14" customFormat="1" ht="10.2">
      <c r="B388" s="200"/>
      <c r="C388" s="201"/>
      <c r="D388" s="191" t="s">
        <v>151</v>
      </c>
      <c r="E388" s="202" t="s">
        <v>19</v>
      </c>
      <c r="F388" s="203" t="s">
        <v>1194</v>
      </c>
      <c r="G388" s="201"/>
      <c r="H388" s="204">
        <v>31.404</v>
      </c>
      <c r="I388" s="205"/>
      <c r="J388" s="201"/>
      <c r="K388" s="201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151</v>
      </c>
      <c r="AU388" s="210" t="s">
        <v>82</v>
      </c>
      <c r="AV388" s="14" t="s">
        <v>82</v>
      </c>
      <c r="AW388" s="14" t="s">
        <v>33</v>
      </c>
      <c r="AX388" s="14" t="s">
        <v>72</v>
      </c>
      <c r="AY388" s="210" t="s">
        <v>141</v>
      </c>
    </row>
    <row r="389" spans="2:51" s="14" customFormat="1" ht="10.2">
      <c r="B389" s="200"/>
      <c r="C389" s="201"/>
      <c r="D389" s="191" t="s">
        <v>151</v>
      </c>
      <c r="E389" s="202" t="s">
        <v>19</v>
      </c>
      <c r="F389" s="203" t="s">
        <v>1195</v>
      </c>
      <c r="G389" s="201"/>
      <c r="H389" s="204">
        <v>5</v>
      </c>
      <c r="I389" s="205"/>
      <c r="J389" s="201"/>
      <c r="K389" s="201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151</v>
      </c>
      <c r="AU389" s="210" t="s">
        <v>82</v>
      </c>
      <c r="AV389" s="14" t="s">
        <v>82</v>
      </c>
      <c r="AW389" s="14" t="s">
        <v>33</v>
      </c>
      <c r="AX389" s="14" t="s">
        <v>72</v>
      </c>
      <c r="AY389" s="210" t="s">
        <v>141</v>
      </c>
    </row>
    <row r="390" spans="2:51" s="14" customFormat="1" ht="10.2">
      <c r="B390" s="200"/>
      <c r="C390" s="201"/>
      <c r="D390" s="191" t="s">
        <v>151</v>
      </c>
      <c r="E390" s="202" t="s">
        <v>19</v>
      </c>
      <c r="F390" s="203" t="s">
        <v>1196</v>
      </c>
      <c r="G390" s="201"/>
      <c r="H390" s="204">
        <v>33.175</v>
      </c>
      <c r="I390" s="205"/>
      <c r="J390" s="201"/>
      <c r="K390" s="201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151</v>
      </c>
      <c r="AU390" s="210" t="s">
        <v>82</v>
      </c>
      <c r="AV390" s="14" t="s">
        <v>82</v>
      </c>
      <c r="AW390" s="14" t="s">
        <v>33</v>
      </c>
      <c r="AX390" s="14" t="s">
        <v>72</v>
      </c>
      <c r="AY390" s="210" t="s">
        <v>141</v>
      </c>
    </row>
    <row r="391" spans="2:51" s="14" customFormat="1" ht="10.2">
      <c r="B391" s="200"/>
      <c r="C391" s="201"/>
      <c r="D391" s="191" t="s">
        <v>151</v>
      </c>
      <c r="E391" s="202" t="s">
        <v>19</v>
      </c>
      <c r="F391" s="203" t="s">
        <v>1197</v>
      </c>
      <c r="G391" s="201"/>
      <c r="H391" s="204">
        <v>12.488</v>
      </c>
      <c r="I391" s="205"/>
      <c r="J391" s="201"/>
      <c r="K391" s="201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151</v>
      </c>
      <c r="AU391" s="210" t="s">
        <v>82</v>
      </c>
      <c r="AV391" s="14" t="s">
        <v>82</v>
      </c>
      <c r="AW391" s="14" t="s">
        <v>33</v>
      </c>
      <c r="AX391" s="14" t="s">
        <v>72</v>
      </c>
      <c r="AY391" s="210" t="s">
        <v>141</v>
      </c>
    </row>
    <row r="392" spans="2:51" s="14" customFormat="1" ht="10.2">
      <c r="B392" s="200"/>
      <c r="C392" s="201"/>
      <c r="D392" s="191" t="s">
        <v>151</v>
      </c>
      <c r="E392" s="202" t="s">
        <v>19</v>
      </c>
      <c r="F392" s="203" t="s">
        <v>1198</v>
      </c>
      <c r="G392" s="201"/>
      <c r="H392" s="204">
        <v>0.707</v>
      </c>
      <c r="I392" s="205"/>
      <c r="J392" s="201"/>
      <c r="K392" s="201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151</v>
      </c>
      <c r="AU392" s="210" t="s">
        <v>82</v>
      </c>
      <c r="AV392" s="14" t="s">
        <v>82</v>
      </c>
      <c r="AW392" s="14" t="s">
        <v>33</v>
      </c>
      <c r="AX392" s="14" t="s">
        <v>72</v>
      </c>
      <c r="AY392" s="210" t="s">
        <v>141</v>
      </c>
    </row>
    <row r="393" spans="2:51" s="16" customFormat="1" ht="10.2">
      <c r="B393" s="222"/>
      <c r="C393" s="223"/>
      <c r="D393" s="191" t="s">
        <v>151</v>
      </c>
      <c r="E393" s="224" t="s">
        <v>19</v>
      </c>
      <c r="F393" s="225" t="s">
        <v>160</v>
      </c>
      <c r="G393" s="223"/>
      <c r="H393" s="226">
        <v>561.984</v>
      </c>
      <c r="I393" s="227"/>
      <c r="J393" s="223"/>
      <c r="K393" s="223"/>
      <c r="L393" s="228"/>
      <c r="M393" s="229"/>
      <c r="N393" s="230"/>
      <c r="O393" s="230"/>
      <c r="P393" s="230"/>
      <c r="Q393" s="230"/>
      <c r="R393" s="230"/>
      <c r="S393" s="230"/>
      <c r="T393" s="231"/>
      <c r="AT393" s="232" t="s">
        <v>151</v>
      </c>
      <c r="AU393" s="232" t="s">
        <v>82</v>
      </c>
      <c r="AV393" s="16" t="s">
        <v>149</v>
      </c>
      <c r="AW393" s="16" t="s">
        <v>33</v>
      </c>
      <c r="AX393" s="16" t="s">
        <v>80</v>
      </c>
      <c r="AY393" s="232" t="s">
        <v>141</v>
      </c>
    </row>
    <row r="394" spans="1:65" s="2" customFormat="1" ht="16.5" customHeight="1">
      <c r="A394" s="37"/>
      <c r="B394" s="38"/>
      <c r="C394" s="176" t="s">
        <v>472</v>
      </c>
      <c r="D394" s="176" t="s">
        <v>144</v>
      </c>
      <c r="E394" s="177" t="s">
        <v>536</v>
      </c>
      <c r="F394" s="178" t="s">
        <v>537</v>
      </c>
      <c r="G394" s="179" t="s">
        <v>169</v>
      </c>
      <c r="H394" s="180">
        <v>561.984</v>
      </c>
      <c r="I394" s="181"/>
      <c r="J394" s="182">
        <f>ROUND(I394*H394,2)</f>
        <v>0</v>
      </c>
      <c r="K394" s="178" t="s">
        <v>148</v>
      </c>
      <c r="L394" s="42"/>
      <c r="M394" s="183" t="s">
        <v>19</v>
      </c>
      <c r="N394" s="184" t="s">
        <v>43</v>
      </c>
      <c r="O394" s="67"/>
      <c r="P394" s="185">
        <f>O394*H394</f>
        <v>0</v>
      </c>
      <c r="Q394" s="185">
        <v>0.00014</v>
      </c>
      <c r="R394" s="185">
        <f>Q394*H394</f>
        <v>0.07867776</v>
      </c>
      <c r="S394" s="185">
        <v>0</v>
      </c>
      <c r="T394" s="186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87" t="s">
        <v>277</v>
      </c>
      <c r="AT394" s="187" t="s">
        <v>144</v>
      </c>
      <c r="AU394" s="187" t="s">
        <v>82</v>
      </c>
      <c r="AY394" s="20" t="s">
        <v>141</v>
      </c>
      <c r="BE394" s="188">
        <f>IF(N394="základní",J394,0)</f>
        <v>0</v>
      </c>
      <c r="BF394" s="188">
        <f>IF(N394="snížená",J394,0)</f>
        <v>0</v>
      </c>
      <c r="BG394" s="188">
        <f>IF(N394="zákl. přenesená",J394,0)</f>
        <v>0</v>
      </c>
      <c r="BH394" s="188">
        <f>IF(N394="sníž. přenesená",J394,0)</f>
        <v>0</v>
      </c>
      <c r="BI394" s="188">
        <f>IF(N394="nulová",J394,0)</f>
        <v>0</v>
      </c>
      <c r="BJ394" s="20" t="s">
        <v>80</v>
      </c>
      <c r="BK394" s="188">
        <f>ROUND(I394*H394,2)</f>
        <v>0</v>
      </c>
      <c r="BL394" s="20" t="s">
        <v>277</v>
      </c>
      <c r="BM394" s="187" t="s">
        <v>1199</v>
      </c>
    </row>
    <row r="395" spans="1:65" s="2" customFormat="1" ht="16.5" customHeight="1">
      <c r="A395" s="37"/>
      <c r="B395" s="38"/>
      <c r="C395" s="176" t="s">
        <v>481</v>
      </c>
      <c r="D395" s="176" t="s">
        <v>144</v>
      </c>
      <c r="E395" s="177" t="s">
        <v>540</v>
      </c>
      <c r="F395" s="178" t="s">
        <v>541</v>
      </c>
      <c r="G395" s="179" t="s">
        <v>169</v>
      </c>
      <c r="H395" s="180">
        <v>561.984</v>
      </c>
      <c r="I395" s="181"/>
      <c r="J395" s="182">
        <f>ROUND(I395*H395,2)</f>
        <v>0</v>
      </c>
      <c r="K395" s="178" t="s">
        <v>148</v>
      </c>
      <c r="L395" s="42"/>
      <c r="M395" s="183" t="s">
        <v>19</v>
      </c>
      <c r="N395" s="184" t="s">
        <v>43</v>
      </c>
      <c r="O395" s="67"/>
      <c r="P395" s="185">
        <f>O395*H395</f>
        <v>0</v>
      </c>
      <c r="Q395" s="185">
        <v>0.00014</v>
      </c>
      <c r="R395" s="185">
        <f>Q395*H395</f>
        <v>0.07867776</v>
      </c>
      <c r="S395" s="185">
        <v>0</v>
      </c>
      <c r="T395" s="18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87" t="s">
        <v>277</v>
      </c>
      <c r="AT395" s="187" t="s">
        <v>144</v>
      </c>
      <c r="AU395" s="187" t="s">
        <v>82</v>
      </c>
      <c r="AY395" s="20" t="s">
        <v>141</v>
      </c>
      <c r="BE395" s="188">
        <f>IF(N395="základní",J395,0)</f>
        <v>0</v>
      </c>
      <c r="BF395" s="188">
        <f>IF(N395="snížená",J395,0)</f>
        <v>0</v>
      </c>
      <c r="BG395" s="188">
        <f>IF(N395="zákl. přenesená",J395,0)</f>
        <v>0</v>
      </c>
      <c r="BH395" s="188">
        <f>IF(N395="sníž. přenesená",J395,0)</f>
        <v>0</v>
      </c>
      <c r="BI395" s="188">
        <f>IF(N395="nulová",J395,0)</f>
        <v>0</v>
      </c>
      <c r="BJ395" s="20" t="s">
        <v>80</v>
      </c>
      <c r="BK395" s="188">
        <f>ROUND(I395*H395,2)</f>
        <v>0</v>
      </c>
      <c r="BL395" s="20" t="s">
        <v>277</v>
      </c>
      <c r="BM395" s="187" t="s">
        <v>1200</v>
      </c>
    </row>
    <row r="396" spans="1:65" s="2" customFormat="1" ht="24.15" customHeight="1">
      <c r="A396" s="37"/>
      <c r="B396" s="38"/>
      <c r="C396" s="176" t="s">
        <v>488</v>
      </c>
      <c r="D396" s="176" t="s">
        <v>144</v>
      </c>
      <c r="E396" s="177" t="s">
        <v>548</v>
      </c>
      <c r="F396" s="178" t="s">
        <v>549</v>
      </c>
      <c r="G396" s="179" t="s">
        <v>169</v>
      </c>
      <c r="H396" s="180">
        <v>129.806</v>
      </c>
      <c r="I396" s="181"/>
      <c r="J396" s="182">
        <f>ROUND(I396*H396,2)</f>
        <v>0</v>
      </c>
      <c r="K396" s="178" t="s">
        <v>19</v>
      </c>
      <c r="L396" s="42"/>
      <c r="M396" s="183" t="s">
        <v>19</v>
      </c>
      <c r="N396" s="184" t="s">
        <v>43</v>
      </c>
      <c r="O396" s="67"/>
      <c r="P396" s="185">
        <f>O396*H396</f>
        <v>0</v>
      </c>
      <c r="Q396" s="185">
        <v>0.00021</v>
      </c>
      <c r="R396" s="185">
        <f>Q396*H396</f>
        <v>0.027259260000000004</v>
      </c>
      <c r="S396" s="185">
        <v>0</v>
      </c>
      <c r="T396" s="18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87" t="s">
        <v>277</v>
      </c>
      <c r="AT396" s="187" t="s">
        <v>144</v>
      </c>
      <c r="AU396" s="187" t="s">
        <v>82</v>
      </c>
      <c r="AY396" s="20" t="s">
        <v>141</v>
      </c>
      <c r="BE396" s="188">
        <f>IF(N396="základní",J396,0)</f>
        <v>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20" t="s">
        <v>80</v>
      </c>
      <c r="BK396" s="188">
        <f>ROUND(I396*H396,2)</f>
        <v>0</v>
      </c>
      <c r="BL396" s="20" t="s">
        <v>277</v>
      </c>
      <c r="BM396" s="187" t="s">
        <v>1201</v>
      </c>
    </row>
    <row r="397" spans="1:65" s="2" customFormat="1" ht="24.15" customHeight="1">
      <c r="A397" s="37"/>
      <c r="B397" s="38"/>
      <c r="C397" s="176" t="s">
        <v>495</v>
      </c>
      <c r="D397" s="176" t="s">
        <v>144</v>
      </c>
      <c r="E397" s="177" t="s">
        <v>558</v>
      </c>
      <c r="F397" s="178" t="s">
        <v>559</v>
      </c>
      <c r="G397" s="179" t="s">
        <v>169</v>
      </c>
      <c r="H397" s="180">
        <v>129.806</v>
      </c>
      <c r="I397" s="181"/>
      <c r="J397" s="182">
        <f>ROUND(I397*H397,2)</f>
        <v>0</v>
      </c>
      <c r="K397" s="178" t="s">
        <v>148</v>
      </c>
      <c r="L397" s="42"/>
      <c r="M397" s="183" t="s">
        <v>19</v>
      </c>
      <c r="N397" s="184" t="s">
        <v>43</v>
      </c>
      <c r="O397" s="67"/>
      <c r="P397" s="185">
        <f>O397*H397</f>
        <v>0</v>
      </c>
      <c r="Q397" s="185">
        <v>0.00083</v>
      </c>
      <c r="R397" s="185">
        <f>Q397*H397</f>
        <v>0.10773898000000001</v>
      </c>
      <c r="S397" s="185">
        <v>0</v>
      </c>
      <c r="T397" s="186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87" t="s">
        <v>277</v>
      </c>
      <c r="AT397" s="187" t="s">
        <v>144</v>
      </c>
      <c r="AU397" s="187" t="s">
        <v>82</v>
      </c>
      <c r="AY397" s="20" t="s">
        <v>141</v>
      </c>
      <c r="BE397" s="188">
        <f>IF(N397="základní",J397,0)</f>
        <v>0</v>
      </c>
      <c r="BF397" s="188">
        <f>IF(N397="snížená",J397,0)</f>
        <v>0</v>
      </c>
      <c r="BG397" s="188">
        <f>IF(N397="zákl. přenesená",J397,0)</f>
        <v>0</v>
      </c>
      <c r="BH397" s="188">
        <f>IF(N397="sníž. přenesená",J397,0)</f>
        <v>0</v>
      </c>
      <c r="BI397" s="188">
        <f>IF(N397="nulová",J397,0)</f>
        <v>0</v>
      </c>
      <c r="BJ397" s="20" t="s">
        <v>80</v>
      </c>
      <c r="BK397" s="188">
        <f>ROUND(I397*H397,2)</f>
        <v>0</v>
      </c>
      <c r="BL397" s="20" t="s">
        <v>277</v>
      </c>
      <c r="BM397" s="187" t="s">
        <v>1202</v>
      </c>
    </row>
    <row r="398" spans="1:65" s="2" customFormat="1" ht="16.5" customHeight="1">
      <c r="A398" s="37"/>
      <c r="B398" s="38"/>
      <c r="C398" s="176" t="s">
        <v>499</v>
      </c>
      <c r="D398" s="176" t="s">
        <v>144</v>
      </c>
      <c r="E398" s="177" t="s">
        <v>564</v>
      </c>
      <c r="F398" s="178" t="s">
        <v>565</v>
      </c>
      <c r="G398" s="179" t="s">
        <v>169</v>
      </c>
      <c r="H398" s="180">
        <v>88.53</v>
      </c>
      <c r="I398" s="181"/>
      <c r="J398" s="182">
        <f>ROUND(I398*H398,2)</f>
        <v>0</v>
      </c>
      <c r="K398" s="178" t="s">
        <v>19</v>
      </c>
      <c r="L398" s="42"/>
      <c r="M398" s="183" t="s">
        <v>19</v>
      </c>
      <c r="N398" s="184" t="s">
        <v>43</v>
      </c>
      <c r="O398" s="67"/>
      <c r="P398" s="185">
        <f>O398*H398</f>
        <v>0</v>
      </c>
      <c r="Q398" s="185">
        <v>0.00023</v>
      </c>
      <c r="R398" s="185">
        <f>Q398*H398</f>
        <v>0.020361900000000002</v>
      </c>
      <c r="S398" s="185">
        <v>0</v>
      </c>
      <c r="T398" s="18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87" t="s">
        <v>277</v>
      </c>
      <c r="AT398" s="187" t="s">
        <v>144</v>
      </c>
      <c r="AU398" s="187" t="s">
        <v>82</v>
      </c>
      <c r="AY398" s="20" t="s">
        <v>141</v>
      </c>
      <c r="BE398" s="188">
        <f>IF(N398="základní",J398,0)</f>
        <v>0</v>
      </c>
      <c r="BF398" s="188">
        <f>IF(N398="snížená",J398,0)</f>
        <v>0</v>
      </c>
      <c r="BG398" s="188">
        <f>IF(N398="zákl. přenesená",J398,0)</f>
        <v>0</v>
      </c>
      <c r="BH398" s="188">
        <f>IF(N398="sníž. přenesená",J398,0)</f>
        <v>0</v>
      </c>
      <c r="BI398" s="188">
        <f>IF(N398="nulová",J398,0)</f>
        <v>0</v>
      </c>
      <c r="BJ398" s="20" t="s">
        <v>80</v>
      </c>
      <c r="BK398" s="188">
        <f>ROUND(I398*H398,2)</f>
        <v>0</v>
      </c>
      <c r="BL398" s="20" t="s">
        <v>277</v>
      </c>
      <c r="BM398" s="187" t="s">
        <v>1203</v>
      </c>
    </row>
    <row r="399" spans="2:51" s="13" customFormat="1" ht="10.2">
      <c r="B399" s="189"/>
      <c r="C399" s="190"/>
      <c r="D399" s="191" t="s">
        <v>151</v>
      </c>
      <c r="E399" s="192" t="s">
        <v>19</v>
      </c>
      <c r="F399" s="193" t="s">
        <v>967</v>
      </c>
      <c r="G399" s="190"/>
      <c r="H399" s="192" t="s">
        <v>19</v>
      </c>
      <c r="I399" s="194"/>
      <c r="J399" s="190"/>
      <c r="K399" s="190"/>
      <c r="L399" s="195"/>
      <c r="M399" s="196"/>
      <c r="N399" s="197"/>
      <c r="O399" s="197"/>
      <c r="P399" s="197"/>
      <c r="Q399" s="197"/>
      <c r="R399" s="197"/>
      <c r="S399" s="197"/>
      <c r="T399" s="198"/>
      <c r="AT399" s="199" t="s">
        <v>151</v>
      </c>
      <c r="AU399" s="199" t="s">
        <v>82</v>
      </c>
      <c r="AV399" s="13" t="s">
        <v>80</v>
      </c>
      <c r="AW399" s="13" t="s">
        <v>33</v>
      </c>
      <c r="AX399" s="13" t="s">
        <v>72</v>
      </c>
      <c r="AY399" s="199" t="s">
        <v>141</v>
      </c>
    </row>
    <row r="400" spans="2:51" s="14" customFormat="1" ht="10.2">
      <c r="B400" s="200"/>
      <c r="C400" s="201"/>
      <c r="D400" s="191" t="s">
        <v>151</v>
      </c>
      <c r="E400" s="202" t="s">
        <v>19</v>
      </c>
      <c r="F400" s="203" t="s">
        <v>968</v>
      </c>
      <c r="G400" s="201"/>
      <c r="H400" s="204">
        <v>30.64</v>
      </c>
      <c r="I400" s="205"/>
      <c r="J400" s="201"/>
      <c r="K400" s="201"/>
      <c r="L400" s="206"/>
      <c r="M400" s="207"/>
      <c r="N400" s="208"/>
      <c r="O400" s="208"/>
      <c r="P400" s="208"/>
      <c r="Q400" s="208"/>
      <c r="R400" s="208"/>
      <c r="S400" s="208"/>
      <c r="T400" s="209"/>
      <c r="AT400" s="210" t="s">
        <v>151</v>
      </c>
      <c r="AU400" s="210" t="s">
        <v>82</v>
      </c>
      <c r="AV400" s="14" t="s">
        <v>82</v>
      </c>
      <c r="AW400" s="14" t="s">
        <v>33</v>
      </c>
      <c r="AX400" s="14" t="s">
        <v>72</v>
      </c>
      <c r="AY400" s="210" t="s">
        <v>141</v>
      </c>
    </row>
    <row r="401" spans="2:51" s="14" customFormat="1" ht="10.2">
      <c r="B401" s="200"/>
      <c r="C401" s="201"/>
      <c r="D401" s="191" t="s">
        <v>151</v>
      </c>
      <c r="E401" s="202" t="s">
        <v>19</v>
      </c>
      <c r="F401" s="203" t="s">
        <v>969</v>
      </c>
      <c r="G401" s="201"/>
      <c r="H401" s="204">
        <v>26.93</v>
      </c>
      <c r="I401" s="205"/>
      <c r="J401" s="201"/>
      <c r="K401" s="201"/>
      <c r="L401" s="206"/>
      <c r="M401" s="207"/>
      <c r="N401" s="208"/>
      <c r="O401" s="208"/>
      <c r="P401" s="208"/>
      <c r="Q401" s="208"/>
      <c r="R401" s="208"/>
      <c r="S401" s="208"/>
      <c r="T401" s="209"/>
      <c r="AT401" s="210" t="s">
        <v>151</v>
      </c>
      <c r="AU401" s="210" t="s">
        <v>82</v>
      </c>
      <c r="AV401" s="14" t="s">
        <v>82</v>
      </c>
      <c r="AW401" s="14" t="s">
        <v>33</v>
      </c>
      <c r="AX401" s="14" t="s">
        <v>72</v>
      </c>
      <c r="AY401" s="210" t="s">
        <v>141</v>
      </c>
    </row>
    <row r="402" spans="2:51" s="14" customFormat="1" ht="10.2">
      <c r="B402" s="200"/>
      <c r="C402" s="201"/>
      <c r="D402" s="191" t="s">
        <v>151</v>
      </c>
      <c r="E402" s="202" t="s">
        <v>19</v>
      </c>
      <c r="F402" s="203" t="s">
        <v>970</v>
      </c>
      <c r="G402" s="201"/>
      <c r="H402" s="204">
        <v>30.96</v>
      </c>
      <c r="I402" s="205"/>
      <c r="J402" s="201"/>
      <c r="K402" s="201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151</v>
      </c>
      <c r="AU402" s="210" t="s">
        <v>82</v>
      </c>
      <c r="AV402" s="14" t="s">
        <v>82</v>
      </c>
      <c r="AW402" s="14" t="s">
        <v>33</v>
      </c>
      <c r="AX402" s="14" t="s">
        <v>72</v>
      </c>
      <c r="AY402" s="210" t="s">
        <v>141</v>
      </c>
    </row>
    <row r="403" spans="2:51" s="16" customFormat="1" ht="10.2">
      <c r="B403" s="222"/>
      <c r="C403" s="223"/>
      <c r="D403" s="191" t="s">
        <v>151</v>
      </c>
      <c r="E403" s="224" t="s">
        <v>19</v>
      </c>
      <c r="F403" s="225" t="s">
        <v>160</v>
      </c>
      <c r="G403" s="223"/>
      <c r="H403" s="226">
        <v>88.53</v>
      </c>
      <c r="I403" s="227"/>
      <c r="J403" s="223"/>
      <c r="K403" s="223"/>
      <c r="L403" s="228"/>
      <c r="M403" s="229"/>
      <c r="N403" s="230"/>
      <c r="O403" s="230"/>
      <c r="P403" s="230"/>
      <c r="Q403" s="230"/>
      <c r="R403" s="230"/>
      <c r="S403" s="230"/>
      <c r="T403" s="231"/>
      <c r="AT403" s="232" t="s">
        <v>151</v>
      </c>
      <c r="AU403" s="232" t="s">
        <v>82</v>
      </c>
      <c r="AV403" s="16" t="s">
        <v>149</v>
      </c>
      <c r="AW403" s="16" t="s">
        <v>33</v>
      </c>
      <c r="AX403" s="16" t="s">
        <v>80</v>
      </c>
      <c r="AY403" s="232" t="s">
        <v>141</v>
      </c>
    </row>
    <row r="404" spans="1:65" s="2" customFormat="1" ht="16.5" customHeight="1">
      <c r="A404" s="37"/>
      <c r="B404" s="38"/>
      <c r="C404" s="176" t="s">
        <v>503</v>
      </c>
      <c r="D404" s="176" t="s">
        <v>144</v>
      </c>
      <c r="E404" s="177" t="s">
        <v>932</v>
      </c>
      <c r="F404" s="178" t="s">
        <v>1204</v>
      </c>
      <c r="G404" s="179" t="s">
        <v>273</v>
      </c>
      <c r="H404" s="180">
        <v>1</v>
      </c>
      <c r="I404" s="181"/>
      <c r="J404" s="182">
        <f>ROUND(I404*H404,2)</f>
        <v>0</v>
      </c>
      <c r="K404" s="178" t="s">
        <v>19</v>
      </c>
      <c r="L404" s="42"/>
      <c r="M404" s="183" t="s">
        <v>19</v>
      </c>
      <c r="N404" s="184" t="s">
        <v>43</v>
      </c>
      <c r="O404" s="67"/>
      <c r="P404" s="185">
        <f>O404*H404</f>
        <v>0</v>
      </c>
      <c r="Q404" s="185">
        <v>0</v>
      </c>
      <c r="R404" s="185">
        <f>Q404*H404</f>
        <v>0</v>
      </c>
      <c r="S404" s="185">
        <v>0</v>
      </c>
      <c r="T404" s="186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87" t="s">
        <v>277</v>
      </c>
      <c r="AT404" s="187" t="s">
        <v>144</v>
      </c>
      <c r="AU404" s="187" t="s">
        <v>82</v>
      </c>
      <c r="AY404" s="20" t="s">
        <v>141</v>
      </c>
      <c r="BE404" s="188">
        <f>IF(N404="základní",J404,0)</f>
        <v>0</v>
      </c>
      <c r="BF404" s="188">
        <f>IF(N404="snížená",J404,0)</f>
        <v>0</v>
      </c>
      <c r="BG404" s="188">
        <f>IF(N404="zákl. přenesená",J404,0)</f>
        <v>0</v>
      </c>
      <c r="BH404" s="188">
        <f>IF(N404="sníž. přenesená",J404,0)</f>
        <v>0</v>
      </c>
      <c r="BI404" s="188">
        <f>IF(N404="nulová",J404,0)</f>
        <v>0</v>
      </c>
      <c r="BJ404" s="20" t="s">
        <v>80</v>
      </c>
      <c r="BK404" s="188">
        <f>ROUND(I404*H404,2)</f>
        <v>0</v>
      </c>
      <c r="BL404" s="20" t="s">
        <v>277</v>
      </c>
      <c r="BM404" s="187" t="s">
        <v>1205</v>
      </c>
    </row>
    <row r="405" spans="2:63" s="12" customFormat="1" ht="25.95" customHeight="1">
      <c r="B405" s="160"/>
      <c r="C405" s="161"/>
      <c r="D405" s="162" t="s">
        <v>71</v>
      </c>
      <c r="E405" s="163" t="s">
        <v>1206</v>
      </c>
      <c r="F405" s="163" t="s">
        <v>1207</v>
      </c>
      <c r="G405" s="161"/>
      <c r="H405" s="161"/>
      <c r="I405" s="164"/>
      <c r="J405" s="165">
        <f>BK405</f>
        <v>0</v>
      </c>
      <c r="K405" s="161"/>
      <c r="L405" s="166"/>
      <c r="M405" s="167"/>
      <c r="N405" s="168"/>
      <c r="O405" s="168"/>
      <c r="P405" s="169">
        <f>P406</f>
        <v>0</v>
      </c>
      <c r="Q405" s="168"/>
      <c r="R405" s="169">
        <f>R406</f>
        <v>0</v>
      </c>
      <c r="S405" s="168"/>
      <c r="T405" s="170">
        <f>T406</f>
        <v>0</v>
      </c>
      <c r="AR405" s="171" t="s">
        <v>181</v>
      </c>
      <c r="AT405" s="172" t="s">
        <v>71</v>
      </c>
      <c r="AU405" s="172" t="s">
        <v>72</v>
      </c>
      <c r="AY405" s="171" t="s">
        <v>141</v>
      </c>
      <c r="BK405" s="173">
        <f>BK406</f>
        <v>0</v>
      </c>
    </row>
    <row r="406" spans="1:65" s="2" customFormat="1" ht="16.5" customHeight="1">
      <c r="A406" s="37"/>
      <c r="B406" s="38"/>
      <c r="C406" s="176" t="s">
        <v>510</v>
      </c>
      <c r="D406" s="176" t="s">
        <v>144</v>
      </c>
      <c r="E406" s="177" t="s">
        <v>1208</v>
      </c>
      <c r="F406" s="178" t="s">
        <v>1209</v>
      </c>
      <c r="G406" s="179" t="s">
        <v>273</v>
      </c>
      <c r="H406" s="180">
        <v>1</v>
      </c>
      <c r="I406" s="181"/>
      <c r="J406" s="182">
        <f>ROUND(I406*H406,2)</f>
        <v>0</v>
      </c>
      <c r="K406" s="178" t="s">
        <v>19</v>
      </c>
      <c r="L406" s="42"/>
      <c r="M406" s="247" t="s">
        <v>19</v>
      </c>
      <c r="N406" s="248" t="s">
        <v>43</v>
      </c>
      <c r="O406" s="249"/>
      <c r="P406" s="250">
        <f>O406*H406</f>
        <v>0</v>
      </c>
      <c r="Q406" s="250">
        <v>0</v>
      </c>
      <c r="R406" s="250">
        <f>Q406*H406</f>
        <v>0</v>
      </c>
      <c r="S406" s="250">
        <v>0</v>
      </c>
      <c r="T406" s="251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87" t="s">
        <v>1210</v>
      </c>
      <c r="AT406" s="187" t="s">
        <v>144</v>
      </c>
      <c r="AU406" s="187" t="s">
        <v>80</v>
      </c>
      <c r="AY406" s="20" t="s">
        <v>141</v>
      </c>
      <c r="BE406" s="188">
        <f>IF(N406="základní",J406,0)</f>
        <v>0</v>
      </c>
      <c r="BF406" s="188">
        <f>IF(N406="snížená",J406,0)</f>
        <v>0</v>
      </c>
      <c r="BG406" s="188">
        <f>IF(N406="zákl. přenesená",J406,0)</f>
        <v>0</v>
      </c>
      <c r="BH406" s="188">
        <f>IF(N406="sníž. přenesená",J406,0)</f>
        <v>0</v>
      </c>
      <c r="BI406" s="188">
        <f>IF(N406="nulová",J406,0)</f>
        <v>0</v>
      </c>
      <c r="BJ406" s="20" t="s">
        <v>80</v>
      </c>
      <c r="BK406" s="188">
        <f>ROUND(I406*H406,2)</f>
        <v>0</v>
      </c>
      <c r="BL406" s="20" t="s">
        <v>1210</v>
      </c>
      <c r="BM406" s="187" t="s">
        <v>1211</v>
      </c>
    </row>
    <row r="407" spans="1:31" s="2" customFormat="1" ht="6.9" customHeight="1">
      <c r="A407" s="37"/>
      <c r="B407" s="50"/>
      <c r="C407" s="51"/>
      <c r="D407" s="51"/>
      <c r="E407" s="51"/>
      <c r="F407" s="51"/>
      <c r="G407" s="51"/>
      <c r="H407" s="51"/>
      <c r="I407" s="51"/>
      <c r="J407" s="51"/>
      <c r="K407" s="51"/>
      <c r="L407" s="42"/>
      <c r="M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</row>
  </sheetData>
  <sheetProtection algorithmName="SHA-512" hashValue="H+CbxRWGlawZNw8iB4gWEiSLWK0zW52Vz4C9LFwpHRTaV4OXeVY6B+ajzTv63TzLReiGkdJb7agp7gbX5vL65Q==" saltValue="vFIeREGSZVBKsvrhd5fdD8kF4ioQoFYsktJ+orOX7WhGvXQUVlWcFUx1iDgQJpkx27hbOBwSeb2TW4JvYXTvrA==" spinCount="100000" sheet="1" objects="1" scenarios="1" formatColumns="0" formatRows="0" autoFilter="0"/>
  <autoFilter ref="C95:K406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0" t="s">
        <v>97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" customHeight="1">
      <c r="B4" s="23"/>
      <c r="D4" s="106" t="s">
        <v>104</v>
      </c>
      <c r="L4" s="23"/>
      <c r="M4" s="107" t="s">
        <v>10</v>
      </c>
      <c r="AT4" s="20" t="s">
        <v>4</v>
      </c>
    </row>
    <row r="5" spans="2:12" s="1" customFormat="1" ht="6.9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79" t="str">
        <f>'Rekapitulace stavby'!K6</f>
        <v>Oprava fasády a střechy objektu Krnovská 71B v Opavě</v>
      </c>
      <c r="F7" s="380"/>
      <c r="G7" s="380"/>
      <c r="H7" s="380"/>
      <c r="L7" s="23"/>
    </row>
    <row r="8" spans="1:31" s="2" customFormat="1" ht="12" customHeight="1">
      <c r="A8" s="37"/>
      <c r="B8" s="42"/>
      <c r="C8" s="37"/>
      <c r="D8" s="108" t="s">
        <v>105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1" t="s">
        <v>1212</v>
      </c>
      <c r="F9" s="382"/>
      <c r="G9" s="382"/>
      <c r="H9" s="38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3" t="str">
        <f>'Rekapitulace stavby'!E14</f>
        <v>Vyplň údaj</v>
      </c>
      <c r="F18" s="384"/>
      <c r="G18" s="384"/>
      <c r="H18" s="38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2"/>
      <c r="B27" s="113"/>
      <c r="C27" s="112"/>
      <c r="D27" s="112"/>
      <c r="E27" s="385" t="s">
        <v>37</v>
      </c>
      <c r="F27" s="385"/>
      <c r="G27" s="385"/>
      <c r="H27" s="38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ROUND(J90,2)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42</v>
      </c>
      <c r="E33" s="108" t="s">
        <v>43</v>
      </c>
      <c r="F33" s="120">
        <f>ROUND((SUM(BE90:BE200)),2)</f>
        <v>0</v>
      </c>
      <c r="G33" s="37"/>
      <c r="H33" s="37"/>
      <c r="I33" s="121">
        <v>0.21</v>
      </c>
      <c r="J33" s="120">
        <f>ROUND(((SUM(BE90:BE200))*I33),2)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44</v>
      </c>
      <c r="F34" s="120">
        <f>ROUND((SUM(BF90:BF200)),2)</f>
        <v>0</v>
      </c>
      <c r="G34" s="37"/>
      <c r="H34" s="37"/>
      <c r="I34" s="121">
        <v>0.12</v>
      </c>
      <c r="J34" s="120">
        <f>ROUND(((SUM(BF90:BF200))*I34),2)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45</v>
      </c>
      <c r="F35" s="120">
        <f>ROUND((SUM(BG90:BG200)),2)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46</v>
      </c>
      <c r="F36" s="120">
        <f>ROUND((SUM(BH90:BH200)),2)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47</v>
      </c>
      <c r="F37" s="120">
        <f>ROUND((SUM(BI90:BI200)),2)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6" t="s">
        <v>107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6" t="str">
        <f>E7</f>
        <v>Oprava fasády a střechy objektu Krnovská 71B v Opavě</v>
      </c>
      <c r="F48" s="387"/>
      <c r="G48" s="387"/>
      <c r="H48" s="38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9" t="str">
        <f>E9</f>
        <v>06 - Hromosvod - stavební část</v>
      </c>
      <c r="F50" s="388"/>
      <c r="G50" s="388"/>
      <c r="H50" s="388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k.ú. Opava-Předměstí, par.č. 2157/2</v>
      </c>
      <c r="G52" s="39"/>
      <c r="H52" s="39"/>
      <c r="I52" s="32" t="s">
        <v>23</v>
      </c>
      <c r="J52" s="62" t="str">
        <f>IF(J12="","",J12)</f>
        <v>9. 4. 2024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Statutární město Opava </v>
      </c>
      <c r="G54" s="39"/>
      <c r="H54" s="39"/>
      <c r="I54" s="32" t="s">
        <v>31</v>
      </c>
      <c r="J54" s="35" t="str">
        <f>E21</f>
        <v>Ing. Jan Pospíšil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108</v>
      </c>
      <c r="D57" s="134"/>
      <c r="E57" s="134"/>
      <c r="F57" s="134"/>
      <c r="G57" s="134"/>
      <c r="H57" s="134"/>
      <c r="I57" s="134"/>
      <c r="J57" s="135" t="s">
        <v>109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J90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110</v>
      </c>
    </row>
    <row r="60" spans="2:12" s="9" customFormat="1" ht="24.9" customHeight="1">
      <c r="B60" s="137"/>
      <c r="C60" s="138"/>
      <c r="D60" s="139" t="s">
        <v>111</v>
      </c>
      <c r="E60" s="140"/>
      <c r="F60" s="140"/>
      <c r="G60" s="140"/>
      <c r="H60" s="140"/>
      <c r="I60" s="140"/>
      <c r="J60" s="141">
        <f>J91</f>
        <v>0</v>
      </c>
      <c r="K60" s="138"/>
      <c r="L60" s="142"/>
    </row>
    <row r="61" spans="2:12" s="10" customFormat="1" ht="19.95" customHeight="1">
      <c r="B61" s="143"/>
      <c r="C61" s="144"/>
      <c r="D61" s="145" t="s">
        <v>1213</v>
      </c>
      <c r="E61" s="146"/>
      <c r="F61" s="146"/>
      <c r="G61" s="146"/>
      <c r="H61" s="146"/>
      <c r="I61" s="146"/>
      <c r="J61" s="147">
        <f>J92</f>
        <v>0</v>
      </c>
      <c r="K61" s="144"/>
      <c r="L61" s="148"/>
    </row>
    <row r="62" spans="2:12" s="10" customFormat="1" ht="19.95" customHeight="1">
      <c r="B62" s="143"/>
      <c r="C62" s="144"/>
      <c r="D62" s="145" t="s">
        <v>868</v>
      </c>
      <c r="E62" s="146"/>
      <c r="F62" s="146"/>
      <c r="G62" s="146"/>
      <c r="H62" s="146"/>
      <c r="I62" s="146"/>
      <c r="J62" s="147">
        <f>J129</f>
        <v>0</v>
      </c>
      <c r="K62" s="144"/>
      <c r="L62" s="148"/>
    </row>
    <row r="63" spans="2:12" s="10" customFormat="1" ht="19.95" customHeight="1">
      <c r="B63" s="143"/>
      <c r="C63" s="144"/>
      <c r="D63" s="145" t="s">
        <v>1214</v>
      </c>
      <c r="E63" s="146"/>
      <c r="F63" s="146"/>
      <c r="G63" s="146"/>
      <c r="H63" s="146"/>
      <c r="I63" s="146"/>
      <c r="J63" s="147">
        <f>J134</f>
        <v>0</v>
      </c>
      <c r="K63" s="144"/>
      <c r="L63" s="148"/>
    </row>
    <row r="64" spans="2:12" s="10" customFormat="1" ht="19.95" customHeight="1">
      <c r="B64" s="143"/>
      <c r="C64" s="144"/>
      <c r="D64" s="145" t="s">
        <v>112</v>
      </c>
      <c r="E64" s="146"/>
      <c r="F64" s="146"/>
      <c r="G64" s="146"/>
      <c r="H64" s="146"/>
      <c r="I64" s="146"/>
      <c r="J64" s="147">
        <f>J164</f>
        <v>0</v>
      </c>
      <c r="K64" s="144"/>
      <c r="L64" s="148"/>
    </row>
    <row r="65" spans="2:12" s="10" customFormat="1" ht="19.95" customHeight="1">
      <c r="B65" s="143"/>
      <c r="C65" s="144"/>
      <c r="D65" s="145" t="s">
        <v>1215</v>
      </c>
      <c r="E65" s="146"/>
      <c r="F65" s="146"/>
      <c r="G65" s="146"/>
      <c r="H65" s="146"/>
      <c r="I65" s="146"/>
      <c r="J65" s="147">
        <f>J169</f>
        <v>0</v>
      </c>
      <c r="K65" s="144"/>
      <c r="L65" s="148"/>
    </row>
    <row r="66" spans="2:12" s="10" customFormat="1" ht="19.95" customHeight="1">
      <c r="B66" s="143"/>
      <c r="C66" s="144"/>
      <c r="D66" s="145" t="s">
        <v>116</v>
      </c>
      <c r="E66" s="146"/>
      <c r="F66" s="146"/>
      <c r="G66" s="146"/>
      <c r="H66" s="146"/>
      <c r="I66" s="146"/>
      <c r="J66" s="147">
        <f>J179</f>
        <v>0</v>
      </c>
      <c r="K66" s="144"/>
      <c r="L66" s="148"/>
    </row>
    <row r="67" spans="2:12" s="10" customFormat="1" ht="19.95" customHeight="1">
      <c r="B67" s="143"/>
      <c r="C67" s="144"/>
      <c r="D67" s="145" t="s">
        <v>118</v>
      </c>
      <c r="E67" s="146"/>
      <c r="F67" s="146"/>
      <c r="G67" s="146"/>
      <c r="H67" s="146"/>
      <c r="I67" s="146"/>
      <c r="J67" s="147">
        <f>J183</f>
        <v>0</v>
      </c>
      <c r="K67" s="144"/>
      <c r="L67" s="148"/>
    </row>
    <row r="68" spans="2:12" s="10" customFormat="1" ht="19.95" customHeight="1">
      <c r="B68" s="143"/>
      <c r="C68" s="144"/>
      <c r="D68" s="145" t="s">
        <v>119</v>
      </c>
      <c r="E68" s="146"/>
      <c r="F68" s="146"/>
      <c r="G68" s="146"/>
      <c r="H68" s="146"/>
      <c r="I68" s="146"/>
      <c r="J68" s="147">
        <f>J190</f>
        <v>0</v>
      </c>
      <c r="K68" s="144"/>
      <c r="L68" s="148"/>
    </row>
    <row r="69" spans="2:12" s="9" customFormat="1" ht="24.9" customHeight="1">
      <c r="B69" s="137"/>
      <c r="C69" s="138"/>
      <c r="D69" s="139" t="s">
        <v>120</v>
      </c>
      <c r="E69" s="140"/>
      <c r="F69" s="140"/>
      <c r="G69" s="140"/>
      <c r="H69" s="140"/>
      <c r="I69" s="140"/>
      <c r="J69" s="141">
        <f>J192</f>
        <v>0</v>
      </c>
      <c r="K69" s="138"/>
      <c r="L69" s="142"/>
    </row>
    <row r="70" spans="2:12" s="10" customFormat="1" ht="19.95" customHeight="1">
      <c r="B70" s="143"/>
      <c r="C70" s="144"/>
      <c r="D70" s="145" t="s">
        <v>1216</v>
      </c>
      <c r="E70" s="146"/>
      <c r="F70" s="146"/>
      <c r="G70" s="146"/>
      <c r="H70" s="146"/>
      <c r="I70" s="146"/>
      <c r="J70" s="147">
        <f>J193</f>
        <v>0</v>
      </c>
      <c r="K70" s="144"/>
      <c r="L70" s="148"/>
    </row>
    <row r="71" spans="1:31" s="2" customFormat="1" ht="21.7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" customHeight="1">
      <c r="A72" s="37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6.9" customHeight="1">
      <c r="A76" s="37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4.9" customHeight="1">
      <c r="A77" s="37"/>
      <c r="B77" s="38"/>
      <c r="C77" s="26" t="s">
        <v>126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16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86" t="str">
        <f>E7</f>
        <v>Oprava fasády a střechy objektu Krnovská 71B v Opavě</v>
      </c>
      <c r="F80" s="387"/>
      <c r="G80" s="387"/>
      <c r="H80" s="387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105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39" t="str">
        <f>E9</f>
        <v>06 - Hromosvod - stavební část</v>
      </c>
      <c r="F82" s="388"/>
      <c r="G82" s="388"/>
      <c r="H82" s="388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F12</f>
        <v>k.ú. Opava-Předměstí, par.č. 2157/2</v>
      </c>
      <c r="G84" s="39"/>
      <c r="H84" s="39"/>
      <c r="I84" s="32" t="s">
        <v>23</v>
      </c>
      <c r="J84" s="62" t="str">
        <f>IF(J12="","",J12)</f>
        <v>9. 4. 2024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15" customHeight="1">
      <c r="A86" s="37"/>
      <c r="B86" s="38"/>
      <c r="C86" s="32" t="s">
        <v>25</v>
      </c>
      <c r="D86" s="39"/>
      <c r="E86" s="39"/>
      <c r="F86" s="30" t="str">
        <f>E15</f>
        <v xml:space="preserve">Statutární město Opava </v>
      </c>
      <c r="G86" s="39"/>
      <c r="H86" s="39"/>
      <c r="I86" s="32" t="s">
        <v>31</v>
      </c>
      <c r="J86" s="35" t="str">
        <f>E21</f>
        <v>Ing. Jan Pospíšil</v>
      </c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15" customHeight="1">
      <c r="A87" s="37"/>
      <c r="B87" s="38"/>
      <c r="C87" s="32" t="s">
        <v>29</v>
      </c>
      <c r="D87" s="39"/>
      <c r="E87" s="39"/>
      <c r="F87" s="30" t="str">
        <f>IF(E18="","",E18)</f>
        <v>Vyplň údaj</v>
      </c>
      <c r="G87" s="39"/>
      <c r="H87" s="39"/>
      <c r="I87" s="32" t="s">
        <v>34</v>
      </c>
      <c r="J87" s="35" t="str">
        <f>E24</f>
        <v xml:space="preserve"> </v>
      </c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49"/>
      <c r="B89" s="150"/>
      <c r="C89" s="151" t="s">
        <v>127</v>
      </c>
      <c r="D89" s="152" t="s">
        <v>57</v>
      </c>
      <c r="E89" s="152" t="s">
        <v>53</v>
      </c>
      <c r="F89" s="152" t="s">
        <v>54</v>
      </c>
      <c r="G89" s="152" t="s">
        <v>128</v>
      </c>
      <c r="H89" s="152" t="s">
        <v>129</v>
      </c>
      <c r="I89" s="152" t="s">
        <v>130</v>
      </c>
      <c r="J89" s="152" t="s">
        <v>109</v>
      </c>
      <c r="K89" s="153" t="s">
        <v>131</v>
      </c>
      <c r="L89" s="154"/>
      <c r="M89" s="71" t="s">
        <v>19</v>
      </c>
      <c r="N89" s="72" t="s">
        <v>42</v>
      </c>
      <c r="O89" s="72" t="s">
        <v>132</v>
      </c>
      <c r="P89" s="72" t="s">
        <v>133</v>
      </c>
      <c r="Q89" s="72" t="s">
        <v>134</v>
      </c>
      <c r="R89" s="72" t="s">
        <v>135</v>
      </c>
      <c r="S89" s="72" t="s">
        <v>136</v>
      </c>
      <c r="T89" s="73" t="s">
        <v>137</v>
      </c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spans="1:63" s="2" customFormat="1" ht="22.8" customHeight="1">
      <c r="A90" s="37"/>
      <c r="B90" s="38"/>
      <c r="C90" s="78" t="s">
        <v>138</v>
      </c>
      <c r="D90" s="39"/>
      <c r="E90" s="39"/>
      <c r="F90" s="39"/>
      <c r="G90" s="39"/>
      <c r="H90" s="39"/>
      <c r="I90" s="39"/>
      <c r="J90" s="155">
        <f>BK90</f>
        <v>0</v>
      </c>
      <c r="K90" s="39"/>
      <c r="L90" s="42"/>
      <c r="M90" s="74"/>
      <c r="N90" s="156"/>
      <c r="O90" s="75"/>
      <c r="P90" s="157">
        <f>P91+P192</f>
        <v>0</v>
      </c>
      <c r="Q90" s="75"/>
      <c r="R90" s="157">
        <f>R91+R192</f>
        <v>52.28997847</v>
      </c>
      <c r="S90" s="75"/>
      <c r="T90" s="158">
        <f>T91+T192</f>
        <v>56.93714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71</v>
      </c>
      <c r="AU90" s="20" t="s">
        <v>110</v>
      </c>
      <c r="BK90" s="159">
        <f>BK91+BK192</f>
        <v>0</v>
      </c>
    </row>
    <row r="91" spans="2:63" s="12" customFormat="1" ht="25.95" customHeight="1">
      <c r="B91" s="160"/>
      <c r="C91" s="161"/>
      <c r="D91" s="162" t="s">
        <v>71</v>
      </c>
      <c r="E91" s="163" t="s">
        <v>139</v>
      </c>
      <c r="F91" s="163" t="s">
        <v>140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f>P92+P129+P134+P164+P169+P179+P183+P190</f>
        <v>0</v>
      </c>
      <c r="Q91" s="168"/>
      <c r="R91" s="169">
        <f>R92+R129+R134+R164+R169+R179+R183+R190</f>
        <v>52.21039127</v>
      </c>
      <c r="S91" s="168"/>
      <c r="T91" s="170">
        <f>T92+T129+T134+T164+T169+T179+T183+T190</f>
        <v>56.93714</v>
      </c>
      <c r="AR91" s="171" t="s">
        <v>80</v>
      </c>
      <c r="AT91" s="172" t="s">
        <v>71</v>
      </c>
      <c r="AU91" s="172" t="s">
        <v>72</v>
      </c>
      <c r="AY91" s="171" t="s">
        <v>141</v>
      </c>
      <c r="BK91" s="173">
        <f>BK92+BK129+BK134+BK164+BK169+BK179+BK183+BK190</f>
        <v>0</v>
      </c>
    </row>
    <row r="92" spans="2:63" s="12" customFormat="1" ht="22.8" customHeight="1">
      <c r="B92" s="160"/>
      <c r="C92" s="161"/>
      <c r="D92" s="162" t="s">
        <v>71</v>
      </c>
      <c r="E92" s="174" t="s">
        <v>80</v>
      </c>
      <c r="F92" s="174" t="s">
        <v>1217</v>
      </c>
      <c r="G92" s="161"/>
      <c r="H92" s="161"/>
      <c r="I92" s="164"/>
      <c r="J92" s="175">
        <f>BK92</f>
        <v>0</v>
      </c>
      <c r="K92" s="161"/>
      <c r="L92" s="166"/>
      <c r="M92" s="167"/>
      <c r="N92" s="168"/>
      <c r="O92" s="168"/>
      <c r="P92" s="169">
        <f>SUM(P93:P128)</f>
        <v>0</v>
      </c>
      <c r="Q92" s="168"/>
      <c r="R92" s="169">
        <f>SUM(R93:R128)</f>
        <v>0</v>
      </c>
      <c r="S92" s="168"/>
      <c r="T92" s="170">
        <f>SUM(T93:T128)</f>
        <v>56.93714</v>
      </c>
      <c r="AR92" s="171" t="s">
        <v>80</v>
      </c>
      <c r="AT92" s="172" t="s">
        <v>71</v>
      </c>
      <c r="AU92" s="172" t="s">
        <v>80</v>
      </c>
      <c r="AY92" s="171" t="s">
        <v>141</v>
      </c>
      <c r="BK92" s="173">
        <f>SUM(BK93:BK128)</f>
        <v>0</v>
      </c>
    </row>
    <row r="93" spans="1:65" s="2" customFormat="1" ht="44.25" customHeight="1">
      <c r="A93" s="37"/>
      <c r="B93" s="38"/>
      <c r="C93" s="176" t="s">
        <v>80</v>
      </c>
      <c r="D93" s="176" t="s">
        <v>144</v>
      </c>
      <c r="E93" s="177" t="s">
        <v>1218</v>
      </c>
      <c r="F93" s="178" t="s">
        <v>1219</v>
      </c>
      <c r="G93" s="179" t="s">
        <v>169</v>
      </c>
      <c r="H93" s="180">
        <v>24.81</v>
      </c>
      <c r="I93" s="181"/>
      <c r="J93" s="182">
        <f>ROUND(I93*H93,2)</f>
        <v>0</v>
      </c>
      <c r="K93" s="178" t="s">
        <v>148</v>
      </c>
      <c r="L93" s="42"/>
      <c r="M93" s="183" t="s">
        <v>19</v>
      </c>
      <c r="N93" s="184" t="s">
        <v>43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0.255</v>
      </c>
      <c r="T93" s="186">
        <f>S93*H93</f>
        <v>6.32655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149</v>
      </c>
      <c r="AT93" s="187" t="s">
        <v>144</v>
      </c>
      <c r="AU93" s="187" t="s">
        <v>82</v>
      </c>
      <c r="AY93" s="20" t="s">
        <v>141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20" t="s">
        <v>80</v>
      </c>
      <c r="BK93" s="188">
        <f>ROUND(I93*H93,2)</f>
        <v>0</v>
      </c>
      <c r="BL93" s="20" t="s">
        <v>149</v>
      </c>
      <c r="BM93" s="187" t="s">
        <v>1220</v>
      </c>
    </row>
    <row r="94" spans="2:51" s="13" customFormat="1" ht="10.2">
      <c r="B94" s="189"/>
      <c r="C94" s="190"/>
      <c r="D94" s="191" t="s">
        <v>151</v>
      </c>
      <c r="E94" s="192" t="s">
        <v>19</v>
      </c>
      <c r="F94" s="193" t="s">
        <v>1221</v>
      </c>
      <c r="G94" s="190"/>
      <c r="H94" s="192" t="s">
        <v>19</v>
      </c>
      <c r="I94" s="194"/>
      <c r="J94" s="190"/>
      <c r="K94" s="190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151</v>
      </c>
      <c r="AU94" s="199" t="s">
        <v>82</v>
      </c>
      <c r="AV94" s="13" t="s">
        <v>80</v>
      </c>
      <c r="AW94" s="13" t="s">
        <v>33</v>
      </c>
      <c r="AX94" s="13" t="s">
        <v>72</v>
      </c>
      <c r="AY94" s="199" t="s">
        <v>141</v>
      </c>
    </row>
    <row r="95" spans="2:51" s="14" customFormat="1" ht="10.2">
      <c r="B95" s="200"/>
      <c r="C95" s="201"/>
      <c r="D95" s="191" t="s">
        <v>151</v>
      </c>
      <c r="E95" s="202" t="s">
        <v>19</v>
      </c>
      <c r="F95" s="203" t="s">
        <v>1222</v>
      </c>
      <c r="G95" s="201"/>
      <c r="H95" s="204">
        <v>21.795</v>
      </c>
      <c r="I95" s="205"/>
      <c r="J95" s="201"/>
      <c r="K95" s="201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151</v>
      </c>
      <c r="AU95" s="210" t="s">
        <v>82</v>
      </c>
      <c r="AV95" s="14" t="s">
        <v>82</v>
      </c>
      <c r="AW95" s="14" t="s">
        <v>33</v>
      </c>
      <c r="AX95" s="14" t="s">
        <v>72</v>
      </c>
      <c r="AY95" s="210" t="s">
        <v>141</v>
      </c>
    </row>
    <row r="96" spans="2:51" s="14" customFormat="1" ht="10.2">
      <c r="B96" s="200"/>
      <c r="C96" s="201"/>
      <c r="D96" s="191" t="s">
        <v>151</v>
      </c>
      <c r="E96" s="202" t="s">
        <v>19</v>
      </c>
      <c r="F96" s="203" t="s">
        <v>1223</v>
      </c>
      <c r="G96" s="201"/>
      <c r="H96" s="204">
        <v>3.015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151</v>
      </c>
      <c r="AU96" s="210" t="s">
        <v>82</v>
      </c>
      <c r="AV96" s="14" t="s">
        <v>82</v>
      </c>
      <c r="AW96" s="14" t="s">
        <v>33</v>
      </c>
      <c r="AX96" s="14" t="s">
        <v>72</v>
      </c>
      <c r="AY96" s="210" t="s">
        <v>141</v>
      </c>
    </row>
    <row r="97" spans="2:51" s="16" customFormat="1" ht="10.2">
      <c r="B97" s="222"/>
      <c r="C97" s="223"/>
      <c r="D97" s="191" t="s">
        <v>151</v>
      </c>
      <c r="E97" s="224" t="s">
        <v>19</v>
      </c>
      <c r="F97" s="225" t="s">
        <v>160</v>
      </c>
      <c r="G97" s="223"/>
      <c r="H97" s="226">
        <v>24.81</v>
      </c>
      <c r="I97" s="227"/>
      <c r="J97" s="223"/>
      <c r="K97" s="223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151</v>
      </c>
      <c r="AU97" s="232" t="s">
        <v>82</v>
      </c>
      <c r="AV97" s="16" t="s">
        <v>149</v>
      </c>
      <c r="AW97" s="16" t="s">
        <v>33</v>
      </c>
      <c r="AX97" s="16" t="s">
        <v>80</v>
      </c>
      <c r="AY97" s="232" t="s">
        <v>141</v>
      </c>
    </row>
    <row r="98" spans="1:65" s="2" customFormat="1" ht="37.8" customHeight="1">
      <c r="A98" s="37"/>
      <c r="B98" s="38"/>
      <c r="C98" s="176" t="s">
        <v>82</v>
      </c>
      <c r="D98" s="176" t="s">
        <v>144</v>
      </c>
      <c r="E98" s="177" t="s">
        <v>1224</v>
      </c>
      <c r="F98" s="178" t="s">
        <v>1225</v>
      </c>
      <c r="G98" s="179" t="s">
        <v>169</v>
      </c>
      <c r="H98" s="180">
        <v>50.11</v>
      </c>
      <c r="I98" s="181"/>
      <c r="J98" s="182">
        <f>ROUND(I98*H98,2)</f>
        <v>0</v>
      </c>
      <c r="K98" s="178" t="s">
        <v>148</v>
      </c>
      <c r="L98" s="42"/>
      <c r="M98" s="183" t="s">
        <v>19</v>
      </c>
      <c r="N98" s="184" t="s">
        <v>43</v>
      </c>
      <c r="O98" s="67"/>
      <c r="P98" s="185">
        <f>O98*H98</f>
        <v>0</v>
      </c>
      <c r="Q98" s="185">
        <v>0</v>
      </c>
      <c r="R98" s="185">
        <f>Q98*H98</f>
        <v>0</v>
      </c>
      <c r="S98" s="185">
        <v>0.26</v>
      </c>
      <c r="T98" s="186">
        <f>S98*H98</f>
        <v>13.0286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149</v>
      </c>
      <c r="AT98" s="187" t="s">
        <v>144</v>
      </c>
      <c r="AU98" s="187" t="s">
        <v>82</v>
      </c>
      <c r="AY98" s="20" t="s">
        <v>141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20" t="s">
        <v>80</v>
      </c>
      <c r="BK98" s="188">
        <f>ROUND(I98*H98,2)</f>
        <v>0</v>
      </c>
      <c r="BL98" s="20" t="s">
        <v>149</v>
      </c>
      <c r="BM98" s="187" t="s">
        <v>1226</v>
      </c>
    </row>
    <row r="99" spans="2:51" s="13" customFormat="1" ht="10.2">
      <c r="B99" s="189"/>
      <c r="C99" s="190"/>
      <c r="D99" s="191" t="s">
        <v>151</v>
      </c>
      <c r="E99" s="192" t="s">
        <v>19</v>
      </c>
      <c r="F99" s="193" t="s">
        <v>1227</v>
      </c>
      <c r="G99" s="190"/>
      <c r="H99" s="192" t="s">
        <v>19</v>
      </c>
      <c r="I99" s="194"/>
      <c r="J99" s="190"/>
      <c r="K99" s="190"/>
      <c r="L99" s="195"/>
      <c r="M99" s="196"/>
      <c r="N99" s="197"/>
      <c r="O99" s="197"/>
      <c r="P99" s="197"/>
      <c r="Q99" s="197"/>
      <c r="R99" s="197"/>
      <c r="S99" s="197"/>
      <c r="T99" s="198"/>
      <c r="AT99" s="199" t="s">
        <v>151</v>
      </c>
      <c r="AU99" s="199" t="s">
        <v>82</v>
      </c>
      <c r="AV99" s="13" t="s">
        <v>80</v>
      </c>
      <c r="AW99" s="13" t="s">
        <v>33</v>
      </c>
      <c r="AX99" s="13" t="s">
        <v>72</v>
      </c>
      <c r="AY99" s="199" t="s">
        <v>141</v>
      </c>
    </row>
    <row r="100" spans="2:51" s="14" customFormat="1" ht="10.2">
      <c r="B100" s="200"/>
      <c r="C100" s="201"/>
      <c r="D100" s="191" t="s">
        <v>151</v>
      </c>
      <c r="E100" s="202" t="s">
        <v>19</v>
      </c>
      <c r="F100" s="203" t="s">
        <v>1228</v>
      </c>
      <c r="G100" s="201"/>
      <c r="H100" s="204">
        <v>50.11</v>
      </c>
      <c r="I100" s="205"/>
      <c r="J100" s="201"/>
      <c r="K100" s="201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151</v>
      </c>
      <c r="AU100" s="210" t="s">
        <v>82</v>
      </c>
      <c r="AV100" s="14" t="s">
        <v>82</v>
      </c>
      <c r="AW100" s="14" t="s">
        <v>33</v>
      </c>
      <c r="AX100" s="14" t="s">
        <v>72</v>
      </c>
      <c r="AY100" s="210" t="s">
        <v>141</v>
      </c>
    </row>
    <row r="101" spans="2:51" s="16" customFormat="1" ht="10.2">
      <c r="B101" s="222"/>
      <c r="C101" s="223"/>
      <c r="D101" s="191" t="s">
        <v>151</v>
      </c>
      <c r="E101" s="224" t="s">
        <v>19</v>
      </c>
      <c r="F101" s="225" t="s">
        <v>160</v>
      </c>
      <c r="G101" s="223"/>
      <c r="H101" s="226">
        <v>50.11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151</v>
      </c>
      <c r="AU101" s="232" t="s">
        <v>82</v>
      </c>
      <c r="AV101" s="16" t="s">
        <v>149</v>
      </c>
      <c r="AW101" s="16" t="s">
        <v>33</v>
      </c>
      <c r="AX101" s="16" t="s">
        <v>80</v>
      </c>
      <c r="AY101" s="232" t="s">
        <v>141</v>
      </c>
    </row>
    <row r="102" spans="1:65" s="2" customFormat="1" ht="33" customHeight="1">
      <c r="A102" s="37"/>
      <c r="B102" s="38"/>
      <c r="C102" s="176" t="s">
        <v>155</v>
      </c>
      <c r="D102" s="176" t="s">
        <v>144</v>
      </c>
      <c r="E102" s="177" t="s">
        <v>1229</v>
      </c>
      <c r="F102" s="178" t="s">
        <v>1230</v>
      </c>
      <c r="G102" s="179" t="s">
        <v>169</v>
      </c>
      <c r="H102" s="180">
        <v>17.748</v>
      </c>
      <c r="I102" s="181"/>
      <c r="J102" s="182">
        <f>ROUND(I102*H102,2)</f>
        <v>0</v>
      </c>
      <c r="K102" s="178" t="s">
        <v>148</v>
      </c>
      <c r="L102" s="42"/>
      <c r="M102" s="183" t="s">
        <v>19</v>
      </c>
      <c r="N102" s="184" t="s">
        <v>43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0.325</v>
      </c>
      <c r="T102" s="186">
        <f>S102*H102</f>
        <v>5.7681000000000004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149</v>
      </c>
      <c r="AT102" s="187" t="s">
        <v>144</v>
      </c>
      <c r="AU102" s="187" t="s">
        <v>82</v>
      </c>
      <c r="AY102" s="20" t="s">
        <v>141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20" t="s">
        <v>80</v>
      </c>
      <c r="BK102" s="188">
        <f>ROUND(I102*H102,2)</f>
        <v>0</v>
      </c>
      <c r="BL102" s="20" t="s">
        <v>149</v>
      </c>
      <c r="BM102" s="187" t="s">
        <v>1231</v>
      </c>
    </row>
    <row r="103" spans="2:51" s="14" customFormat="1" ht="10.2">
      <c r="B103" s="200"/>
      <c r="C103" s="201"/>
      <c r="D103" s="191" t="s">
        <v>151</v>
      </c>
      <c r="E103" s="202" t="s">
        <v>19</v>
      </c>
      <c r="F103" s="203" t="s">
        <v>1232</v>
      </c>
      <c r="G103" s="201"/>
      <c r="H103" s="204">
        <v>17.748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151</v>
      </c>
      <c r="AU103" s="210" t="s">
        <v>82</v>
      </c>
      <c r="AV103" s="14" t="s">
        <v>82</v>
      </c>
      <c r="AW103" s="14" t="s">
        <v>33</v>
      </c>
      <c r="AX103" s="14" t="s">
        <v>72</v>
      </c>
      <c r="AY103" s="210" t="s">
        <v>141</v>
      </c>
    </row>
    <row r="104" spans="2:51" s="16" customFormat="1" ht="10.2">
      <c r="B104" s="222"/>
      <c r="C104" s="223"/>
      <c r="D104" s="191" t="s">
        <v>151</v>
      </c>
      <c r="E104" s="224" t="s">
        <v>19</v>
      </c>
      <c r="F104" s="225" t="s">
        <v>160</v>
      </c>
      <c r="G104" s="223"/>
      <c r="H104" s="226">
        <v>17.748</v>
      </c>
      <c r="I104" s="227"/>
      <c r="J104" s="223"/>
      <c r="K104" s="223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151</v>
      </c>
      <c r="AU104" s="232" t="s">
        <v>82</v>
      </c>
      <c r="AV104" s="16" t="s">
        <v>149</v>
      </c>
      <c r="AW104" s="16" t="s">
        <v>33</v>
      </c>
      <c r="AX104" s="16" t="s">
        <v>80</v>
      </c>
      <c r="AY104" s="232" t="s">
        <v>141</v>
      </c>
    </row>
    <row r="105" spans="1:65" s="2" customFormat="1" ht="33" customHeight="1">
      <c r="A105" s="37"/>
      <c r="B105" s="38"/>
      <c r="C105" s="176" t="s">
        <v>149</v>
      </c>
      <c r="D105" s="176" t="s">
        <v>144</v>
      </c>
      <c r="E105" s="177" t="s">
        <v>1233</v>
      </c>
      <c r="F105" s="178" t="s">
        <v>1234</v>
      </c>
      <c r="G105" s="179" t="s">
        <v>169</v>
      </c>
      <c r="H105" s="180">
        <v>7.195</v>
      </c>
      <c r="I105" s="181"/>
      <c r="J105" s="182">
        <f>ROUND(I105*H105,2)</f>
        <v>0</v>
      </c>
      <c r="K105" s="178" t="s">
        <v>148</v>
      </c>
      <c r="L105" s="42"/>
      <c r="M105" s="183" t="s">
        <v>19</v>
      </c>
      <c r="N105" s="184" t="s">
        <v>43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0.316</v>
      </c>
      <c r="T105" s="186">
        <f>S105*H105</f>
        <v>2.27362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149</v>
      </c>
      <c r="AT105" s="187" t="s">
        <v>144</v>
      </c>
      <c r="AU105" s="187" t="s">
        <v>82</v>
      </c>
      <c r="AY105" s="20" t="s">
        <v>141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20" t="s">
        <v>80</v>
      </c>
      <c r="BK105" s="188">
        <f>ROUND(I105*H105,2)</f>
        <v>0</v>
      </c>
      <c r="BL105" s="20" t="s">
        <v>149</v>
      </c>
      <c r="BM105" s="187" t="s">
        <v>1235</v>
      </c>
    </row>
    <row r="106" spans="2:51" s="14" customFormat="1" ht="10.2">
      <c r="B106" s="200"/>
      <c r="C106" s="201"/>
      <c r="D106" s="191" t="s">
        <v>151</v>
      </c>
      <c r="E106" s="202" t="s">
        <v>19</v>
      </c>
      <c r="F106" s="203" t="s">
        <v>1236</v>
      </c>
      <c r="G106" s="201"/>
      <c r="H106" s="204">
        <v>7.195</v>
      </c>
      <c r="I106" s="205"/>
      <c r="J106" s="201"/>
      <c r="K106" s="201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151</v>
      </c>
      <c r="AU106" s="210" t="s">
        <v>82</v>
      </c>
      <c r="AV106" s="14" t="s">
        <v>82</v>
      </c>
      <c r="AW106" s="14" t="s">
        <v>33</v>
      </c>
      <c r="AX106" s="14" t="s">
        <v>72</v>
      </c>
      <c r="AY106" s="210" t="s">
        <v>141</v>
      </c>
    </row>
    <row r="107" spans="2:51" s="16" customFormat="1" ht="10.2">
      <c r="B107" s="222"/>
      <c r="C107" s="223"/>
      <c r="D107" s="191" t="s">
        <v>151</v>
      </c>
      <c r="E107" s="224" t="s">
        <v>19</v>
      </c>
      <c r="F107" s="225" t="s">
        <v>160</v>
      </c>
      <c r="G107" s="223"/>
      <c r="H107" s="226">
        <v>7.195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151</v>
      </c>
      <c r="AU107" s="232" t="s">
        <v>82</v>
      </c>
      <c r="AV107" s="16" t="s">
        <v>149</v>
      </c>
      <c r="AW107" s="16" t="s">
        <v>33</v>
      </c>
      <c r="AX107" s="16" t="s">
        <v>80</v>
      </c>
      <c r="AY107" s="232" t="s">
        <v>141</v>
      </c>
    </row>
    <row r="108" spans="1:65" s="2" customFormat="1" ht="37.8" customHeight="1">
      <c r="A108" s="37"/>
      <c r="B108" s="38"/>
      <c r="C108" s="176" t="s">
        <v>181</v>
      </c>
      <c r="D108" s="176" t="s">
        <v>144</v>
      </c>
      <c r="E108" s="177" t="s">
        <v>1237</v>
      </c>
      <c r="F108" s="178" t="s">
        <v>1238</v>
      </c>
      <c r="G108" s="179" t="s">
        <v>169</v>
      </c>
      <c r="H108" s="180">
        <v>99.863</v>
      </c>
      <c r="I108" s="181"/>
      <c r="J108" s="182">
        <f>ROUND(I108*H108,2)</f>
        <v>0</v>
      </c>
      <c r="K108" s="178" t="s">
        <v>148</v>
      </c>
      <c r="L108" s="42"/>
      <c r="M108" s="183" t="s">
        <v>19</v>
      </c>
      <c r="N108" s="184" t="s">
        <v>43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0.29</v>
      </c>
      <c r="T108" s="186">
        <f>S108*H108</f>
        <v>28.960269999999998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149</v>
      </c>
      <c r="AT108" s="187" t="s">
        <v>144</v>
      </c>
      <c r="AU108" s="187" t="s">
        <v>82</v>
      </c>
      <c r="AY108" s="20" t="s">
        <v>141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20" t="s">
        <v>80</v>
      </c>
      <c r="BK108" s="188">
        <f>ROUND(I108*H108,2)</f>
        <v>0</v>
      </c>
      <c r="BL108" s="20" t="s">
        <v>149</v>
      </c>
      <c r="BM108" s="187" t="s">
        <v>1239</v>
      </c>
    </row>
    <row r="109" spans="2:51" s="14" customFormat="1" ht="10.2">
      <c r="B109" s="200"/>
      <c r="C109" s="201"/>
      <c r="D109" s="191" t="s">
        <v>151</v>
      </c>
      <c r="E109" s="202" t="s">
        <v>19</v>
      </c>
      <c r="F109" s="203" t="s">
        <v>1240</v>
      </c>
      <c r="G109" s="201"/>
      <c r="H109" s="204">
        <v>24.81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151</v>
      </c>
      <c r="AU109" s="210" t="s">
        <v>82</v>
      </c>
      <c r="AV109" s="14" t="s">
        <v>82</v>
      </c>
      <c r="AW109" s="14" t="s">
        <v>33</v>
      </c>
      <c r="AX109" s="14" t="s">
        <v>72</v>
      </c>
      <c r="AY109" s="210" t="s">
        <v>141</v>
      </c>
    </row>
    <row r="110" spans="2:51" s="14" customFormat="1" ht="10.2">
      <c r="B110" s="200"/>
      <c r="C110" s="201"/>
      <c r="D110" s="191" t="s">
        <v>151</v>
      </c>
      <c r="E110" s="202" t="s">
        <v>19</v>
      </c>
      <c r="F110" s="203" t="s">
        <v>1241</v>
      </c>
      <c r="G110" s="201"/>
      <c r="H110" s="204">
        <v>50.11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151</v>
      </c>
      <c r="AU110" s="210" t="s">
        <v>82</v>
      </c>
      <c r="AV110" s="14" t="s">
        <v>82</v>
      </c>
      <c r="AW110" s="14" t="s">
        <v>33</v>
      </c>
      <c r="AX110" s="14" t="s">
        <v>72</v>
      </c>
      <c r="AY110" s="210" t="s">
        <v>141</v>
      </c>
    </row>
    <row r="111" spans="2:51" s="14" customFormat="1" ht="10.2">
      <c r="B111" s="200"/>
      <c r="C111" s="201"/>
      <c r="D111" s="191" t="s">
        <v>151</v>
      </c>
      <c r="E111" s="202" t="s">
        <v>19</v>
      </c>
      <c r="F111" s="203" t="s">
        <v>1242</v>
      </c>
      <c r="G111" s="201"/>
      <c r="H111" s="204">
        <v>17.748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151</v>
      </c>
      <c r="AU111" s="210" t="s">
        <v>82</v>
      </c>
      <c r="AV111" s="14" t="s">
        <v>82</v>
      </c>
      <c r="AW111" s="14" t="s">
        <v>33</v>
      </c>
      <c r="AX111" s="14" t="s">
        <v>72</v>
      </c>
      <c r="AY111" s="210" t="s">
        <v>141</v>
      </c>
    </row>
    <row r="112" spans="2:51" s="14" customFormat="1" ht="10.2">
      <c r="B112" s="200"/>
      <c r="C112" s="201"/>
      <c r="D112" s="191" t="s">
        <v>151</v>
      </c>
      <c r="E112" s="202" t="s">
        <v>19</v>
      </c>
      <c r="F112" s="203" t="s">
        <v>1243</v>
      </c>
      <c r="G112" s="201"/>
      <c r="H112" s="204">
        <v>7.195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151</v>
      </c>
      <c r="AU112" s="210" t="s">
        <v>82</v>
      </c>
      <c r="AV112" s="14" t="s">
        <v>82</v>
      </c>
      <c r="AW112" s="14" t="s">
        <v>33</v>
      </c>
      <c r="AX112" s="14" t="s">
        <v>72</v>
      </c>
      <c r="AY112" s="210" t="s">
        <v>141</v>
      </c>
    </row>
    <row r="113" spans="2:51" s="16" customFormat="1" ht="10.2">
      <c r="B113" s="222"/>
      <c r="C113" s="223"/>
      <c r="D113" s="191" t="s">
        <v>151</v>
      </c>
      <c r="E113" s="224" t="s">
        <v>19</v>
      </c>
      <c r="F113" s="225" t="s">
        <v>160</v>
      </c>
      <c r="G113" s="223"/>
      <c r="H113" s="226">
        <v>99.863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151</v>
      </c>
      <c r="AU113" s="232" t="s">
        <v>82</v>
      </c>
      <c r="AV113" s="16" t="s">
        <v>149</v>
      </c>
      <c r="AW113" s="16" t="s">
        <v>33</v>
      </c>
      <c r="AX113" s="16" t="s">
        <v>80</v>
      </c>
      <c r="AY113" s="232" t="s">
        <v>141</v>
      </c>
    </row>
    <row r="114" spans="1:65" s="2" customFormat="1" ht="24.15" customHeight="1">
      <c r="A114" s="37"/>
      <c r="B114" s="38"/>
      <c r="C114" s="176" t="s">
        <v>186</v>
      </c>
      <c r="D114" s="176" t="s">
        <v>144</v>
      </c>
      <c r="E114" s="177" t="s">
        <v>1244</v>
      </c>
      <c r="F114" s="178" t="s">
        <v>1245</v>
      </c>
      <c r="G114" s="179" t="s">
        <v>147</v>
      </c>
      <c r="H114" s="180">
        <v>2</v>
      </c>
      <c r="I114" s="181"/>
      <c r="J114" s="182">
        <f>ROUND(I114*H114,2)</f>
        <v>0</v>
      </c>
      <c r="K114" s="178" t="s">
        <v>148</v>
      </c>
      <c r="L114" s="42"/>
      <c r="M114" s="183" t="s">
        <v>19</v>
      </c>
      <c r="N114" s="184" t="s">
        <v>43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0.29</v>
      </c>
      <c r="T114" s="186">
        <f>S114*H114</f>
        <v>0.58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149</v>
      </c>
      <c r="AT114" s="187" t="s">
        <v>144</v>
      </c>
      <c r="AU114" s="187" t="s">
        <v>82</v>
      </c>
      <c r="AY114" s="20" t="s">
        <v>141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20" t="s">
        <v>80</v>
      </c>
      <c r="BK114" s="188">
        <f>ROUND(I114*H114,2)</f>
        <v>0</v>
      </c>
      <c r="BL114" s="20" t="s">
        <v>149</v>
      </c>
      <c r="BM114" s="187" t="s">
        <v>1246</v>
      </c>
    </row>
    <row r="115" spans="1:65" s="2" customFormat="1" ht="24.15" customHeight="1">
      <c r="A115" s="37"/>
      <c r="B115" s="38"/>
      <c r="C115" s="176" t="s">
        <v>217</v>
      </c>
      <c r="D115" s="176" t="s">
        <v>144</v>
      </c>
      <c r="E115" s="177" t="s">
        <v>1247</v>
      </c>
      <c r="F115" s="178" t="s">
        <v>1248</v>
      </c>
      <c r="G115" s="179" t="s">
        <v>879</v>
      </c>
      <c r="H115" s="180">
        <v>54.045</v>
      </c>
      <c r="I115" s="181"/>
      <c r="J115" s="182">
        <f>ROUND(I115*H115,2)</f>
        <v>0</v>
      </c>
      <c r="K115" s="178" t="s">
        <v>148</v>
      </c>
      <c r="L115" s="42"/>
      <c r="M115" s="183" t="s">
        <v>19</v>
      </c>
      <c r="N115" s="184" t="s">
        <v>43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149</v>
      </c>
      <c r="AT115" s="187" t="s">
        <v>144</v>
      </c>
      <c r="AU115" s="187" t="s">
        <v>82</v>
      </c>
      <c r="AY115" s="20" t="s">
        <v>141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20" t="s">
        <v>80</v>
      </c>
      <c r="BK115" s="188">
        <f>ROUND(I115*H115,2)</f>
        <v>0</v>
      </c>
      <c r="BL115" s="20" t="s">
        <v>149</v>
      </c>
      <c r="BM115" s="187" t="s">
        <v>1249</v>
      </c>
    </row>
    <row r="116" spans="2:51" s="13" customFormat="1" ht="10.2">
      <c r="B116" s="189"/>
      <c r="C116" s="190"/>
      <c r="D116" s="191" t="s">
        <v>151</v>
      </c>
      <c r="E116" s="192" t="s">
        <v>19</v>
      </c>
      <c r="F116" s="193" t="s">
        <v>1250</v>
      </c>
      <c r="G116" s="190"/>
      <c r="H116" s="192" t="s">
        <v>19</v>
      </c>
      <c r="I116" s="194"/>
      <c r="J116" s="190"/>
      <c r="K116" s="190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151</v>
      </c>
      <c r="AU116" s="199" t="s">
        <v>82</v>
      </c>
      <c r="AV116" s="13" t="s">
        <v>80</v>
      </c>
      <c r="AW116" s="13" t="s">
        <v>33</v>
      </c>
      <c r="AX116" s="13" t="s">
        <v>72</v>
      </c>
      <c r="AY116" s="199" t="s">
        <v>141</v>
      </c>
    </row>
    <row r="117" spans="2:51" s="14" customFormat="1" ht="10.2">
      <c r="B117" s="200"/>
      <c r="C117" s="201"/>
      <c r="D117" s="191" t="s">
        <v>151</v>
      </c>
      <c r="E117" s="202" t="s">
        <v>19</v>
      </c>
      <c r="F117" s="203" t="s">
        <v>1251</v>
      </c>
      <c r="G117" s="201"/>
      <c r="H117" s="204">
        <v>54.045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151</v>
      </c>
      <c r="AU117" s="210" t="s">
        <v>82</v>
      </c>
      <c r="AV117" s="14" t="s">
        <v>82</v>
      </c>
      <c r="AW117" s="14" t="s">
        <v>33</v>
      </c>
      <c r="AX117" s="14" t="s">
        <v>72</v>
      </c>
      <c r="AY117" s="210" t="s">
        <v>141</v>
      </c>
    </row>
    <row r="118" spans="2:51" s="16" customFormat="1" ht="10.2">
      <c r="B118" s="222"/>
      <c r="C118" s="223"/>
      <c r="D118" s="191" t="s">
        <v>151</v>
      </c>
      <c r="E118" s="224" t="s">
        <v>19</v>
      </c>
      <c r="F118" s="225" t="s">
        <v>160</v>
      </c>
      <c r="G118" s="223"/>
      <c r="H118" s="226">
        <v>54.045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151</v>
      </c>
      <c r="AU118" s="232" t="s">
        <v>82</v>
      </c>
      <c r="AV118" s="16" t="s">
        <v>149</v>
      </c>
      <c r="AW118" s="16" t="s">
        <v>33</v>
      </c>
      <c r="AX118" s="16" t="s">
        <v>80</v>
      </c>
      <c r="AY118" s="232" t="s">
        <v>141</v>
      </c>
    </row>
    <row r="119" spans="1:65" s="2" customFormat="1" ht="24.15" customHeight="1">
      <c r="A119" s="37"/>
      <c r="B119" s="38"/>
      <c r="C119" s="176" t="s">
        <v>164</v>
      </c>
      <c r="D119" s="176" t="s">
        <v>144</v>
      </c>
      <c r="E119" s="177" t="s">
        <v>1252</v>
      </c>
      <c r="F119" s="178" t="s">
        <v>1253</v>
      </c>
      <c r="G119" s="179" t="s">
        <v>879</v>
      </c>
      <c r="H119" s="180">
        <v>10.809</v>
      </c>
      <c r="I119" s="181"/>
      <c r="J119" s="182">
        <f>ROUND(I119*H119,2)</f>
        <v>0</v>
      </c>
      <c r="K119" s="178" t="s">
        <v>148</v>
      </c>
      <c r="L119" s="42"/>
      <c r="M119" s="183" t="s">
        <v>19</v>
      </c>
      <c r="N119" s="184" t="s">
        <v>43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149</v>
      </c>
      <c r="AT119" s="187" t="s">
        <v>144</v>
      </c>
      <c r="AU119" s="187" t="s">
        <v>82</v>
      </c>
      <c r="AY119" s="20" t="s">
        <v>141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20" t="s">
        <v>80</v>
      </c>
      <c r="BK119" s="188">
        <f>ROUND(I119*H119,2)</f>
        <v>0</v>
      </c>
      <c r="BL119" s="20" t="s">
        <v>149</v>
      </c>
      <c r="BM119" s="187" t="s">
        <v>1254</v>
      </c>
    </row>
    <row r="120" spans="2:51" s="13" customFormat="1" ht="10.2">
      <c r="B120" s="189"/>
      <c r="C120" s="190"/>
      <c r="D120" s="191" t="s">
        <v>151</v>
      </c>
      <c r="E120" s="192" t="s">
        <v>19</v>
      </c>
      <c r="F120" s="193" t="s">
        <v>1255</v>
      </c>
      <c r="G120" s="190"/>
      <c r="H120" s="192" t="s">
        <v>19</v>
      </c>
      <c r="I120" s="194"/>
      <c r="J120" s="190"/>
      <c r="K120" s="190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151</v>
      </c>
      <c r="AU120" s="199" t="s">
        <v>82</v>
      </c>
      <c r="AV120" s="13" t="s">
        <v>80</v>
      </c>
      <c r="AW120" s="13" t="s">
        <v>33</v>
      </c>
      <c r="AX120" s="13" t="s">
        <v>72</v>
      </c>
      <c r="AY120" s="199" t="s">
        <v>141</v>
      </c>
    </row>
    <row r="121" spans="2:51" s="14" customFormat="1" ht="10.2">
      <c r="B121" s="200"/>
      <c r="C121" s="201"/>
      <c r="D121" s="191" t="s">
        <v>151</v>
      </c>
      <c r="E121" s="202" t="s">
        <v>19</v>
      </c>
      <c r="F121" s="203" t="s">
        <v>1256</v>
      </c>
      <c r="G121" s="201"/>
      <c r="H121" s="204">
        <v>10.809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151</v>
      </c>
      <c r="AU121" s="210" t="s">
        <v>82</v>
      </c>
      <c r="AV121" s="14" t="s">
        <v>82</v>
      </c>
      <c r="AW121" s="14" t="s">
        <v>33</v>
      </c>
      <c r="AX121" s="14" t="s">
        <v>72</v>
      </c>
      <c r="AY121" s="210" t="s">
        <v>141</v>
      </c>
    </row>
    <row r="122" spans="2:51" s="16" customFormat="1" ht="10.2">
      <c r="B122" s="222"/>
      <c r="C122" s="223"/>
      <c r="D122" s="191" t="s">
        <v>151</v>
      </c>
      <c r="E122" s="224" t="s">
        <v>19</v>
      </c>
      <c r="F122" s="225" t="s">
        <v>160</v>
      </c>
      <c r="G122" s="223"/>
      <c r="H122" s="226">
        <v>10.809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151</v>
      </c>
      <c r="AU122" s="232" t="s">
        <v>82</v>
      </c>
      <c r="AV122" s="16" t="s">
        <v>149</v>
      </c>
      <c r="AW122" s="16" t="s">
        <v>33</v>
      </c>
      <c r="AX122" s="16" t="s">
        <v>80</v>
      </c>
      <c r="AY122" s="232" t="s">
        <v>141</v>
      </c>
    </row>
    <row r="123" spans="1:65" s="2" customFormat="1" ht="24.15" customHeight="1">
      <c r="A123" s="37"/>
      <c r="B123" s="38"/>
      <c r="C123" s="176" t="s">
        <v>231</v>
      </c>
      <c r="D123" s="176" t="s">
        <v>144</v>
      </c>
      <c r="E123" s="177" t="s">
        <v>1257</v>
      </c>
      <c r="F123" s="178" t="s">
        <v>1258</v>
      </c>
      <c r="G123" s="179" t="s">
        <v>879</v>
      </c>
      <c r="H123" s="180">
        <v>54.045</v>
      </c>
      <c r="I123" s="181"/>
      <c r="J123" s="182">
        <f>ROUND(I123*H123,2)</f>
        <v>0</v>
      </c>
      <c r="K123" s="178" t="s">
        <v>148</v>
      </c>
      <c r="L123" s="42"/>
      <c r="M123" s="183" t="s">
        <v>19</v>
      </c>
      <c r="N123" s="184" t="s">
        <v>43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149</v>
      </c>
      <c r="AT123" s="187" t="s">
        <v>144</v>
      </c>
      <c r="AU123" s="187" t="s">
        <v>82</v>
      </c>
      <c r="AY123" s="20" t="s">
        <v>141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20" t="s">
        <v>80</v>
      </c>
      <c r="BK123" s="188">
        <f>ROUND(I123*H123,2)</f>
        <v>0</v>
      </c>
      <c r="BL123" s="20" t="s">
        <v>149</v>
      </c>
      <c r="BM123" s="187" t="s">
        <v>1259</v>
      </c>
    </row>
    <row r="124" spans="1:65" s="2" customFormat="1" ht="16.5" customHeight="1">
      <c r="A124" s="37"/>
      <c r="B124" s="38"/>
      <c r="C124" s="176" t="s">
        <v>235</v>
      </c>
      <c r="D124" s="176" t="s">
        <v>144</v>
      </c>
      <c r="E124" s="177" t="s">
        <v>1260</v>
      </c>
      <c r="F124" s="178" t="s">
        <v>1261</v>
      </c>
      <c r="G124" s="179" t="s">
        <v>169</v>
      </c>
      <c r="H124" s="180">
        <v>66.74</v>
      </c>
      <c r="I124" s="181"/>
      <c r="J124" s="182">
        <f>ROUND(I124*H124,2)</f>
        <v>0</v>
      </c>
      <c r="K124" s="178" t="s">
        <v>19</v>
      </c>
      <c r="L124" s="42"/>
      <c r="M124" s="183" t="s">
        <v>19</v>
      </c>
      <c r="N124" s="184" t="s">
        <v>43</v>
      </c>
      <c r="O124" s="67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149</v>
      </c>
      <c r="AT124" s="187" t="s">
        <v>144</v>
      </c>
      <c r="AU124" s="187" t="s">
        <v>82</v>
      </c>
      <c r="AY124" s="20" t="s">
        <v>141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20" t="s">
        <v>80</v>
      </c>
      <c r="BK124" s="188">
        <f>ROUND(I124*H124,2)</f>
        <v>0</v>
      </c>
      <c r="BL124" s="20" t="s">
        <v>149</v>
      </c>
      <c r="BM124" s="187" t="s">
        <v>1262</v>
      </c>
    </row>
    <row r="125" spans="2:51" s="13" customFormat="1" ht="10.2">
      <c r="B125" s="189"/>
      <c r="C125" s="190"/>
      <c r="D125" s="191" t="s">
        <v>151</v>
      </c>
      <c r="E125" s="192" t="s">
        <v>19</v>
      </c>
      <c r="F125" s="193" t="s">
        <v>1263</v>
      </c>
      <c r="G125" s="190"/>
      <c r="H125" s="192" t="s">
        <v>19</v>
      </c>
      <c r="I125" s="194"/>
      <c r="J125" s="190"/>
      <c r="K125" s="190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151</v>
      </c>
      <c r="AU125" s="199" t="s">
        <v>82</v>
      </c>
      <c r="AV125" s="13" t="s">
        <v>80</v>
      </c>
      <c r="AW125" s="13" t="s">
        <v>33</v>
      </c>
      <c r="AX125" s="13" t="s">
        <v>72</v>
      </c>
      <c r="AY125" s="199" t="s">
        <v>141</v>
      </c>
    </row>
    <row r="126" spans="2:51" s="14" customFormat="1" ht="10.2">
      <c r="B126" s="200"/>
      <c r="C126" s="201"/>
      <c r="D126" s="191" t="s">
        <v>151</v>
      </c>
      <c r="E126" s="202" t="s">
        <v>19</v>
      </c>
      <c r="F126" s="203" t="s">
        <v>1264</v>
      </c>
      <c r="G126" s="201"/>
      <c r="H126" s="204">
        <v>43.59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151</v>
      </c>
      <c r="AU126" s="210" t="s">
        <v>82</v>
      </c>
      <c r="AV126" s="14" t="s">
        <v>82</v>
      </c>
      <c r="AW126" s="14" t="s">
        <v>33</v>
      </c>
      <c r="AX126" s="14" t="s">
        <v>72</v>
      </c>
      <c r="AY126" s="210" t="s">
        <v>141</v>
      </c>
    </row>
    <row r="127" spans="2:51" s="14" customFormat="1" ht="10.2">
      <c r="B127" s="200"/>
      <c r="C127" s="201"/>
      <c r="D127" s="191" t="s">
        <v>151</v>
      </c>
      <c r="E127" s="202" t="s">
        <v>19</v>
      </c>
      <c r="F127" s="203" t="s">
        <v>1265</v>
      </c>
      <c r="G127" s="201"/>
      <c r="H127" s="204">
        <v>23.15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151</v>
      </c>
      <c r="AU127" s="210" t="s">
        <v>82</v>
      </c>
      <c r="AV127" s="14" t="s">
        <v>82</v>
      </c>
      <c r="AW127" s="14" t="s">
        <v>33</v>
      </c>
      <c r="AX127" s="14" t="s">
        <v>72</v>
      </c>
      <c r="AY127" s="210" t="s">
        <v>141</v>
      </c>
    </row>
    <row r="128" spans="2:51" s="16" customFormat="1" ht="10.2">
      <c r="B128" s="222"/>
      <c r="C128" s="223"/>
      <c r="D128" s="191" t="s">
        <v>151</v>
      </c>
      <c r="E128" s="224" t="s">
        <v>19</v>
      </c>
      <c r="F128" s="225" t="s">
        <v>160</v>
      </c>
      <c r="G128" s="223"/>
      <c r="H128" s="226">
        <v>66.74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151</v>
      </c>
      <c r="AU128" s="232" t="s">
        <v>82</v>
      </c>
      <c r="AV128" s="16" t="s">
        <v>149</v>
      </c>
      <c r="AW128" s="16" t="s">
        <v>33</v>
      </c>
      <c r="AX128" s="16" t="s">
        <v>80</v>
      </c>
      <c r="AY128" s="232" t="s">
        <v>141</v>
      </c>
    </row>
    <row r="129" spans="2:63" s="12" customFormat="1" ht="22.8" customHeight="1">
      <c r="B129" s="160"/>
      <c r="C129" s="161"/>
      <c r="D129" s="162" t="s">
        <v>71</v>
      </c>
      <c r="E129" s="174" t="s">
        <v>155</v>
      </c>
      <c r="F129" s="174" t="s">
        <v>869</v>
      </c>
      <c r="G129" s="161"/>
      <c r="H129" s="161"/>
      <c r="I129" s="164"/>
      <c r="J129" s="175">
        <f>BK129</f>
        <v>0</v>
      </c>
      <c r="K129" s="161"/>
      <c r="L129" s="166"/>
      <c r="M129" s="167"/>
      <c r="N129" s="168"/>
      <c r="O129" s="168"/>
      <c r="P129" s="169">
        <f>SUM(P130:P133)</f>
        <v>0</v>
      </c>
      <c r="Q129" s="168"/>
      <c r="R129" s="169">
        <f>SUM(R130:R133)</f>
        <v>4.060368400000001</v>
      </c>
      <c r="S129" s="168"/>
      <c r="T129" s="170">
        <f>SUM(T130:T133)</f>
        <v>0</v>
      </c>
      <c r="AR129" s="171" t="s">
        <v>80</v>
      </c>
      <c r="AT129" s="172" t="s">
        <v>71</v>
      </c>
      <c r="AU129" s="172" t="s">
        <v>80</v>
      </c>
      <c r="AY129" s="171" t="s">
        <v>141</v>
      </c>
      <c r="BK129" s="173">
        <f>SUM(BK130:BK133)</f>
        <v>0</v>
      </c>
    </row>
    <row r="130" spans="1:65" s="2" customFormat="1" ht="24.15" customHeight="1">
      <c r="A130" s="37"/>
      <c r="B130" s="38"/>
      <c r="C130" s="176" t="s">
        <v>243</v>
      </c>
      <c r="D130" s="176" t="s">
        <v>144</v>
      </c>
      <c r="E130" s="177" t="s">
        <v>1266</v>
      </c>
      <c r="F130" s="178" t="s">
        <v>1267</v>
      </c>
      <c r="G130" s="179" t="s">
        <v>169</v>
      </c>
      <c r="H130" s="180">
        <v>142.12</v>
      </c>
      <c r="I130" s="181"/>
      <c r="J130" s="182">
        <f>ROUND(I130*H130,2)</f>
        <v>0</v>
      </c>
      <c r="K130" s="178" t="s">
        <v>148</v>
      </c>
      <c r="L130" s="42"/>
      <c r="M130" s="183" t="s">
        <v>19</v>
      </c>
      <c r="N130" s="184" t="s">
        <v>43</v>
      </c>
      <c r="O130" s="67"/>
      <c r="P130" s="185">
        <f>O130*H130</f>
        <v>0</v>
      </c>
      <c r="Q130" s="185">
        <v>0.02857</v>
      </c>
      <c r="R130" s="185">
        <f>Q130*H130</f>
        <v>4.060368400000001</v>
      </c>
      <c r="S130" s="185">
        <v>0</v>
      </c>
      <c r="T130" s="18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149</v>
      </c>
      <c r="AT130" s="187" t="s">
        <v>144</v>
      </c>
      <c r="AU130" s="187" t="s">
        <v>82</v>
      </c>
      <c r="AY130" s="20" t="s">
        <v>141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20" t="s">
        <v>80</v>
      </c>
      <c r="BK130" s="188">
        <f>ROUND(I130*H130,2)</f>
        <v>0</v>
      </c>
      <c r="BL130" s="20" t="s">
        <v>149</v>
      </c>
      <c r="BM130" s="187" t="s">
        <v>1268</v>
      </c>
    </row>
    <row r="131" spans="2:51" s="13" customFormat="1" ht="10.2">
      <c r="B131" s="189"/>
      <c r="C131" s="190"/>
      <c r="D131" s="191" t="s">
        <v>151</v>
      </c>
      <c r="E131" s="192" t="s">
        <v>19</v>
      </c>
      <c r="F131" s="193" t="s">
        <v>1269</v>
      </c>
      <c r="G131" s="190"/>
      <c r="H131" s="192" t="s">
        <v>19</v>
      </c>
      <c r="I131" s="194"/>
      <c r="J131" s="190"/>
      <c r="K131" s="190"/>
      <c r="L131" s="195"/>
      <c r="M131" s="196"/>
      <c r="N131" s="197"/>
      <c r="O131" s="197"/>
      <c r="P131" s="197"/>
      <c r="Q131" s="197"/>
      <c r="R131" s="197"/>
      <c r="S131" s="197"/>
      <c r="T131" s="198"/>
      <c r="AT131" s="199" t="s">
        <v>151</v>
      </c>
      <c r="AU131" s="199" t="s">
        <v>82</v>
      </c>
      <c r="AV131" s="13" t="s">
        <v>80</v>
      </c>
      <c r="AW131" s="13" t="s">
        <v>33</v>
      </c>
      <c r="AX131" s="13" t="s">
        <v>72</v>
      </c>
      <c r="AY131" s="199" t="s">
        <v>141</v>
      </c>
    </row>
    <row r="132" spans="2:51" s="14" customFormat="1" ht="10.2">
      <c r="B132" s="200"/>
      <c r="C132" s="201"/>
      <c r="D132" s="191" t="s">
        <v>151</v>
      </c>
      <c r="E132" s="202" t="s">
        <v>19</v>
      </c>
      <c r="F132" s="203" t="s">
        <v>1270</v>
      </c>
      <c r="G132" s="201"/>
      <c r="H132" s="204">
        <v>142.12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151</v>
      </c>
      <c r="AU132" s="210" t="s">
        <v>82</v>
      </c>
      <c r="AV132" s="14" t="s">
        <v>82</v>
      </c>
      <c r="AW132" s="14" t="s">
        <v>33</v>
      </c>
      <c r="AX132" s="14" t="s">
        <v>72</v>
      </c>
      <c r="AY132" s="210" t="s">
        <v>141</v>
      </c>
    </row>
    <row r="133" spans="2:51" s="16" customFormat="1" ht="10.2">
      <c r="B133" s="222"/>
      <c r="C133" s="223"/>
      <c r="D133" s="191" t="s">
        <v>151</v>
      </c>
      <c r="E133" s="224" t="s">
        <v>19</v>
      </c>
      <c r="F133" s="225" t="s">
        <v>160</v>
      </c>
      <c r="G133" s="223"/>
      <c r="H133" s="226">
        <v>142.12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151</v>
      </c>
      <c r="AU133" s="232" t="s">
        <v>82</v>
      </c>
      <c r="AV133" s="16" t="s">
        <v>149</v>
      </c>
      <c r="AW133" s="16" t="s">
        <v>33</v>
      </c>
      <c r="AX133" s="16" t="s">
        <v>80</v>
      </c>
      <c r="AY133" s="232" t="s">
        <v>141</v>
      </c>
    </row>
    <row r="134" spans="2:63" s="12" customFormat="1" ht="22.8" customHeight="1">
      <c r="B134" s="160"/>
      <c r="C134" s="161"/>
      <c r="D134" s="162" t="s">
        <v>71</v>
      </c>
      <c r="E134" s="174" t="s">
        <v>181</v>
      </c>
      <c r="F134" s="174" t="s">
        <v>1271</v>
      </c>
      <c r="G134" s="161"/>
      <c r="H134" s="161"/>
      <c r="I134" s="164"/>
      <c r="J134" s="175">
        <f>BK134</f>
        <v>0</v>
      </c>
      <c r="K134" s="161"/>
      <c r="L134" s="166"/>
      <c r="M134" s="167"/>
      <c r="N134" s="168"/>
      <c r="O134" s="168"/>
      <c r="P134" s="169">
        <f>SUM(P135:P163)</f>
        <v>0</v>
      </c>
      <c r="Q134" s="168"/>
      <c r="R134" s="169">
        <f>SUM(R135:R163)</f>
        <v>47.83928197</v>
      </c>
      <c r="S134" s="168"/>
      <c r="T134" s="170">
        <f>SUM(T135:T163)</f>
        <v>0</v>
      </c>
      <c r="AR134" s="171" t="s">
        <v>80</v>
      </c>
      <c r="AT134" s="172" t="s">
        <v>71</v>
      </c>
      <c r="AU134" s="172" t="s">
        <v>80</v>
      </c>
      <c r="AY134" s="171" t="s">
        <v>141</v>
      </c>
      <c r="BK134" s="173">
        <f>SUM(BK135:BK163)</f>
        <v>0</v>
      </c>
    </row>
    <row r="135" spans="1:65" s="2" customFormat="1" ht="24.15" customHeight="1">
      <c r="A135" s="37"/>
      <c r="B135" s="38"/>
      <c r="C135" s="176" t="s">
        <v>8</v>
      </c>
      <c r="D135" s="176" t="s">
        <v>144</v>
      </c>
      <c r="E135" s="177" t="s">
        <v>1272</v>
      </c>
      <c r="F135" s="178" t="s">
        <v>1273</v>
      </c>
      <c r="G135" s="179" t="s">
        <v>169</v>
      </c>
      <c r="H135" s="180">
        <v>99.863</v>
      </c>
      <c r="I135" s="181"/>
      <c r="J135" s="182">
        <f>ROUND(I135*H135,2)</f>
        <v>0</v>
      </c>
      <c r="K135" s="178" t="s">
        <v>148</v>
      </c>
      <c r="L135" s="42"/>
      <c r="M135" s="183" t="s">
        <v>19</v>
      </c>
      <c r="N135" s="184" t="s">
        <v>43</v>
      </c>
      <c r="O135" s="67"/>
      <c r="P135" s="185">
        <f>O135*H135</f>
        <v>0</v>
      </c>
      <c r="Q135" s="185">
        <v>0.297</v>
      </c>
      <c r="R135" s="185">
        <f>Q135*H135</f>
        <v>29.659311</v>
      </c>
      <c r="S135" s="185">
        <v>0</v>
      </c>
      <c r="T135" s="18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149</v>
      </c>
      <c r="AT135" s="187" t="s">
        <v>144</v>
      </c>
      <c r="AU135" s="187" t="s">
        <v>82</v>
      </c>
      <c r="AY135" s="20" t="s">
        <v>141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20" t="s">
        <v>80</v>
      </c>
      <c r="BK135" s="188">
        <f>ROUND(I135*H135,2)</f>
        <v>0</v>
      </c>
      <c r="BL135" s="20" t="s">
        <v>149</v>
      </c>
      <c r="BM135" s="187" t="s">
        <v>1274</v>
      </c>
    </row>
    <row r="136" spans="2:51" s="14" customFormat="1" ht="10.2">
      <c r="B136" s="200"/>
      <c r="C136" s="201"/>
      <c r="D136" s="191" t="s">
        <v>151</v>
      </c>
      <c r="E136" s="202" t="s">
        <v>19</v>
      </c>
      <c r="F136" s="203" t="s">
        <v>1240</v>
      </c>
      <c r="G136" s="201"/>
      <c r="H136" s="204">
        <v>24.81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151</v>
      </c>
      <c r="AU136" s="210" t="s">
        <v>82</v>
      </c>
      <c r="AV136" s="14" t="s">
        <v>82</v>
      </c>
      <c r="AW136" s="14" t="s">
        <v>33</v>
      </c>
      <c r="AX136" s="14" t="s">
        <v>72</v>
      </c>
      <c r="AY136" s="210" t="s">
        <v>141</v>
      </c>
    </row>
    <row r="137" spans="2:51" s="14" customFormat="1" ht="10.2">
      <c r="B137" s="200"/>
      <c r="C137" s="201"/>
      <c r="D137" s="191" t="s">
        <v>151</v>
      </c>
      <c r="E137" s="202" t="s">
        <v>19</v>
      </c>
      <c r="F137" s="203" t="s">
        <v>1241</v>
      </c>
      <c r="G137" s="201"/>
      <c r="H137" s="204">
        <v>50.11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151</v>
      </c>
      <c r="AU137" s="210" t="s">
        <v>82</v>
      </c>
      <c r="AV137" s="14" t="s">
        <v>82</v>
      </c>
      <c r="AW137" s="14" t="s">
        <v>33</v>
      </c>
      <c r="AX137" s="14" t="s">
        <v>72</v>
      </c>
      <c r="AY137" s="210" t="s">
        <v>141</v>
      </c>
    </row>
    <row r="138" spans="2:51" s="14" customFormat="1" ht="10.2">
      <c r="B138" s="200"/>
      <c r="C138" s="201"/>
      <c r="D138" s="191" t="s">
        <v>151</v>
      </c>
      <c r="E138" s="202" t="s">
        <v>19</v>
      </c>
      <c r="F138" s="203" t="s">
        <v>1242</v>
      </c>
      <c r="G138" s="201"/>
      <c r="H138" s="204">
        <v>17.748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151</v>
      </c>
      <c r="AU138" s="210" t="s">
        <v>82</v>
      </c>
      <c r="AV138" s="14" t="s">
        <v>82</v>
      </c>
      <c r="AW138" s="14" t="s">
        <v>33</v>
      </c>
      <c r="AX138" s="14" t="s">
        <v>72</v>
      </c>
      <c r="AY138" s="210" t="s">
        <v>141</v>
      </c>
    </row>
    <row r="139" spans="2:51" s="14" customFormat="1" ht="10.2">
      <c r="B139" s="200"/>
      <c r="C139" s="201"/>
      <c r="D139" s="191" t="s">
        <v>151</v>
      </c>
      <c r="E139" s="202" t="s">
        <v>19</v>
      </c>
      <c r="F139" s="203" t="s">
        <v>1243</v>
      </c>
      <c r="G139" s="201"/>
      <c r="H139" s="204">
        <v>7.195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151</v>
      </c>
      <c r="AU139" s="210" t="s">
        <v>82</v>
      </c>
      <c r="AV139" s="14" t="s">
        <v>82</v>
      </c>
      <c r="AW139" s="14" t="s">
        <v>33</v>
      </c>
      <c r="AX139" s="14" t="s">
        <v>72</v>
      </c>
      <c r="AY139" s="210" t="s">
        <v>141</v>
      </c>
    </row>
    <row r="140" spans="2:51" s="16" customFormat="1" ht="10.2">
      <c r="B140" s="222"/>
      <c r="C140" s="223"/>
      <c r="D140" s="191" t="s">
        <v>151</v>
      </c>
      <c r="E140" s="224" t="s">
        <v>19</v>
      </c>
      <c r="F140" s="225" t="s">
        <v>160</v>
      </c>
      <c r="G140" s="223"/>
      <c r="H140" s="226">
        <v>99.863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151</v>
      </c>
      <c r="AU140" s="232" t="s">
        <v>82</v>
      </c>
      <c r="AV140" s="16" t="s">
        <v>149</v>
      </c>
      <c r="AW140" s="16" t="s">
        <v>33</v>
      </c>
      <c r="AX140" s="16" t="s">
        <v>80</v>
      </c>
      <c r="AY140" s="232" t="s">
        <v>141</v>
      </c>
    </row>
    <row r="141" spans="1:65" s="2" customFormat="1" ht="24.15" customHeight="1">
      <c r="A141" s="37"/>
      <c r="B141" s="38"/>
      <c r="C141" s="176" t="s">
        <v>254</v>
      </c>
      <c r="D141" s="176" t="s">
        <v>144</v>
      </c>
      <c r="E141" s="177" t="s">
        <v>1275</v>
      </c>
      <c r="F141" s="178" t="s">
        <v>1276</v>
      </c>
      <c r="G141" s="179" t="s">
        <v>169</v>
      </c>
      <c r="H141" s="180">
        <v>7.195</v>
      </c>
      <c r="I141" s="181"/>
      <c r="J141" s="182">
        <f>ROUND(I141*H141,2)</f>
        <v>0</v>
      </c>
      <c r="K141" s="178" t="s">
        <v>148</v>
      </c>
      <c r="L141" s="42"/>
      <c r="M141" s="183" t="s">
        <v>19</v>
      </c>
      <c r="N141" s="184" t="s">
        <v>43</v>
      </c>
      <c r="O141" s="67"/>
      <c r="P141" s="185">
        <f>O141*H141</f>
        <v>0</v>
      </c>
      <c r="Q141" s="185">
        <v>0.26376</v>
      </c>
      <c r="R141" s="185">
        <f>Q141*H141</f>
        <v>1.8977532000000001</v>
      </c>
      <c r="S141" s="185">
        <v>0</v>
      </c>
      <c r="T141" s="18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149</v>
      </c>
      <c r="AT141" s="187" t="s">
        <v>144</v>
      </c>
      <c r="AU141" s="187" t="s">
        <v>82</v>
      </c>
      <c r="AY141" s="20" t="s">
        <v>141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20" t="s">
        <v>80</v>
      </c>
      <c r="BK141" s="188">
        <f>ROUND(I141*H141,2)</f>
        <v>0</v>
      </c>
      <c r="BL141" s="20" t="s">
        <v>149</v>
      </c>
      <c r="BM141" s="187" t="s">
        <v>1277</v>
      </c>
    </row>
    <row r="142" spans="1:65" s="2" customFormat="1" ht="24.15" customHeight="1">
      <c r="A142" s="37"/>
      <c r="B142" s="38"/>
      <c r="C142" s="176" t="s">
        <v>265</v>
      </c>
      <c r="D142" s="176" t="s">
        <v>144</v>
      </c>
      <c r="E142" s="177" t="s">
        <v>1278</v>
      </c>
      <c r="F142" s="178" t="s">
        <v>1279</v>
      </c>
      <c r="G142" s="179" t="s">
        <v>169</v>
      </c>
      <c r="H142" s="180">
        <v>7.195</v>
      </c>
      <c r="I142" s="181"/>
      <c r="J142" s="182">
        <f>ROUND(I142*H142,2)</f>
        <v>0</v>
      </c>
      <c r="K142" s="178" t="s">
        <v>148</v>
      </c>
      <c r="L142" s="42"/>
      <c r="M142" s="183" t="s">
        <v>19</v>
      </c>
      <c r="N142" s="184" t="s">
        <v>43</v>
      </c>
      <c r="O142" s="67"/>
      <c r="P142" s="185">
        <f>O142*H142</f>
        <v>0</v>
      </c>
      <c r="Q142" s="185">
        <v>0.20745</v>
      </c>
      <c r="R142" s="185">
        <f>Q142*H142</f>
        <v>1.49260275</v>
      </c>
      <c r="S142" s="185">
        <v>0</v>
      </c>
      <c r="T142" s="18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149</v>
      </c>
      <c r="AT142" s="187" t="s">
        <v>144</v>
      </c>
      <c r="AU142" s="187" t="s">
        <v>82</v>
      </c>
      <c r="AY142" s="20" t="s">
        <v>141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20" t="s">
        <v>80</v>
      </c>
      <c r="BK142" s="188">
        <f>ROUND(I142*H142,2)</f>
        <v>0</v>
      </c>
      <c r="BL142" s="20" t="s">
        <v>149</v>
      </c>
      <c r="BM142" s="187" t="s">
        <v>1280</v>
      </c>
    </row>
    <row r="143" spans="2:51" s="14" customFormat="1" ht="10.2">
      <c r="B143" s="200"/>
      <c r="C143" s="201"/>
      <c r="D143" s="191" t="s">
        <v>151</v>
      </c>
      <c r="E143" s="202" t="s">
        <v>19</v>
      </c>
      <c r="F143" s="203" t="s">
        <v>1236</v>
      </c>
      <c r="G143" s="201"/>
      <c r="H143" s="204">
        <v>7.195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151</v>
      </c>
      <c r="AU143" s="210" t="s">
        <v>82</v>
      </c>
      <c r="AV143" s="14" t="s">
        <v>82</v>
      </c>
      <c r="AW143" s="14" t="s">
        <v>33</v>
      </c>
      <c r="AX143" s="14" t="s">
        <v>72</v>
      </c>
      <c r="AY143" s="210" t="s">
        <v>141</v>
      </c>
    </row>
    <row r="144" spans="2:51" s="16" customFormat="1" ht="10.2">
      <c r="B144" s="222"/>
      <c r="C144" s="223"/>
      <c r="D144" s="191" t="s">
        <v>151</v>
      </c>
      <c r="E144" s="224" t="s">
        <v>19</v>
      </c>
      <c r="F144" s="225" t="s">
        <v>160</v>
      </c>
      <c r="G144" s="223"/>
      <c r="H144" s="226">
        <v>7.195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151</v>
      </c>
      <c r="AU144" s="232" t="s">
        <v>82</v>
      </c>
      <c r="AV144" s="16" t="s">
        <v>149</v>
      </c>
      <c r="AW144" s="16" t="s">
        <v>33</v>
      </c>
      <c r="AX144" s="16" t="s">
        <v>80</v>
      </c>
      <c r="AY144" s="232" t="s">
        <v>141</v>
      </c>
    </row>
    <row r="145" spans="1:65" s="2" customFormat="1" ht="16.5" customHeight="1">
      <c r="A145" s="37"/>
      <c r="B145" s="38"/>
      <c r="C145" s="176" t="s">
        <v>270</v>
      </c>
      <c r="D145" s="176" t="s">
        <v>144</v>
      </c>
      <c r="E145" s="177" t="s">
        <v>1281</v>
      </c>
      <c r="F145" s="178" t="s">
        <v>1282</v>
      </c>
      <c r="G145" s="179" t="s">
        <v>169</v>
      </c>
      <c r="H145" s="180">
        <v>17.748</v>
      </c>
      <c r="I145" s="181"/>
      <c r="J145" s="182">
        <f>ROUND(I145*H145,2)</f>
        <v>0</v>
      </c>
      <c r="K145" s="178" t="s">
        <v>148</v>
      </c>
      <c r="L145" s="42"/>
      <c r="M145" s="183" t="s">
        <v>19</v>
      </c>
      <c r="N145" s="184" t="s">
        <v>43</v>
      </c>
      <c r="O145" s="67"/>
      <c r="P145" s="185">
        <f>O145*H145</f>
        <v>0</v>
      </c>
      <c r="Q145" s="185">
        <v>0.36924</v>
      </c>
      <c r="R145" s="185">
        <f>Q145*H145</f>
        <v>6.553271520000001</v>
      </c>
      <c r="S145" s="185">
        <v>0</v>
      </c>
      <c r="T145" s="18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149</v>
      </c>
      <c r="AT145" s="187" t="s">
        <v>144</v>
      </c>
      <c r="AU145" s="187" t="s">
        <v>82</v>
      </c>
      <c r="AY145" s="20" t="s">
        <v>141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20" t="s">
        <v>80</v>
      </c>
      <c r="BK145" s="188">
        <f>ROUND(I145*H145,2)</f>
        <v>0</v>
      </c>
      <c r="BL145" s="20" t="s">
        <v>149</v>
      </c>
      <c r="BM145" s="187" t="s">
        <v>1283</v>
      </c>
    </row>
    <row r="146" spans="2:51" s="14" customFormat="1" ht="10.2">
      <c r="B146" s="200"/>
      <c r="C146" s="201"/>
      <c r="D146" s="191" t="s">
        <v>151</v>
      </c>
      <c r="E146" s="202" t="s">
        <v>19</v>
      </c>
      <c r="F146" s="203" t="s">
        <v>1232</v>
      </c>
      <c r="G146" s="201"/>
      <c r="H146" s="204">
        <v>17.748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151</v>
      </c>
      <c r="AU146" s="210" t="s">
        <v>82</v>
      </c>
      <c r="AV146" s="14" t="s">
        <v>82</v>
      </c>
      <c r="AW146" s="14" t="s">
        <v>33</v>
      </c>
      <c r="AX146" s="14" t="s">
        <v>72</v>
      </c>
      <c r="AY146" s="210" t="s">
        <v>141</v>
      </c>
    </row>
    <row r="147" spans="2:51" s="16" customFormat="1" ht="10.2">
      <c r="B147" s="222"/>
      <c r="C147" s="223"/>
      <c r="D147" s="191" t="s">
        <v>151</v>
      </c>
      <c r="E147" s="224" t="s">
        <v>19</v>
      </c>
      <c r="F147" s="225" t="s">
        <v>160</v>
      </c>
      <c r="G147" s="223"/>
      <c r="H147" s="226">
        <v>17.748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151</v>
      </c>
      <c r="AU147" s="232" t="s">
        <v>82</v>
      </c>
      <c r="AV147" s="16" t="s">
        <v>149</v>
      </c>
      <c r="AW147" s="16" t="s">
        <v>33</v>
      </c>
      <c r="AX147" s="16" t="s">
        <v>80</v>
      </c>
      <c r="AY147" s="232" t="s">
        <v>141</v>
      </c>
    </row>
    <row r="148" spans="1:65" s="2" customFormat="1" ht="37.8" customHeight="1">
      <c r="A148" s="37"/>
      <c r="B148" s="38"/>
      <c r="C148" s="176" t="s">
        <v>277</v>
      </c>
      <c r="D148" s="176" t="s">
        <v>144</v>
      </c>
      <c r="E148" s="177" t="s">
        <v>1284</v>
      </c>
      <c r="F148" s="178" t="s">
        <v>1285</v>
      </c>
      <c r="G148" s="179" t="s">
        <v>169</v>
      </c>
      <c r="H148" s="180">
        <v>50.11</v>
      </c>
      <c r="I148" s="181"/>
      <c r="J148" s="182">
        <f>ROUND(I148*H148,2)</f>
        <v>0</v>
      </c>
      <c r="K148" s="178" t="s">
        <v>148</v>
      </c>
      <c r="L148" s="42"/>
      <c r="M148" s="183" t="s">
        <v>19</v>
      </c>
      <c r="N148" s="184" t="s">
        <v>43</v>
      </c>
      <c r="O148" s="67"/>
      <c r="P148" s="185">
        <f>O148*H148</f>
        <v>0</v>
      </c>
      <c r="Q148" s="185">
        <v>0.08425</v>
      </c>
      <c r="R148" s="185">
        <f>Q148*H148</f>
        <v>4.2217675</v>
      </c>
      <c r="S148" s="185">
        <v>0</v>
      </c>
      <c r="T148" s="18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7" t="s">
        <v>149</v>
      </c>
      <c r="AT148" s="187" t="s">
        <v>144</v>
      </c>
      <c r="AU148" s="187" t="s">
        <v>82</v>
      </c>
      <c r="AY148" s="20" t="s">
        <v>141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20" t="s">
        <v>80</v>
      </c>
      <c r="BK148" s="188">
        <f>ROUND(I148*H148,2)</f>
        <v>0</v>
      </c>
      <c r="BL148" s="20" t="s">
        <v>149</v>
      </c>
      <c r="BM148" s="187" t="s">
        <v>1286</v>
      </c>
    </row>
    <row r="149" spans="2:51" s="13" customFormat="1" ht="10.2">
      <c r="B149" s="189"/>
      <c r="C149" s="190"/>
      <c r="D149" s="191" t="s">
        <v>151</v>
      </c>
      <c r="E149" s="192" t="s">
        <v>19</v>
      </c>
      <c r="F149" s="193" t="s">
        <v>1287</v>
      </c>
      <c r="G149" s="190"/>
      <c r="H149" s="192" t="s">
        <v>19</v>
      </c>
      <c r="I149" s="194"/>
      <c r="J149" s="190"/>
      <c r="K149" s="190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151</v>
      </c>
      <c r="AU149" s="199" t="s">
        <v>82</v>
      </c>
      <c r="AV149" s="13" t="s">
        <v>80</v>
      </c>
      <c r="AW149" s="13" t="s">
        <v>33</v>
      </c>
      <c r="AX149" s="13" t="s">
        <v>72</v>
      </c>
      <c r="AY149" s="199" t="s">
        <v>141</v>
      </c>
    </row>
    <row r="150" spans="2:51" s="14" customFormat="1" ht="10.2">
      <c r="B150" s="200"/>
      <c r="C150" s="201"/>
      <c r="D150" s="191" t="s">
        <v>151</v>
      </c>
      <c r="E150" s="202" t="s">
        <v>19</v>
      </c>
      <c r="F150" s="203" t="s">
        <v>1288</v>
      </c>
      <c r="G150" s="201"/>
      <c r="H150" s="204">
        <v>50.11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151</v>
      </c>
      <c r="AU150" s="210" t="s">
        <v>82</v>
      </c>
      <c r="AV150" s="14" t="s">
        <v>82</v>
      </c>
      <c r="AW150" s="14" t="s">
        <v>33</v>
      </c>
      <c r="AX150" s="14" t="s">
        <v>72</v>
      </c>
      <c r="AY150" s="210" t="s">
        <v>141</v>
      </c>
    </row>
    <row r="151" spans="2:51" s="16" customFormat="1" ht="10.2">
      <c r="B151" s="222"/>
      <c r="C151" s="223"/>
      <c r="D151" s="191" t="s">
        <v>151</v>
      </c>
      <c r="E151" s="224" t="s">
        <v>19</v>
      </c>
      <c r="F151" s="225" t="s">
        <v>160</v>
      </c>
      <c r="G151" s="223"/>
      <c r="H151" s="226">
        <v>50.11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151</v>
      </c>
      <c r="AU151" s="232" t="s">
        <v>82</v>
      </c>
      <c r="AV151" s="16" t="s">
        <v>149</v>
      </c>
      <c r="AW151" s="16" t="s">
        <v>33</v>
      </c>
      <c r="AX151" s="16" t="s">
        <v>80</v>
      </c>
      <c r="AY151" s="232" t="s">
        <v>141</v>
      </c>
    </row>
    <row r="152" spans="1:65" s="2" customFormat="1" ht="16.5" customHeight="1">
      <c r="A152" s="37"/>
      <c r="B152" s="38"/>
      <c r="C152" s="233" t="s">
        <v>282</v>
      </c>
      <c r="D152" s="233" t="s">
        <v>161</v>
      </c>
      <c r="E152" s="234" t="s">
        <v>1289</v>
      </c>
      <c r="F152" s="235" t="s">
        <v>1290</v>
      </c>
      <c r="G152" s="236" t="s">
        <v>169</v>
      </c>
      <c r="H152" s="237">
        <v>5.061</v>
      </c>
      <c r="I152" s="238"/>
      <c r="J152" s="239">
        <f>ROUND(I152*H152,2)</f>
        <v>0</v>
      </c>
      <c r="K152" s="235" t="s">
        <v>148</v>
      </c>
      <c r="L152" s="240"/>
      <c r="M152" s="241" t="s">
        <v>19</v>
      </c>
      <c r="N152" s="242" t="s">
        <v>43</v>
      </c>
      <c r="O152" s="67"/>
      <c r="P152" s="185">
        <f>O152*H152</f>
        <v>0</v>
      </c>
      <c r="Q152" s="185">
        <v>0.131</v>
      </c>
      <c r="R152" s="185">
        <f>Q152*H152</f>
        <v>0.662991</v>
      </c>
      <c r="S152" s="185">
        <v>0</v>
      </c>
      <c r="T152" s="18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7" t="s">
        <v>164</v>
      </c>
      <c r="AT152" s="187" t="s">
        <v>161</v>
      </c>
      <c r="AU152" s="187" t="s">
        <v>82</v>
      </c>
      <c r="AY152" s="20" t="s">
        <v>141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20" t="s">
        <v>80</v>
      </c>
      <c r="BK152" s="188">
        <f>ROUND(I152*H152,2)</f>
        <v>0</v>
      </c>
      <c r="BL152" s="20" t="s">
        <v>149</v>
      </c>
      <c r="BM152" s="187" t="s">
        <v>1291</v>
      </c>
    </row>
    <row r="153" spans="2:51" s="13" customFormat="1" ht="10.2">
      <c r="B153" s="189"/>
      <c r="C153" s="190"/>
      <c r="D153" s="191" t="s">
        <v>151</v>
      </c>
      <c r="E153" s="192" t="s">
        <v>19</v>
      </c>
      <c r="F153" s="193" t="s">
        <v>1292</v>
      </c>
      <c r="G153" s="190"/>
      <c r="H153" s="192" t="s">
        <v>19</v>
      </c>
      <c r="I153" s="194"/>
      <c r="J153" s="190"/>
      <c r="K153" s="190"/>
      <c r="L153" s="195"/>
      <c r="M153" s="196"/>
      <c r="N153" s="197"/>
      <c r="O153" s="197"/>
      <c r="P153" s="197"/>
      <c r="Q153" s="197"/>
      <c r="R153" s="197"/>
      <c r="S153" s="197"/>
      <c r="T153" s="198"/>
      <c r="AT153" s="199" t="s">
        <v>151</v>
      </c>
      <c r="AU153" s="199" t="s">
        <v>82</v>
      </c>
      <c r="AV153" s="13" t="s">
        <v>80</v>
      </c>
      <c r="AW153" s="13" t="s">
        <v>33</v>
      </c>
      <c r="AX153" s="13" t="s">
        <v>72</v>
      </c>
      <c r="AY153" s="199" t="s">
        <v>141</v>
      </c>
    </row>
    <row r="154" spans="2:51" s="14" customFormat="1" ht="10.2">
      <c r="B154" s="200"/>
      <c r="C154" s="201"/>
      <c r="D154" s="191" t="s">
        <v>151</v>
      </c>
      <c r="E154" s="202" t="s">
        <v>19</v>
      </c>
      <c r="F154" s="203" t="s">
        <v>1293</v>
      </c>
      <c r="G154" s="201"/>
      <c r="H154" s="204">
        <v>5.061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151</v>
      </c>
      <c r="AU154" s="210" t="s">
        <v>82</v>
      </c>
      <c r="AV154" s="14" t="s">
        <v>82</v>
      </c>
      <c r="AW154" s="14" t="s">
        <v>33</v>
      </c>
      <c r="AX154" s="14" t="s">
        <v>72</v>
      </c>
      <c r="AY154" s="210" t="s">
        <v>141</v>
      </c>
    </row>
    <row r="155" spans="2:51" s="16" customFormat="1" ht="10.2">
      <c r="B155" s="222"/>
      <c r="C155" s="223"/>
      <c r="D155" s="191" t="s">
        <v>151</v>
      </c>
      <c r="E155" s="224" t="s">
        <v>19</v>
      </c>
      <c r="F155" s="225" t="s">
        <v>160</v>
      </c>
      <c r="G155" s="223"/>
      <c r="H155" s="226">
        <v>5.061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151</v>
      </c>
      <c r="AU155" s="232" t="s">
        <v>82</v>
      </c>
      <c r="AV155" s="16" t="s">
        <v>149</v>
      </c>
      <c r="AW155" s="16" t="s">
        <v>33</v>
      </c>
      <c r="AX155" s="16" t="s">
        <v>80</v>
      </c>
      <c r="AY155" s="232" t="s">
        <v>141</v>
      </c>
    </row>
    <row r="156" spans="1:65" s="2" customFormat="1" ht="37.8" customHeight="1">
      <c r="A156" s="37"/>
      <c r="B156" s="38"/>
      <c r="C156" s="176" t="s">
        <v>286</v>
      </c>
      <c r="D156" s="176" t="s">
        <v>144</v>
      </c>
      <c r="E156" s="177" t="s">
        <v>1294</v>
      </c>
      <c r="F156" s="178" t="s">
        <v>1295</v>
      </c>
      <c r="G156" s="179" t="s">
        <v>169</v>
      </c>
      <c r="H156" s="180">
        <v>24.81</v>
      </c>
      <c r="I156" s="181"/>
      <c r="J156" s="182">
        <f>ROUND(I156*H156,2)</f>
        <v>0</v>
      </c>
      <c r="K156" s="178" t="s">
        <v>148</v>
      </c>
      <c r="L156" s="42"/>
      <c r="M156" s="183" t="s">
        <v>19</v>
      </c>
      <c r="N156" s="184" t="s">
        <v>43</v>
      </c>
      <c r="O156" s="67"/>
      <c r="P156" s="185">
        <f>O156*H156</f>
        <v>0</v>
      </c>
      <c r="Q156" s="185">
        <v>0.101</v>
      </c>
      <c r="R156" s="185">
        <f>Q156*H156</f>
        <v>2.50581</v>
      </c>
      <c r="S156" s="185">
        <v>0</v>
      </c>
      <c r="T156" s="18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7" t="s">
        <v>149</v>
      </c>
      <c r="AT156" s="187" t="s">
        <v>144</v>
      </c>
      <c r="AU156" s="187" t="s">
        <v>82</v>
      </c>
      <c r="AY156" s="20" t="s">
        <v>141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20" t="s">
        <v>80</v>
      </c>
      <c r="BK156" s="188">
        <f>ROUND(I156*H156,2)</f>
        <v>0</v>
      </c>
      <c r="BL156" s="20" t="s">
        <v>149</v>
      </c>
      <c r="BM156" s="187" t="s">
        <v>1296</v>
      </c>
    </row>
    <row r="157" spans="2:51" s="13" customFormat="1" ht="10.2">
      <c r="B157" s="189"/>
      <c r="C157" s="190"/>
      <c r="D157" s="191" t="s">
        <v>151</v>
      </c>
      <c r="E157" s="192" t="s">
        <v>19</v>
      </c>
      <c r="F157" s="193" t="s">
        <v>1297</v>
      </c>
      <c r="G157" s="190"/>
      <c r="H157" s="192" t="s">
        <v>19</v>
      </c>
      <c r="I157" s="194"/>
      <c r="J157" s="190"/>
      <c r="K157" s="190"/>
      <c r="L157" s="195"/>
      <c r="M157" s="196"/>
      <c r="N157" s="197"/>
      <c r="O157" s="197"/>
      <c r="P157" s="197"/>
      <c r="Q157" s="197"/>
      <c r="R157" s="197"/>
      <c r="S157" s="197"/>
      <c r="T157" s="198"/>
      <c r="AT157" s="199" t="s">
        <v>151</v>
      </c>
      <c r="AU157" s="199" t="s">
        <v>82</v>
      </c>
      <c r="AV157" s="13" t="s">
        <v>80</v>
      </c>
      <c r="AW157" s="13" t="s">
        <v>33</v>
      </c>
      <c r="AX157" s="13" t="s">
        <v>72</v>
      </c>
      <c r="AY157" s="199" t="s">
        <v>141</v>
      </c>
    </row>
    <row r="158" spans="2:51" s="14" customFormat="1" ht="10.2">
      <c r="B158" s="200"/>
      <c r="C158" s="201"/>
      <c r="D158" s="191" t="s">
        <v>151</v>
      </c>
      <c r="E158" s="202" t="s">
        <v>19</v>
      </c>
      <c r="F158" s="203" t="s">
        <v>1298</v>
      </c>
      <c r="G158" s="201"/>
      <c r="H158" s="204">
        <v>24.81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151</v>
      </c>
      <c r="AU158" s="210" t="s">
        <v>82</v>
      </c>
      <c r="AV158" s="14" t="s">
        <v>82</v>
      </c>
      <c r="AW158" s="14" t="s">
        <v>33</v>
      </c>
      <c r="AX158" s="14" t="s">
        <v>72</v>
      </c>
      <c r="AY158" s="210" t="s">
        <v>141</v>
      </c>
    </row>
    <row r="159" spans="2:51" s="16" customFormat="1" ht="10.2">
      <c r="B159" s="222"/>
      <c r="C159" s="223"/>
      <c r="D159" s="191" t="s">
        <v>151</v>
      </c>
      <c r="E159" s="224" t="s">
        <v>19</v>
      </c>
      <c r="F159" s="225" t="s">
        <v>160</v>
      </c>
      <c r="G159" s="223"/>
      <c r="H159" s="226">
        <v>24.81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151</v>
      </c>
      <c r="AU159" s="232" t="s">
        <v>82</v>
      </c>
      <c r="AV159" s="16" t="s">
        <v>149</v>
      </c>
      <c r="AW159" s="16" t="s">
        <v>33</v>
      </c>
      <c r="AX159" s="16" t="s">
        <v>80</v>
      </c>
      <c r="AY159" s="232" t="s">
        <v>141</v>
      </c>
    </row>
    <row r="160" spans="1:65" s="2" customFormat="1" ht="16.5" customHeight="1">
      <c r="A160" s="37"/>
      <c r="B160" s="38"/>
      <c r="C160" s="233" t="s">
        <v>292</v>
      </c>
      <c r="D160" s="233" t="s">
        <v>161</v>
      </c>
      <c r="E160" s="234" t="s">
        <v>1299</v>
      </c>
      <c r="F160" s="235" t="s">
        <v>1300</v>
      </c>
      <c r="G160" s="236" t="s">
        <v>169</v>
      </c>
      <c r="H160" s="237">
        <v>6.265</v>
      </c>
      <c r="I160" s="238"/>
      <c r="J160" s="239">
        <f>ROUND(I160*H160,2)</f>
        <v>0</v>
      </c>
      <c r="K160" s="235" t="s">
        <v>19</v>
      </c>
      <c r="L160" s="240"/>
      <c r="M160" s="241" t="s">
        <v>19</v>
      </c>
      <c r="N160" s="242" t="s">
        <v>43</v>
      </c>
      <c r="O160" s="67"/>
      <c r="P160" s="185">
        <f>O160*H160</f>
        <v>0</v>
      </c>
      <c r="Q160" s="185">
        <v>0.135</v>
      </c>
      <c r="R160" s="185">
        <f>Q160*H160</f>
        <v>0.845775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164</v>
      </c>
      <c r="AT160" s="187" t="s">
        <v>161</v>
      </c>
      <c r="AU160" s="187" t="s">
        <v>82</v>
      </c>
      <c r="AY160" s="20" t="s">
        <v>141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20" t="s">
        <v>80</v>
      </c>
      <c r="BK160" s="188">
        <f>ROUND(I160*H160,2)</f>
        <v>0</v>
      </c>
      <c r="BL160" s="20" t="s">
        <v>149</v>
      </c>
      <c r="BM160" s="187" t="s">
        <v>1301</v>
      </c>
    </row>
    <row r="161" spans="2:51" s="13" customFormat="1" ht="10.2">
      <c r="B161" s="189"/>
      <c r="C161" s="190"/>
      <c r="D161" s="191" t="s">
        <v>151</v>
      </c>
      <c r="E161" s="192" t="s">
        <v>19</v>
      </c>
      <c r="F161" s="193" t="s">
        <v>1302</v>
      </c>
      <c r="G161" s="190"/>
      <c r="H161" s="192" t="s">
        <v>19</v>
      </c>
      <c r="I161" s="194"/>
      <c r="J161" s="190"/>
      <c r="K161" s="190"/>
      <c r="L161" s="195"/>
      <c r="M161" s="196"/>
      <c r="N161" s="197"/>
      <c r="O161" s="197"/>
      <c r="P161" s="197"/>
      <c r="Q161" s="197"/>
      <c r="R161" s="197"/>
      <c r="S161" s="197"/>
      <c r="T161" s="198"/>
      <c r="AT161" s="199" t="s">
        <v>151</v>
      </c>
      <c r="AU161" s="199" t="s">
        <v>82</v>
      </c>
      <c r="AV161" s="13" t="s">
        <v>80</v>
      </c>
      <c r="AW161" s="13" t="s">
        <v>33</v>
      </c>
      <c r="AX161" s="13" t="s">
        <v>72</v>
      </c>
      <c r="AY161" s="199" t="s">
        <v>141</v>
      </c>
    </row>
    <row r="162" spans="2:51" s="14" customFormat="1" ht="10.2">
      <c r="B162" s="200"/>
      <c r="C162" s="201"/>
      <c r="D162" s="191" t="s">
        <v>151</v>
      </c>
      <c r="E162" s="202" t="s">
        <v>19</v>
      </c>
      <c r="F162" s="203" t="s">
        <v>1303</v>
      </c>
      <c r="G162" s="201"/>
      <c r="H162" s="204">
        <v>6.265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151</v>
      </c>
      <c r="AU162" s="210" t="s">
        <v>82</v>
      </c>
      <c r="AV162" s="14" t="s">
        <v>82</v>
      </c>
      <c r="AW162" s="14" t="s">
        <v>33</v>
      </c>
      <c r="AX162" s="14" t="s">
        <v>72</v>
      </c>
      <c r="AY162" s="210" t="s">
        <v>141</v>
      </c>
    </row>
    <row r="163" spans="2:51" s="16" customFormat="1" ht="10.2">
      <c r="B163" s="222"/>
      <c r="C163" s="223"/>
      <c r="D163" s="191" t="s">
        <v>151</v>
      </c>
      <c r="E163" s="224" t="s">
        <v>19</v>
      </c>
      <c r="F163" s="225" t="s">
        <v>160</v>
      </c>
      <c r="G163" s="223"/>
      <c r="H163" s="226">
        <v>6.265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151</v>
      </c>
      <c r="AU163" s="232" t="s">
        <v>82</v>
      </c>
      <c r="AV163" s="16" t="s">
        <v>149</v>
      </c>
      <c r="AW163" s="16" t="s">
        <v>33</v>
      </c>
      <c r="AX163" s="16" t="s">
        <v>80</v>
      </c>
      <c r="AY163" s="232" t="s">
        <v>141</v>
      </c>
    </row>
    <row r="164" spans="2:63" s="12" customFormat="1" ht="22.8" customHeight="1">
      <c r="B164" s="160"/>
      <c r="C164" s="161"/>
      <c r="D164" s="162" t="s">
        <v>71</v>
      </c>
      <c r="E164" s="174" t="s">
        <v>142</v>
      </c>
      <c r="F164" s="174" t="s">
        <v>143</v>
      </c>
      <c r="G164" s="161"/>
      <c r="H164" s="161"/>
      <c r="I164" s="164"/>
      <c r="J164" s="175">
        <f>BK164</f>
        <v>0</v>
      </c>
      <c r="K164" s="161"/>
      <c r="L164" s="166"/>
      <c r="M164" s="167"/>
      <c r="N164" s="168"/>
      <c r="O164" s="168"/>
      <c r="P164" s="169">
        <f>SUM(P165:P168)</f>
        <v>0</v>
      </c>
      <c r="Q164" s="168"/>
      <c r="R164" s="169">
        <f>SUM(R165:R168)</f>
        <v>0</v>
      </c>
      <c r="S164" s="168"/>
      <c r="T164" s="170">
        <f>SUM(T165:T168)</f>
        <v>0</v>
      </c>
      <c r="AR164" s="171" t="s">
        <v>80</v>
      </c>
      <c r="AT164" s="172" t="s">
        <v>71</v>
      </c>
      <c r="AU164" s="172" t="s">
        <v>80</v>
      </c>
      <c r="AY164" s="171" t="s">
        <v>141</v>
      </c>
      <c r="BK164" s="173">
        <f>SUM(BK165:BK168)</f>
        <v>0</v>
      </c>
    </row>
    <row r="165" spans="1:65" s="2" customFormat="1" ht="16.5" customHeight="1">
      <c r="A165" s="37"/>
      <c r="B165" s="38"/>
      <c r="C165" s="176" t="s">
        <v>299</v>
      </c>
      <c r="D165" s="176" t="s">
        <v>144</v>
      </c>
      <c r="E165" s="177" t="s">
        <v>1304</v>
      </c>
      <c r="F165" s="178" t="s">
        <v>1305</v>
      </c>
      <c r="G165" s="179" t="s">
        <v>169</v>
      </c>
      <c r="H165" s="180">
        <v>142.12</v>
      </c>
      <c r="I165" s="181"/>
      <c r="J165" s="182">
        <f>ROUND(I165*H165,2)</f>
        <v>0</v>
      </c>
      <c r="K165" s="178" t="s">
        <v>148</v>
      </c>
      <c r="L165" s="42"/>
      <c r="M165" s="183" t="s">
        <v>19</v>
      </c>
      <c r="N165" s="184" t="s">
        <v>43</v>
      </c>
      <c r="O165" s="67"/>
      <c r="P165" s="185">
        <f>O165*H165</f>
        <v>0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7" t="s">
        <v>149</v>
      </c>
      <c r="AT165" s="187" t="s">
        <v>144</v>
      </c>
      <c r="AU165" s="187" t="s">
        <v>82</v>
      </c>
      <c r="AY165" s="20" t="s">
        <v>141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20" t="s">
        <v>80</v>
      </c>
      <c r="BK165" s="188">
        <f>ROUND(I165*H165,2)</f>
        <v>0</v>
      </c>
      <c r="BL165" s="20" t="s">
        <v>149</v>
      </c>
      <c r="BM165" s="187" t="s">
        <v>1306</v>
      </c>
    </row>
    <row r="166" spans="2:51" s="13" customFormat="1" ht="10.2">
      <c r="B166" s="189"/>
      <c r="C166" s="190"/>
      <c r="D166" s="191" t="s">
        <v>151</v>
      </c>
      <c r="E166" s="192" t="s">
        <v>19</v>
      </c>
      <c r="F166" s="193" t="s">
        <v>1307</v>
      </c>
      <c r="G166" s="190"/>
      <c r="H166" s="192" t="s">
        <v>19</v>
      </c>
      <c r="I166" s="194"/>
      <c r="J166" s="190"/>
      <c r="K166" s="190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151</v>
      </c>
      <c r="AU166" s="199" t="s">
        <v>82</v>
      </c>
      <c r="AV166" s="13" t="s">
        <v>80</v>
      </c>
      <c r="AW166" s="13" t="s">
        <v>33</v>
      </c>
      <c r="AX166" s="13" t="s">
        <v>72</v>
      </c>
      <c r="AY166" s="199" t="s">
        <v>141</v>
      </c>
    </row>
    <row r="167" spans="2:51" s="14" customFormat="1" ht="10.2">
      <c r="B167" s="200"/>
      <c r="C167" s="201"/>
      <c r="D167" s="191" t="s">
        <v>151</v>
      </c>
      <c r="E167" s="202" t="s">
        <v>19</v>
      </c>
      <c r="F167" s="203" t="s">
        <v>1308</v>
      </c>
      <c r="G167" s="201"/>
      <c r="H167" s="204">
        <v>142.12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151</v>
      </c>
      <c r="AU167" s="210" t="s">
        <v>82</v>
      </c>
      <c r="AV167" s="14" t="s">
        <v>82</v>
      </c>
      <c r="AW167" s="14" t="s">
        <v>33</v>
      </c>
      <c r="AX167" s="14" t="s">
        <v>72</v>
      </c>
      <c r="AY167" s="210" t="s">
        <v>141</v>
      </c>
    </row>
    <row r="168" spans="2:51" s="16" customFormat="1" ht="10.2">
      <c r="B168" s="222"/>
      <c r="C168" s="223"/>
      <c r="D168" s="191" t="s">
        <v>151</v>
      </c>
      <c r="E168" s="224" t="s">
        <v>19</v>
      </c>
      <c r="F168" s="225" t="s">
        <v>160</v>
      </c>
      <c r="G168" s="223"/>
      <c r="H168" s="226">
        <v>142.12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151</v>
      </c>
      <c r="AU168" s="232" t="s">
        <v>82</v>
      </c>
      <c r="AV168" s="16" t="s">
        <v>149</v>
      </c>
      <c r="AW168" s="16" t="s">
        <v>33</v>
      </c>
      <c r="AX168" s="16" t="s">
        <v>80</v>
      </c>
      <c r="AY168" s="232" t="s">
        <v>141</v>
      </c>
    </row>
    <row r="169" spans="2:63" s="12" customFormat="1" ht="22.8" customHeight="1">
      <c r="B169" s="160"/>
      <c r="C169" s="161"/>
      <c r="D169" s="162" t="s">
        <v>71</v>
      </c>
      <c r="E169" s="174" t="s">
        <v>1309</v>
      </c>
      <c r="F169" s="174" t="s">
        <v>1310</v>
      </c>
      <c r="G169" s="161"/>
      <c r="H169" s="161"/>
      <c r="I169" s="164"/>
      <c r="J169" s="175">
        <f>BK169</f>
        <v>0</v>
      </c>
      <c r="K169" s="161"/>
      <c r="L169" s="166"/>
      <c r="M169" s="167"/>
      <c r="N169" s="168"/>
      <c r="O169" s="168"/>
      <c r="P169" s="169">
        <f>SUM(P170:P178)</f>
        <v>0</v>
      </c>
      <c r="Q169" s="168"/>
      <c r="R169" s="169">
        <f>SUM(R170:R178)</f>
        <v>0.3107409</v>
      </c>
      <c r="S169" s="168"/>
      <c r="T169" s="170">
        <f>SUM(T170:T178)</f>
        <v>0</v>
      </c>
      <c r="AR169" s="171" t="s">
        <v>80</v>
      </c>
      <c r="AT169" s="172" t="s">
        <v>71</v>
      </c>
      <c r="AU169" s="172" t="s">
        <v>80</v>
      </c>
      <c r="AY169" s="171" t="s">
        <v>141</v>
      </c>
      <c r="BK169" s="173">
        <f>SUM(BK170:BK178)</f>
        <v>0</v>
      </c>
    </row>
    <row r="170" spans="1:65" s="2" customFormat="1" ht="24.15" customHeight="1">
      <c r="A170" s="37"/>
      <c r="B170" s="38"/>
      <c r="C170" s="176" t="s">
        <v>7</v>
      </c>
      <c r="D170" s="176" t="s">
        <v>144</v>
      </c>
      <c r="E170" s="177" t="s">
        <v>1311</v>
      </c>
      <c r="F170" s="178" t="s">
        <v>1312</v>
      </c>
      <c r="G170" s="179" t="s">
        <v>147</v>
      </c>
      <c r="H170" s="180">
        <v>1</v>
      </c>
      <c r="I170" s="181"/>
      <c r="J170" s="182">
        <f>ROUND(I170*H170,2)</f>
        <v>0</v>
      </c>
      <c r="K170" s="178" t="s">
        <v>148</v>
      </c>
      <c r="L170" s="42"/>
      <c r="M170" s="183" t="s">
        <v>19</v>
      </c>
      <c r="N170" s="184" t="s">
        <v>43</v>
      </c>
      <c r="O170" s="67"/>
      <c r="P170" s="185">
        <f>O170*H170</f>
        <v>0</v>
      </c>
      <c r="Q170" s="185">
        <v>0.16849</v>
      </c>
      <c r="R170" s="185">
        <f>Q170*H170</f>
        <v>0.16849</v>
      </c>
      <c r="S170" s="185">
        <v>0</v>
      </c>
      <c r="T170" s="18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7" t="s">
        <v>149</v>
      </c>
      <c r="AT170" s="187" t="s">
        <v>144</v>
      </c>
      <c r="AU170" s="187" t="s">
        <v>82</v>
      </c>
      <c r="AY170" s="20" t="s">
        <v>141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20" t="s">
        <v>80</v>
      </c>
      <c r="BK170" s="188">
        <f>ROUND(I170*H170,2)</f>
        <v>0</v>
      </c>
      <c r="BL170" s="20" t="s">
        <v>149</v>
      </c>
      <c r="BM170" s="187" t="s">
        <v>1313</v>
      </c>
    </row>
    <row r="171" spans="1:65" s="2" customFormat="1" ht="24.15" customHeight="1">
      <c r="A171" s="37"/>
      <c r="B171" s="38"/>
      <c r="C171" s="176" t="s">
        <v>307</v>
      </c>
      <c r="D171" s="176" t="s">
        <v>144</v>
      </c>
      <c r="E171" s="177" t="s">
        <v>1314</v>
      </c>
      <c r="F171" s="178" t="s">
        <v>1315</v>
      </c>
      <c r="G171" s="179" t="s">
        <v>147</v>
      </c>
      <c r="H171" s="180">
        <v>1</v>
      </c>
      <c r="I171" s="181"/>
      <c r="J171" s="182">
        <f>ROUND(I171*H171,2)</f>
        <v>0</v>
      </c>
      <c r="K171" s="178" t="s">
        <v>148</v>
      </c>
      <c r="L171" s="42"/>
      <c r="M171" s="183" t="s">
        <v>19</v>
      </c>
      <c r="N171" s="184" t="s">
        <v>43</v>
      </c>
      <c r="O171" s="67"/>
      <c r="P171" s="185">
        <f>O171*H171</f>
        <v>0</v>
      </c>
      <c r="Q171" s="185">
        <v>0.1295</v>
      </c>
      <c r="R171" s="185">
        <f>Q171*H171</f>
        <v>0.1295</v>
      </c>
      <c r="S171" s="185">
        <v>0</v>
      </c>
      <c r="T171" s="18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7" t="s">
        <v>149</v>
      </c>
      <c r="AT171" s="187" t="s">
        <v>144</v>
      </c>
      <c r="AU171" s="187" t="s">
        <v>82</v>
      </c>
      <c r="AY171" s="20" t="s">
        <v>141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20" t="s">
        <v>80</v>
      </c>
      <c r="BK171" s="188">
        <f>ROUND(I171*H171,2)</f>
        <v>0</v>
      </c>
      <c r="BL171" s="20" t="s">
        <v>149</v>
      </c>
      <c r="BM171" s="187" t="s">
        <v>1316</v>
      </c>
    </row>
    <row r="172" spans="1:65" s="2" customFormat="1" ht="33" customHeight="1">
      <c r="A172" s="37"/>
      <c r="B172" s="38"/>
      <c r="C172" s="176" t="s">
        <v>311</v>
      </c>
      <c r="D172" s="176" t="s">
        <v>144</v>
      </c>
      <c r="E172" s="177" t="s">
        <v>1317</v>
      </c>
      <c r="F172" s="178" t="s">
        <v>1318</v>
      </c>
      <c r="G172" s="179" t="s">
        <v>147</v>
      </c>
      <c r="H172" s="180">
        <v>20.92</v>
      </c>
      <c r="I172" s="181"/>
      <c r="J172" s="182">
        <f>ROUND(I172*H172,2)</f>
        <v>0</v>
      </c>
      <c r="K172" s="178" t="s">
        <v>148</v>
      </c>
      <c r="L172" s="42"/>
      <c r="M172" s="183" t="s">
        <v>19</v>
      </c>
      <c r="N172" s="184" t="s">
        <v>43</v>
      </c>
      <c r="O172" s="67"/>
      <c r="P172" s="185">
        <f>O172*H172</f>
        <v>0</v>
      </c>
      <c r="Q172" s="185">
        <v>0.0006</v>
      </c>
      <c r="R172" s="185">
        <f>Q172*H172</f>
        <v>0.012552</v>
      </c>
      <c r="S172" s="185">
        <v>0</v>
      </c>
      <c r="T172" s="18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7" t="s">
        <v>149</v>
      </c>
      <c r="AT172" s="187" t="s">
        <v>144</v>
      </c>
      <c r="AU172" s="187" t="s">
        <v>82</v>
      </c>
      <c r="AY172" s="20" t="s">
        <v>141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20" t="s">
        <v>80</v>
      </c>
      <c r="BK172" s="188">
        <f>ROUND(I172*H172,2)</f>
        <v>0</v>
      </c>
      <c r="BL172" s="20" t="s">
        <v>149</v>
      </c>
      <c r="BM172" s="187" t="s">
        <v>1319</v>
      </c>
    </row>
    <row r="173" spans="1:65" s="2" customFormat="1" ht="16.5" customHeight="1">
      <c r="A173" s="37"/>
      <c r="B173" s="38"/>
      <c r="C173" s="176" t="s">
        <v>315</v>
      </c>
      <c r="D173" s="176" t="s">
        <v>144</v>
      </c>
      <c r="E173" s="177" t="s">
        <v>1320</v>
      </c>
      <c r="F173" s="178" t="s">
        <v>1321</v>
      </c>
      <c r="G173" s="179" t="s">
        <v>147</v>
      </c>
      <c r="H173" s="180">
        <v>20.92</v>
      </c>
      <c r="I173" s="181"/>
      <c r="J173" s="182">
        <f>ROUND(I173*H173,2)</f>
        <v>0</v>
      </c>
      <c r="K173" s="178" t="s">
        <v>148</v>
      </c>
      <c r="L173" s="42"/>
      <c r="M173" s="183" t="s">
        <v>19</v>
      </c>
      <c r="N173" s="184" t="s">
        <v>43</v>
      </c>
      <c r="O173" s="67"/>
      <c r="P173" s="185">
        <f>O173*H173</f>
        <v>0</v>
      </c>
      <c r="Q173" s="185">
        <v>0</v>
      </c>
      <c r="R173" s="185">
        <f>Q173*H173</f>
        <v>0</v>
      </c>
      <c r="S173" s="185">
        <v>0</v>
      </c>
      <c r="T173" s="18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149</v>
      </c>
      <c r="AT173" s="187" t="s">
        <v>144</v>
      </c>
      <c r="AU173" s="187" t="s">
        <v>82</v>
      </c>
      <c r="AY173" s="20" t="s">
        <v>141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20" t="s">
        <v>80</v>
      </c>
      <c r="BK173" s="188">
        <f>ROUND(I173*H173,2)</f>
        <v>0</v>
      </c>
      <c r="BL173" s="20" t="s">
        <v>149</v>
      </c>
      <c r="BM173" s="187" t="s">
        <v>1322</v>
      </c>
    </row>
    <row r="174" spans="2:51" s="14" customFormat="1" ht="10.2">
      <c r="B174" s="200"/>
      <c r="C174" s="201"/>
      <c r="D174" s="191" t="s">
        <v>151</v>
      </c>
      <c r="E174" s="202" t="s">
        <v>19</v>
      </c>
      <c r="F174" s="203" t="s">
        <v>1323</v>
      </c>
      <c r="G174" s="201"/>
      <c r="H174" s="204">
        <v>20.92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151</v>
      </c>
      <c r="AU174" s="210" t="s">
        <v>82</v>
      </c>
      <c r="AV174" s="14" t="s">
        <v>82</v>
      </c>
      <c r="AW174" s="14" t="s">
        <v>33</v>
      </c>
      <c r="AX174" s="14" t="s">
        <v>72</v>
      </c>
      <c r="AY174" s="210" t="s">
        <v>141</v>
      </c>
    </row>
    <row r="175" spans="2:51" s="16" customFormat="1" ht="10.2">
      <c r="B175" s="222"/>
      <c r="C175" s="223"/>
      <c r="D175" s="191" t="s">
        <v>151</v>
      </c>
      <c r="E175" s="224" t="s">
        <v>19</v>
      </c>
      <c r="F175" s="225" t="s">
        <v>160</v>
      </c>
      <c r="G175" s="223"/>
      <c r="H175" s="226">
        <v>20.92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151</v>
      </c>
      <c r="AU175" s="232" t="s">
        <v>82</v>
      </c>
      <c r="AV175" s="16" t="s">
        <v>149</v>
      </c>
      <c r="AW175" s="16" t="s">
        <v>33</v>
      </c>
      <c r="AX175" s="16" t="s">
        <v>80</v>
      </c>
      <c r="AY175" s="232" t="s">
        <v>141</v>
      </c>
    </row>
    <row r="176" spans="1:65" s="2" customFormat="1" ht="16.5" customHeight="1">
      <c r="A176" s="37"/>
      <c r="B176" s="38"/>
      <c r="C176" s="176" t="s">
        <v>319</v>
      </c>
      <c r="D176" s="176" t="s">
        <v>144</v>
      </c>
      <c r="E176" s="177" t="s">
        <v>1324</v>
      </c>
      <c r="F176" s="178" t="s">
        <v>1325</v>
      </c>
      <c r="G176" s="179" t="s">
        <v>147</v>
      </c>
      <c r="H176" s="180">
        <v>6.63</v>
      </c>
      <c r="I176" s="181"/>
      <c r="J176" s="182">
        <f>ROUND(I176*H176,2)</f>
        <v>0</v>
      </c>
      <c r="K176" s="178" t="s">
        <v>148</v>
      </c>
      <c r="L176" s="42"/>
      <c r="M176" s="183" t="s">
        <v>19</v>
      </c>
      <c r="N176" s="184" t="s">
        <v>43</v>
      </c>
      <c r="O176" s="67"/>
      <c r="P176" s="185">
        <f>O176*H176</f>
        <v>0</v>
      </c>
      <c r="Q176" s="185">
        <v>3E-05</v>
      </c>
      <c r="R176" s="185">
        <f>Q176*H176</f>
        <v>0.0001989</v>
      </c>
      <c r="S176" s="185">
        <v>0</v>
      </c>
      <c r="T176" s="18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149</v>
      </c>
      <c r="AT176" s="187" t="s">
        <v>144</v>
      </c>
      <c r="AU176" s="187" t="s">
        <v>82</v>
      </c>
      <c r="AY176" s="20" t="s">
        <v>141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20" t="s">
        <v>80</v>
      </c>
      <c r="BK176" s="188">
        <f>ROUND(I176*H176,2)</f>
        <v>0</v>
      </c>
      <c r="BL176" s="20" t="s">
        <v>149</v>
      </c>
      <c r="BM176" s="187" t="s">
        <v>1326</v>
      </c>
    </row>
    <row r="177" spans="2:51" s="14" customFormat="1" ht="10.2">
      <c r="B177" s="200"/>
      <c r="C177" s="201"/>
      <c r="D177" s="191" t="s">
        <v>151</v>
      </c>
      <c r="E177" s="202" t="s">
        <v>19</v>
      </c>
      <c r="F177" s="203" t="s">
        <v>1327</v>
      </c>
      <c r="G177" s="201"/>
      <c r="H177" s="204">
        <v>6.63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151</v>
      </c>
      <c r="AU177" s="210" t="s">
        <v>82</v>
      </c>
      <c r="AV177" s="14" t="s">
        <v>82</v>
      </c>
      <c r="AW177" s="14" t="s">
        <v>33</v>
      </c>
      <c r="AX177" s="14" t="s">
        <v>72</v>
      </c>
      <c r="AY177" s="210" t="s">
        <v>141</v>
      </c>
    </row>
    <row r="178" spans="2:51" s="16" customFormat="1" ht="10.2">
      <c r="B178" s="222"/>
      <c r="C178" s="223"/>
      <c r="D178" s="191" t="s">
        <v>151</v>
      </c>
      <c r="E178" s="224" t="s">
        <v>19</v>
      </c>
      <c r="F178" s="225" t="s">
        <v>160</v>
      </c>
      <c r="G178" s="223"/>
      <c r="H178" s="226">
        <v>6.63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151</v>
      </c>
      <c r="AU178" s="232" t="s">
        <v>82</v>
      </c>
      <c r="AV178" s="16" t="s">
        <v>149</v>
      </c>
      <c r="AW178" s="16" t="s">
        <v>33</v>
      </c>
      <c r="AX178" s="16" t="s">
        <v>80</v>
      </c>
      <c r="AY178" s="232" t="s">
        <v>141</v>
      </c>
    </row>
    <row r="179" spans="2:63" s="12" customFormat="1" ht="22.8" customHeight="1">
      <c r="B179" s="160"/>
      <c r="C179" s="161"/>
      <c r="D179" s="162" t="s">
        <v>71</v>
      </c>
      <c r="E179" s="174" t="s">
        <v>337</v>
      </c>
      <c r="F179" s="174" t="s">
        <v>338</v>
      </c>
      <c r="G179" s="161"/>
      <c r="H179" s="161"/>
      <c r="I179" s="164"/>
      <c r="J179" s="175">
        <f>BK179</f>
        <v>0</v>
      </c>
      <c r="K179" s="161"/>
      <c r="L179" s="166"/>
      <c r="M179" s="167"/>
      <c r="N179" s="168"/>
      <c r="O179" s="168"/>
      <c r="P179" s="169">
        <f>SUM(P180:P182)</f>
        <v>0</v>
      </c>
      <c r="Q179" s="168"/>
      <c r="R179" s="169">
        <f>SUM(R180:R182)</f>
        <v>0</v>
      </c>
      <c r="S179" s="168"/>
      <c r="T179" s="170">
        <f>SUM(T180:T182)</f>
        <v>0</v>
      </c>
      <c r="AR179" s="171" t="s">
        <v>80</v>
      </c>
      <c r="AT179" s="172" t="s">
        <v>71</v>
      </c>
      <c r="AU179" s="172" t="s">
        <v>80</v>
      </c>
      <c r="AY179" s="171" t="s">
        <v>141</v>
      </c>
      <c r="BK179" s="173">
        <f>SUM(BK180:BK182)</f>
        <v>0</v>
      </c>
    </row>
    <row r="180" spans="1:65" s="2" customFormat="1" ht="44.25" customHeight="1">
      <c r="A180" s="37"/>
      <c r="B180" s="38"/>
      <c r="C180" s="176" t="s">
        <v>323</v>
      </c>
      <c r="D180" s="176" t="s">
        <v>144</v>
      </c>
      <c r="E180" s="177" t="s">
        <v>1328</v>
      </c>
      <c r="F180" s="178" t="s">
        <v>1329</v>
      </c>
      <c r="G180" s="179" t="s">
        <v>147</v>
      </c>
      <c r="H180" s="180">
        <v>2</v>
      </c>
      <c r="I180" s="181"/>
      <c r="J180" s="182">
        <f>ROUND(I180*H180,2)</f>
        <v>0</v>
      </c>
      <c r="K180" s="178" t="s">
        <v>148</v>
      </c>
      <c r="L180" s="42"/>
      <c r="M180" s="183" t="s">
        <v>19</v>
      </c>
      <c r="N180" s="184" t="s">
        <v>43</v>
      </c>
      <c r="O180" s="67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7" t="s">
        <v>149</v>
      </c>
      <c r="AT180" s="187" t="s">
        <v>144</v>
      </c>
      <c r="AU180" s="187" t="s">
        <v>82</v>
      </c>
      <c r="AY180" s="20" t="s">
        <v>141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20" t="s">
        <v>80</v>
      </c>
      <c r="BK180" s="188">
        <f>ROUND(I180*H180,2)</f>
        <v>0</v>
      </c>
      <c r="BL180" s="20" t="s">
        <v>149</v>
      </c>
      <c r="BM180" s="187" t="s">
        <v>1330</v>
      </c>
    </row>
    <row r="181" spans="1:65" s="2" customFormat="1" ht="44.25" customHeight="1">
      <c r="A181" s="37"/>
      <c r="B181" s="38"/>
      <c r="C181" s="176" t="s">
        <v>329</v>
      </c>
      <c r="D181" s="176" t="s">
        <v>144</v>
      </c>
      <c r="E181" s="177" t="s">
        <v>1331</v>
      </c>
      <c r="F181" s="178" t="s">
        <v>1332</v>
      </c>
      <c r="G181" s="179" t="s">
        <v>169</v>
      </c>
      <c r="H181" s="180">
        <v>24.81</v>
      </c>
      <c r="I181" s="181"/>
      <c r="J181" s="182">
        <f>ROUND(I181*H181,2)</f>
        <v>0</v>
      </c>
      <c r="K181" s="178" t="s">
        <v>148</v>
      </c>
      <c r="L181" s="42"/>
      <c r="M181" s="183" t="s">
        <v>19</v>
      </c>
      <c r="N181" s="184" t="s">
        <v>43</v>
      </c>
      <c r="O181" s="67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7" t="s">
        <v>149</v>
      </c>
      <c r="AT181" s="187" t="s">
        <v>144</v>
      </c>
      <c r="AU181" s="187" t="s">
        <v>82</v>
      </c>
      <c r="AY181" s="20" t="s">
        <v>141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20" t="s">
        <v>80</v>
      </c>
      <c r="BK181" s="188">
        <f>ROUND(I181*H181,2)</f>
        <v>0</v>
      </c>
      <c r="BL181" s="20" t="s">
        <v>149</v>
      </c>
      <c r="BM181" s="187" t="s">
        <v>1333</v>
      </c>
    </row>
    <row r="182" spans="1:65" s="2" customFormat="1" ht="37.8" customHeight="1">
      <c r="A182" s="37"/>
      <c r="B182" s="38"/>
      <c r="C182" s="176" t="s">
        <v>333</v>
      </c>
      <c r="D182" s="176" t="s">
        <v>144</v>
      </c>
      <c r="E182" s="177" t="s">
        <v>1334</v>
      </c>
      <c r="F182" s="178" t="s">
        <v>1335</v>
      </c>
      <c r="G182" s="179" t="s">
        <v>169</v>
      </c>
      <c r="H182" s="180">
        <v>50.11</v>
      </c>
      <c r="I182" s="181"/>
      <c r="J182" s="182">
        <f>ROUND(I182*H182,2)</f>
        <v>0</v>
      </c>
      <c r="K182" s="178" t="s">
        <v>148</v>
      </c>
      <c r="L182" s="42"/>
      <c r="M182" s="183" t="s">
        <v>19</v>
      </c>
      <c r="N182" s="184" t="s">
        <v>43</v>
      </c>
      <c r="O182" s="67"/>
      <c r="P182" s="185">
        <f>O182*H182</f>
        <v>0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7" t="s">
        <v>149</v>
      </c>
      <c r="AT182" s="187" t="s">
        <v>144</v>
      </c>
      <c r="AU182" s="187" t="s">
        <v>82</v>
      </c>
      <c r="AY182" s="20" t="s">
        <v>141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20" t="s">
        <v>80</v>
      </c>
      <c r="BK182" s="188">
        <f>ROUND(I182*H182,2)</f>
        <v>0</v>
      </c>
      <c r="BL182" s="20" t="s">
        <v>149</v>
      </c>
      <c r="BM182" s="187" t="s">
        <v>1336</v>
      </c>
    </row>
    <row r="183" spans="2:63" s="12" customFormat="1" ht="22.8" customHeight="1">
      <c r="B183" s="160"/>
      <c r="C183" s="161"/>
      <c r="D183" s="162" t="s">
        <v>71</v>
      </c>
      <c r="E183" s="174" t="s">
        <v>394</v>
      </c>
      <c r="F183" s="174" t="s">
        <v>395</v>
      </c>
      <c r="G183" s="161"/>
      <c r="H183" s="161"/>
      <c r="I183" s="164"/>
      <c r="J183" s="175">
        <f>BK183</f>
        <v>0</v>
      </c>
      <c r="K183" s="161"/>
      <c r="L183" s="166"/>
      <c r="M183" s="167"/>
      <c r="N183" s="168"/>
      <c r="O183" s="168"/>
      <c r="P183" s="169">
        <f>SUM(P184:P189)</f>
        <v>0</v>
      </c>
      <c r="Q183" s="168"/>
      <c r="R183" s="169">
        <f>SUM(R184:R189)</f>
        <v>0</v>
      </c>
      <c r="S183" s="168"/>
      <c r="T183" s="170">
        <f>SUM(T184:T189)</f>
        <v>0</v>
      </c>
      <c r="AR183" s="171" t="s">
        <v>80</v>
      </c>
      <c r="AT183" s="172" t="s">
        <v>71</v>
      </c>
      <c r="AU183" s="172" t="s">
        <v>80</v>
      </c>
      <c r="AY183" s="171" t="s">
        <v>141</v>
      </c>
      <c r="BK183" s="173">
        <f>SUM(BK184:BK189)</f>
        <v>0</v>
      </c>
    </row>
    <row r="184" spans="1:65" s="2" customFormat="1" ht="24.15" customHeight="1">
      <c r="A184" s="37"/>
      <c r="B184" s="38"/>
      <c r="C184" s="176" t="s">
        <v>339</v>
      </c>
      <c r="D184" s="176" t="s">
        <v>144</v>
      </c>
      <c r="E184" s="177" t="s">
        <v>1337</v>
      </c>
      <c r="F184" s="178" t="s">
        <v>1338</v>
      </c>
      <c r="G184" s="179" t="s">
        <v>399</v>
      </c>
      <c r="H184" s="180">
        <v>39.886</v>
      </c>
      <c r="I184" s="181"/>
      <c r="J184" s="182">
        <f>ROUND(I184*H184,2)</f>
        <v>0</v>
      </c>
      <c r="K184" s="178" t="s">
        <v>148</v>
      </c>
      <c r="L184" s="42"/>
      <c r="M184" s="183" t="s">
        <v>19</v>
      </c>
      <c r="N184" s="184" t="s">
        <v>43</v>
      </c>
      <c r="O184" s="67"/>
      <c r="P184" s="185">
        <f>O184*H184</f>
        <v>0</v>
      </c>
      <c r="Q184" s="185">
        <v>0</v>
      </c>
      <c r="R184" s="185">
        <f>Q184*H184</f>
        <v>0</v>
      </c>
      <c r="S184" s="185">
        <v>0</v>
      </c>
      <c r="T184" s="18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7" t="s">
        <v>149</v>
      </c>
      <c r="AT184" s="187" t="s">
        <v>144</v>
      </c>
      <c r="AU184" s="187" t="s">
        <v>82</v>
      </c>
      <c r="AY184" s="20" t="s">
        <v>141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20" t="s">
        <v>80</v>
      </c>
      <c r="BK184" s="188">
        <f>ROUND(I184*H184,2)</f>
        <v>0</v>
      </c>
      <c r="BL184" s="20" t="s">
        <v>149</v>
      </c>
      <c r="BM184" s="187" t="s">
        <v>1339</v>
      </c>
    </row>
    <row r="185" spans="1:65" s="2" customFormat="1" ht="24.15" customHeight="1">
      <c r="A185" s="37"/>
      <c r="B185" s="38"/>
      <c r="C185" s="176" t="s">
        <v>346</v>
      </c>
      <c r="D185" s="176" t="s">
        <v>144</v>
      </c>
      <c r="E185" s="177" t="s">
        <v>1340</v>
      </c>
      <c r="F185" s="178" t="s">
        <v>1341</v>
      </c>
      <c r="G185" s="179" t="s">
        <v>399</v>
      </c>
      <c r="H185" s="180">
        <v>757.834</v>
      </c>
      <c r="I185" s="181"/>
      <c r="J185" s="182">
        <f>ROUND(I185*H185,2)</f>
        <v>0</v>
      </c>
      <c r="K185" s="178" t="s">
        <v>148</v>
      </c>
      <c r="L185" s="42"/>
      <c r="M185" s="183" t="s">
        <v>19</v>
      </c>
      <c r="N185" s="184" t="s">
        <v>43</v>
      </c>
      <c r="O185" s="67"/>
      <c r="P185" s="185">
        <f>O185*H185</f>
        <v>0</v>
      </c>
      <c r="Q185" s="185">
        <v>0</v>
      </c>
      <c r="R185" s="185">
        <f>Q185*H185</f>
        <v>0</v>
      </c>
      <c r="S185" s="185">
        <v>0</v>
      </c>
      <c r="T185" s="18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7" t="s">
        <v>149</v>
      </c>
      <c r="AT185" s="187" t="s">
        <v>144</v>
      </c>
      <c r="AU185" s="187" t="s">
        <v>82</v>
      </c>
      <c r="AY185" s="20" t="s">
        <v>141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20" t="s">
        <v>80</v>
      </c>
      <c r="BK185" s="188">
        <f>ROUND(I185*H185,2)</f>
        <v>0</v>
      </c>
      <c r="BL185" s="20" t="s">
        <v>149</v>
      </c>
      <c r="BM185" s="187" t="s">
        <v>1342</v>
      </c>
    </row>
    <row r="186" spans="2:51" s="14" customFormat="1" ht="10.2">
      <c r="B186" s="200"/>
      <c r="C186" s="201"/>
      <c r="D186" s="191" t="s">
        <v>151</v>
      </c>
      <c r="E186" s="201"/>
      <c r="F186" s="203" t="s">
        <v>1343</v>
      </c>
      <c r="G186" s="201"/>
      <c r="H186" s="204">
        <v>757.834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151</v>
      </c>
      <c r="AU186" s="210" t="s">
        <v>82</v>
      </c>
      <c r="AV186" s="14" t="s">
        <v>82</v>
      </c>
      <c r="AW186" s="14" t="s">
        <v>4</v>
      </c>
      <c r="AX186" s="14" t="s">
        <v>80</v>
      </c>
      <c r="AY186" s="210" t="s">
        <v>141</v>
      </c>
    </row>
    <row r="187" spans="1:65" s="2" customFormat="1" ht="24.15" customHeight="1">
      <c r="A187" s="37"/>
      <c r="B187" s="38"/>
      <c r="C187" s="176" t="s">
        <v>350</v>
      </c>
      <c r="D187" s="176" t="s">
        <v>144</v>
      </c>
      <c r="E187" s="177" t="s">
        <v>1344</v>
      </c>
      <c r="F187" s="178" t="s">
        <v>1345</v>
      </c>
      <c r="G187" s="179" t="s">
        <v>399</v>
      </c>
      <c r="H187" s="180">
        <v>8.653</v>
      </c>
      <c r="I187" s="181"/>
      <c r="J187" s="182">
        <f>ROUND(I187*H187,2)</f>
        <v>0</v>
      </c>
      <c r="K187" s="178" t="s">
        <v>148</v>
      </c>
      <c r="L187" s="42"/>
      <c r="M187" s="183" t="s">
        <v>19</v>
      </c>
      <c r="N187" s="184" t="s">
        <v>43</v>
      </c>
      <c r="O187" s="67"/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7" t="s">
        <v>149</v>
      </c>
      <c r="AT187" s="187" t="s">
        <v>144</v>
      </c>
      <c r="AU187" s="187" t="s">
        <v>82</v>
      </c>
      <c r="AY187" s="20" t="s">
        <v>141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20" t="s">
        <v>80</v>
      </c>
      <c r="BK187" s="188">
        <f>ROUND(I187*H187,2)</f>
        <v>0</v>
      </c>
      <c r="BL187" s="20" t="s">
        <v>149</v>
      </c>
      <c r="BM187" s="187" t="s">
        <v>1346</v>
      </c>
    </row>
    <row r="188" spans="1:65" s="2" customFormat="1" ht="24.15" customHeight="1">
      <c r="A188" s="37"/>
      <c r="B188" s="38"/>
      <c r="C188" s="176" t="s">
        <v>355</v>
      </c>
      <c r="D188" s="176" t="s">
        <v>144</v>
      </c>
      <c r="E188" s="177" t="s">
        <v>1347</v>
      </c>
      <c r="F188" s="178" t="s">
        <v>1005</v>
      </c>
      <c r="G188" s="179" t="s">
        <v>399</v>
      </c>
      <c r="H188" s="180">
        <v>2.274</v>
      </c>
      <c r="I188" s="181"/>
      <c r="J188" s="182">
        <f>ROUND(I188*H188,2)</f>
        <v>0</v>
      </c>
      <c r="K188" s="178" t="s">
        <v>148</v>
      </c>
      <c r="L188" s="42"/>
      <c r="M188" s="183" t="s">
        <v>19</v>
      </c>
      <c r="N188" s="184" t="s">
        <v>43</v>
      </c>
      <c r="O188" s="67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149</v>
      </c>
      <c r="AT188" s="187" t="s">
        <v>144</v>
      </c>
      <c r="AU188" s="187" t="s">
        <v>82</v>
      </c>
      <c r="AY188" s="20" t="s">
        <v>141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20" t="s">
        <v>80</v>
      </c>
      <c r="BK188" s="188">
        <f>ROUND(I188*H188,2)</f>
        <v>0</v>
      </c>
      <c r="BL188" s="20" t="s">
        <v>149</v>
      </c>
      <c r="BM188" s="187" t="s">
        <v>1348</v>
      </c>
    </row>
    <row r="189" spans="1:65" s="2" customFormat="1" ht="24.15" customHeight="1">
      <c r="A189" s="37"/>
      <c r="B189" s="38"/>
      <c r="C189" s="176" t="s">
        <v>361</v>
      </c>
      <c r="D189" s="176" t="s">
        <v>144</v>
      </c>
      <c r="E189" s="177" t="s">
        <v>1349</v>
      </c>
      <c r="F189" s="178" t="s">
        <v>1350</v>
      </c>
      <c r="G189" s="179" t="s">
        <v>399</v>
      </c>
      <c r="H189" s="180">
        <v>28.96</v>
      </c>
      <c r="I189" s="181"/>
      <c r="J189" s="182">
        <f>ROUND(I189*H189,2)</f>
        <v>0</v>
      </c>
      <c r="K189" s="178" t="s">
        <v>148</v>
      </c>
      <c r="L189" s="42"/>
      <c r="M189" s="183" t="s">
        <v>19</v>
      </c>
      <c r="N189" s="184" t="s">
        <v>43</v>
      </c>
      <c r="O189" s="67"/>
      <c r="P189" s="185">
        <f>O189*H189</f>
        <v>0</v>
      </c>
      <c r="Q189" s="185">
        <v>0</v>
      </c>
      <c r="R189" s="185">
        <f>Q189*H189</f>
        <v>0</v>
      </c>
      <c r="S189" s="185">
        <v>0</v>
      </c>
      <c r="T189" s="18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149</v>
      </c>
      <c r="AT189" s="187" t="s">
        <v>144</v>
      </c>
      <c r="AU189" s="187" t="s">
        <v>82</v>
      </c>
      <c r="AY189" s="20" t="s">
        <v>141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20" t="s">
        <v>80</v>
      </c>
      <c r="BK189" s="188">
        <f>ROUND(I189*H189,2)</f>
        <v>0</v>
      </c>
      <c r="BL189" s="20" t="s">
        <v>149</v>
      </c>
      <c r="BM189" s="187" t="s">
        <v>1351</v>
      </c>
    </row>
    <row r="190" spans="2:63" s="12" customFormat="1" ht="22.8" customHeight="1">
      <c r="B190" s="160"/>
      <c r="C190" s="161"/>
      <c r="D190" s="162" t="s">
        <v>71</v>
      </c>
      <c r="E190" s="174" t="s">
        <v>419</v>
      </c>
      <c r="F190" s="174" t="s">
        <v>420</v>
      </c>
      <c r="G190" s="161"/>
      <c r="H190" s="161"/>
      <c r="I190" s="164"/>
      <c r="J190" s="175">
        <f>BK190</f>
        <v>0</v>
      </c>
      <c r="K190" s="161"/>
      <c r="L190" s="166"/>
      <c r="M190" s="167"/>
      <c r="N190" s="168"/>
      <c r="O190" s="168"/>
      <c r="P190" s="169">
        <f>P191</f>
        <v>0</v>
      </c>
      <c r="Q190" s="168"/>
      <c r="R190" s="169">
        <f>R191</f>
        <v>0</v>
      </c>
      <c r="S190" s="168"/>
      <c r="T190" s="170">
        <f>T191</f>
        <v>0</v>
      </c>
      <c r="AR190" s="171" t="s">
        <v>80</v>
      </c>
      <c r="AT190" s="172" t="s">
        <v>71</v>
      </c>
      <c r="AU190" s="172" t="s">
        <v>80</v>
      </c>
      <c r="AY190" s="171" t="s">
        <v>141</v>
      </c>
      <c r="BK190" s="173">
        <f>BK191</f>
        <v>0</v>
      </c>
    </row>
    <row r="191" spans="1:65" s="2" customFormat="1" ht="24.15" customHeight="1">
      <c r="A191" s="37"/>
      <c r="B191" s="38"/>
      <c r="C191" s="176" t="s">
        <v>366</v>
      </c>
      <c r="D191" s="176" t="s">
        <v>144</v>
      </c>
      <c r="E191" s="177" t="s">
        <v>1352</v>
      </c>
      <c r="F191" s="178" t="s">
        <v>1353</v>
      </c>
      <c r="G191" s="179" t="s">
        <v>399</v>
      </c>
      <c r="H191" s="180">
        <v>52.21</v>
      </c>
      <c r="I191" s="181"/>
      <c r="J191" s="182">
        <f>ROUND(I191*H191,2)</f>
        <v>0</v>
      </c>
      <c r="K191" s="178" t="s">
        <v>148</v>
      </c>
      <c r="L191" s="42"/>
      <c r="M191" s="183" t="s">
        <v>19</v>
      </c>
      <c r="N191" s="184" t="s">
        <v>43</v>
      </c>
      <c r="O191" s="67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149</v>
      </c>
      <c r="AT191" s="187" t="s">
        <v>144</v>
      </c>
      <c r="AU191" s="187" t="s">
        <v>82</v>
      </c>
      <c r="AY191" s="20" t="s">
        <v>141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20" t="s">
        <v>80</v>
      </c>
      <c r="BK191" s="188">
        <f>ROUND(I191*H191,2)</f>
        <v>0</v>
      </c>
      <c r="BL191" s="20" t="s">
        <v>149</v>
      </c>
      <c r="BM191" s="187" t="s">
        <v>1354</v>
      </c>
    </row>
    <row r="192" spans="2:63" s="12" customFormat="1" ht="25.95" customHeight="1">
      <c r="B192" s="160"/>
      <c r="C192" s="161"/>
      <c r="D192" s="162" t="s">
        <v>71</v>
      </c>
      <c r="E192" s="163" t="s">
        <v>425</v>
      </c>
      <c r="F192" s="163" t="s">
        <v>426</v>
      </c>
      <c r="G192" s="161"/>
      <c r="H192" s="161"/>
      <c r="I192" s="164"/>
      <c r="J192" s="165">
        <f>BK192</f>
        <v>0</v>
      </c>
      <c r="K192" s="161"/>
      <c r="L192" s="166"/>
      <c r="M192" s="167"/>
      <c r="N192" s="168"/>
      <c r="O192" s="168"/>
      <c r="P192" s="169">
        <f>P193</f>
        <v>0</v>
      </c>
      <c r="Q192" s="168"/>
      <c r="R192" s="169">
        <f>R193</f>
        <v>0.0795872</v>
      </c>
      <c r="S192" s="168"/>
      <c r="T192" s="170">
        <f>T193</f>
        <v>0</v>
      </c>
      <c r="AR192" s="171" t="s">
        <v>82</v>
      </c>
      <c r="AT192" s="172" t="s">
        <v>71</v>
      </c>
      <c r="AU192" s="172" t="s">
        <v>72</v>
      </c>
      <c r="AY192" s="171" t="s">
        <v>141</v>
      </c>
      <c r="BK192" s="173">
        <f>BK193</f>
        <v>0</v>
      </c>
    </row>
    <row r="193" spans="2:63" s="12" customFormat="1" ht="22.8" customHeight="1">
      <c r="B193" s="160"/>
      <c r="C193" s="161"/>
      <c r="D193" s="162" t="s">
        <v>71</v>
      </c>
      <c r="E193" s="174" t="s">
        <v>1355</v>
      </c>
      <c r="F193" s="174" t="s">
        <v>1356</v>
      </c>
      <c r="G193" s="161"/>
      <c r="H193" s="161"/>
      <c r="I193" s="164"/>
      <c r="J193" s="175">
        <f>BK193</f>
        <v>0</v>
      </c>
      <c r="K193" s="161"/>
      <c r="L193" s="166"/>
      <c r="M193" s="167"/>
      <c r="N193" s="168"/>
      <c r="O193" s="168"/>
      <c r="P193" s="169">
        <f>SUM(P194:P200)</f>
        <v>0</v>
      </c>
      <c r="Q193" s="168"/>
      <c r="R193" s="169">
        <f>SUM(R194:R200)</f>
        <v>0.0795872</v>
      </c>
      <c r="S193" s="168"/>
      <c r="T193" s="170">
        <f>SUM(T194:T200)</f>
        <v>0</v>
      </c>
      <c r="AR193" s="171" t="s">
        <v>82</v>
      </c>
      <c r="AT193" s="172" t="s">
        <v>71</v>
      </c>
      <c r="AU193" s="172" t="s">
        <v>80</v>
      </c>
      <c r="AY193" s="171" t="s">
        <v>141</v>
      </c>
      <c r="BK193" s="173">
        <f>SUM(BK194:BK200)</f>
        <v>0</v>
      </c>
    </row>
    <row r="194" spans="1:65" s="2" customFormat="1" ht="24.15" customHeight="1">
      <c r="A194" s="37"/>
      <c r="B194" s="38"/>
      <c r="C194" s="176" t="s">
        <v>371</v>
      </c>
      <c r="D194" s="176" t="s">
        <v>144</v>
      </c>
      <c r="E194" s="177" t="s">
        <v>1357</v>
      </c>
      <c r="F194" s="178" t="s">
        <v>1358</v>
      </c>
      <c r="G194" s="179" t="s">
        <v>169</v>
      </c>
      <c r="H194" s="180">
        <v>142.12</v>
      </c>
      <c r="I194" s="181"/>
      <c r="J194" s="182">
        <f>ROUND(I194*H194,2)</f>
        <v>0</v>
      </c>
      <c r="K194" s="178" t="s">
        <v>148</v>
      </c>
      <c r="L194" s="42"/>
      <c r="M194" s="183" t="s">
        <v>19</v>
      </c>
      <c r="N194" s="184" t="s">
        <v>43</v>
      </c>
      <c r="O194" s="67"/>
      <c r="P194" s="185">
        <f>O194*H194</f>
        <v>0</v>
      </c>
      <c r="Q194" s="185">
        <v>0.0004</v>
      </c>
      <c r="R194" s="185">
        <f>Q194*H194</f>
        <v>0.056848</v>
      </c>
      <c r="S194" s="185">
        <v>0</v>
      </c>
      <c r="T194" s="18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7" t="s">
        <v>277</v>
      </c>
      <c r="AT194" s="187" t="s">
        <v>144</v>
      </c>
      <c r="AU194" s="187" t="s">
        <v>82</v>
      </c>
      <c r="AY194" s="20" t="s">
        <v>141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20" t="s">
        <v>80</v>
      </c>
      <c r="BK194" s="188">
        <f>ROUND(I194*H194,2)</f>
        <v>0</v>
      </c>
      <c r="BL194" s="20" t="s">
        <v>277</v>
      </c>
      <c r="BM194" s="187" t="s">
        <v>1359</v>
      </c>
    </row>
    <row r="195" spans="2:51" s="14" customFormat="1" ht="10.2">
      <c r="B195" s="200"/>
      <c r="C195" s="201"/>
      <c r="D195" s="191" t="s">
        <v>151</v>
      </c>
      <c r="E195" s="202" t="s">
        <v>19</v>
      </c>
      <c r="F195" s="203" t="s">
        <v>1308</v>
      </c>
      <c r="G195" s="201"/>
      <c r="H195" s="204">
        <v>142.12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151</v>
      </c>
      <c r="AU195" s="210" t="s">
        <v>82</v>
      </c>
      <c r="AV195" s="14" t="s">
        <v>82</v>
      </c>
      <c r="AW195" s="14" t="s">
        <v>33</v>
      </c>
      <c r="AX195" s="14" t="s">
        <v>72</v>
      </c>
      <c r="AY195" s="210" t="s">
        <v>141</v>
      </c>
    </row>
    <row r="196" spans="2:51" s="16" customFormat="1" ht="10.2">
      <c r="B196" s="222"/>
      <c r="C196" s="223"/>
      <c r="D196" s="191" t="s">
        <v>151</v>
      </c>
      <c r="E196" s="224" t="s">
        <v>19</v>
      </c>
      <c r="F196" s="225" t="s">
        <v>160</v>
      </c>
      <c r="G196" s="223"/>
      <c r="H196" s="226">
        <v>142.12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151</v>
      </c>
      <c r="AU196" s="232" t="s">
        <v>82</v>
      </c>
      <c r="AV196" s="16" t="s">
        <v>149</v>
      </c>
      <c r="AW196" s="16" t="s">
        <v>33</v>
      </c>
      <c r="AX196" s="16" t="s">
        <v>80</v>
      </c>
      <c r="AY196" s="232" t="s">
        <v>141</v>
      </c>
    </row>
    <row r="197" spans="1:65" s="2" customFormat="1" ht="16.5" customHeight="1">
      <c r="A197" s="37"/>
      <c r="B197" s="38"/>
      <c r="C197" s="176" t="s">
        <v>378</v>
      </c>
      <c r="D197" s="176" t="s">
        <v>144</v>
      </c>
      <c r="E197" s="177" t="s">
        <v>1360</v>
      </c>
      <c r="F197" s="178" t="s">
        <v>1361</v>
      </c>
      <c r="G197" s="179" t="s">
        <v>147</v>
      </c>
      <c r="H197" s="180">
        <v>142.12</v>
      </c>
      <c r="I197" s="181"/>
      <c r="J197" s="182">
        <f>ROUND(I197*H197,2)</f>
        <v>0</v>
      </c>
      <c r="K197" s="178" t="s">
        <v>148</v>
      </c>
      <c r="L197" s="42"/>
      <c r="M197" s="183" t="s">
        <v>19</v>
      </c>
      <c r="N197" s="184" t="s">
        <v>43</v>
      </c>
      <c r="O197" s="67"/>
      <c r="P197" s="185">
        <f>O197*H197</f>
        <v>0</v>
      </c>
      <c r="Q197" s="185">
        <v>0.00016</v>
      </c>
      <c r="R197" s="185">
        <f>Q197*H197</f>
        <v>0.0227392</v>
      </c>
      <c r="S197" s="185">
        <v>0</v>
      </c>
      <c r="T197" s="18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7" t="s">
        <v>277</v>
      </c>
      <c r="AT197" s="187" t="s">
        <v>144</v>
      </c>
      <c r="AU197" s="187" t="s">
        <v>82</v>
      </c>
      <c r="AY197" s="20" t="s">
        <v>141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20" t="s">
        <v>80</v>
      </c>
      <c r="BK197" s="188">
        <f>ROUND(I197*H197,2)</f>
        <v>0</v>
      </c>
      <c r="BL197" s="20" t="s">
        <v>277</v>
      </c>
      <c r="BM197" s="187" t="s">
        <v>1362</v>
      </c>
    </row>
    <row r="198" spans="2:51" s="14" customFormat="1" ht="10.2">
      <c r="B198" s="200"/>
      <c r="C198" s="201"/>
      <c r="D198" s="191" t="s">
        <v>151</v>
      </c>
      <c r="E198" s="202" t="s">
        <v>19</v>
      </c>
      <c r="F198" s="203" t="s">
        <v>1363</v>
      </c>
      <c r="G198" s="201"/>
      <c r="H198" s="204">
        <v>142.12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151</v>
      </c>
      <c r="AU198" s="210" t="s">
        <v>82</v>
      </c>
      <c r="AV198" s="14" t="s">
        <v>82</v>
      </c>
      <c r="AW198" s="14" t="s">
        <v>33</v>
      </c>
      <c r="AX198" s="14" t="s">
        <v>72</v>
      </c>
      <c r="AY198" s="210" t="s">
        <v>141</v>
      </c>
    </row>
    <row r="199" spans="2:51" s="16" customFormat="1" ht="10.2">
      <c r="B199" s="222"/>
      <c r="C199" s="223"/>
      <c r="D199" s="191" t="s">
        <v>151</v>
      </c>
      <c r="E199" s="224" t="s">
        <v>19</v>
      </c>
      <c r="F199" s="225" t="s">
        <v>160</v>
      </c>
      <c r="G199" s="223"/>
      <c r="H199" s="226">
        <v>142.12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151</v>
      </c>
      <c r="AU199" s="232" t="s">
        <v>82</v>
      </c>
      <c r="AV199" s="16" t="s">
        <v>149</v>
      </c>
      <c r="AW199" s="16" t="s">
        <v>33</v>
      </c>
      <c r="AX199" s="16" t="s">
        <v>80</v>
      </c>
      <c r="AY199" s="232" t="s">
        <v>141</v>
      </c>
    </row>
    <row r="200" spans="1:65" s="2" customFormat="1" ht="24.15" customHeight="1">
      <c r="A200" s="37"/>
      <c r="B200" s="38"/>
      <c r="C200" s="176" t="s">
        <v>382</v>
      </c>
      <c r="D200" s="176" t="s">
        <v>144</v>
      </c>
      <c r="E200" s="177" t="s">
        <v>1364</v>
      </c>
      <c r="F200" s="178" t="s">
        <v>1365</v>
      </c>
      <c r="G200" s="179" t="s">
        <v>506</v>
      </c>
      <c r="H200" s="243"/>
      <c r="I200" s="181"/>
      <c r="J200" s="182">
        <f>ROUND(I200*H200,2)</f>
        <v>0</v>
      </c>
      <c r="K200" s="178" t="s">
        <v>148</v>
      </c>
      <c r="L200" s="42"/>
      <c r="M200" s="247" t="s">
        <v>19</v>
      </c>
      <c r="N200" s="248" t="s">
        <v>43</v>
      </c>
      <c r="O200" s="249"/>
      <c r="P200" s="250">
        <f>O200*H200</f>
        <v>0</v>
      </c>
      <c r="Q200" s="250">
        <v>0</v>
      </c>
      <c r="R200" s="250">
        <f>Q200*H200</f>
        <v>0</v>
      </c>
      <c r="S200" s="250">
        <v>0</v>
      </c>
      <c r="T200" s="25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7" t="s">
        <v>277</v>
      </c>
      <c r="AT200" s="187" t="s">
        <v>144</v>
      </c>
      <c r="AU200" s="187" t="s">
        <v>82</v>
      </c>
      <c r="AY200" s="20" t="s">
        <v>141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20" t="s">
        <v>80</v>
      </c>
      <c r="BK200" s="188">
        <f>ROUND(I200*H200,2)</f>
        <v>0</v>
      </c>
      <c r="BL200" s="20" t="s">
        <v>277</v>
      </c>
      <c r="BM200" s="187" t="s">
        <v>1366</v>
      </c>
    </row>
    <row r="201" spans="1:31" s="2" customFormat="1" ht="6.9" customHeight="1">
      <c r="A201" s="37"/>
      <c r="B201" s="50"/>
      <c r="C201" s="51"/>
      <c r="D201" s="51"/>
      <c r="E201" s="51"/>
      <c r="F201" s="51"/>
      <c r="G201" s="51"/>
      <c r="H201" s="51"/>
      <c r="I201" s="51"/>
      <c r="J201" s="51"/>
      <c r="K201" s="51"/>
      <c r="L201" s="42"/>
      <c r="M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</sheetData>
  <sheetProtection algorithmName="SHA-512" hashValue="kskj/eNjllkAM+HF233lxSWv45Y5NzOxF7+F3XLDQ1Ca+h1G3N2XqfE0gWsEoWMvPVIQvxO5rMBncc1xXfxvLQ==" saltValue="9Ui0HS8m4pFgvHO7Rc5xsfGBrF+s26qBBiWwOEn5+XGC+vJ01AJQbjvoTTK+u3i0ash8QoXws9uTJa/K6Y/Z0Q==" spinCount="100000" sheet="1" objects="1" scenarios="1" formatColumns="0" formatRows="0" autoFilter="0"/>
  <autoFilter ref="C89:K200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0" t="s">
        <v>100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" customHeight="1">
      <c r="B4" s="23"/>
      <c r="D4" s="106" t="s">
        <v>104</v>
      </c>
      <c r="L4" s="23"/>
      <c r="M4" s="107" t="s">
        <v>10</v>
      </c>
      <c r="AT4" s="20" t="s">
        <v>4</v>
      </c>
    </row>
    <row r="5" spans="2:12" s="1" customFormat="1" ht="6.9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79" t="str">
        <f>'Rekapitulace stavby'!K6</f>
        <v>Oprava fasády a střechy objektu Krnovská 71B v Opavě</v>
      </c>
      <c r="F7" s="380"/>
      <c r="G7" s="380"/>
      <c r="H7" s="380"/>
      <c r="L7" s="23"/>
    </row>
    <row r="8" spans="1:31" s="2" customFormat="1" ht="12" customHeight="1">
      <c r="A8" s="37"/>
      <c r="B8" s="42"/>
      <c r="C8" s="37"/>
      <c r="D8" s="108" t="s">
        <v>105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1" t="s">
        <v>1367</v>
      </c>
      <c r="F9" s="382"/>
      <c r="G9" s="382"/>
      <c r="H9" s="38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3" t="str">
        <f>'Rekapitulace stavby'!E14</f>
        <v>Vyplň údaj</v>
      </c>
      <c r="F18" s="384"/>
      <c r="G18" s="384"/>
      <c r="H18" s="38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2"/>
      <c r="B27" s="113"/>
      <c r="C27" s="112"/>
      <c r="D27" s="112"/>
      <c r="E27" s="385" t="s">
        <v>37</v>
      </c>
      <c r="F27" s="385"/>
      <c r="G27" s="385"/>
      <c r="H27" s="38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ROUND(J88,2)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42</v>
      </c>
      <c r="E33" s="108" t="s">
        <v>43</v>
      </c>
      <c r="F33" s="120">
        <f>ROUND((SUM(BE88:BE120)),2)</f>
        <v>0</v>
      </c>
      <c r="G33" s="37"/>
      <c r="H33" s="37"/>
      <c r="I33" s="121">
        <v>0.21</v>
      </c>
      <c r="J33" s="120">
        <f>ROUND(((SUM(BE88:BE120))*I33),2)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44</v>
      </c>
      <c r="F34" s="120">
        <f>ROUND((SUM(BF88:BF120)),2)</f>
        <v>0</v>
      </c>
      <c r="G34" s="37"/>
      <c r="H34" s="37"/>
      <c r="I34" s="121">
        <v>0.12</v>
      </c>
      <c r="J34" s="120">
        <f>ROUND(((SUM(BF88:BF120))*I34),2)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45</v>
      </c>
      <c r="F35" s="120">
        <f>ROUND((SUM(BG88:BG120)),2)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46</v>
      </c>
      <c r="F36" s="120">
        <f>ROUND((SUM(BH88:BH120)),2)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47</v>
      </c>
      <c r="F37" s="120">
        <f>ROUND((SUM(BI88:BI120)),2)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6" t="s">
        <v>107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6" t="str">
        <f>E7</f>
        <v>Oprava fasády a střechy objektu Krnovská 71B v Opavě</v>
      </c>
      <c r="F48" s="387"/>
      <c r="G48" s="387"/>
      <c r="H48" s="38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9" t="str">
        <f>E9</f>
        <v>07 - Odbourání zdi vč. doplnění zpevněné plochy</v>
      </c>
      <c r="F50" s="388"/>
      <c r="G50" s="388"/>
      <c r="H50" s="388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k.ú. Opava-Předměstí, par.č. 2157/2</v>
      </c>
      <c r="G52" s="39"/>
      <c r="H52" s="39"/>
      <c r="I52" s="32" t="s">
        <v>23</v>
      </c>
      <c r="J52" s="62" t="str">
        <f>IF(J12="","",J12)</f>
        <v>9. 4. 2024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Statutární město Opava </v>
      </c>
      <c r="G54" s="39"/>
      <c r="H54" s="39"/>
      <c r="I54" s="32" t="s">
        <v>31</v>
      </c>
      <c r="J54" s="35" t="str">
        <f>E21</f>
        <v>Ing. Jan Pospíšil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108</v>
      </c>
      <c r="D57" s="134"/>
      <c r="E57" s="134"/>
      <c r="F57" s="134"/>
      <c r="G57" s="134"/>
      <c r="H57" s="134"/>
      <c r="I57" s="134"/>
      <c r="J57" s="135" t="s">
        <v>109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J88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110</v>
      </c>
    </row>
    <row r="60" spans="2:12" s="9" customFormat="1" ht="24.9" customHeight="1">
      <c r="B60" s="137"/>
      <c r="C60" s="138"/>
      <c r="D60" s="139" t="s">
        <v>111</v>
      </c>
      <c r="E60" s="140"/>
      <c r="F60" s="140"/>
      <c r="G60" s="140"/>
      <c r="H60" s="140"/>
      <c r="I60" s="140"/>
      <c r="J60" s="141">
        <f>J89</f>
        <v>0</v>
      </c>
      <c r="K60" s="138"/>
      <c r="L60" s="142"/>
    </row>
    <row r="61" spans="2:12" s="10" customFormat="1" ht="19.95" customHeight="1">
      <c r="B61" s="143"/>
      <c r="C61" s="144"/>
      <c r="D61" s="145" t="s">
        <v>1214</v>
      </c>
      <c r="E61" s="146"/>
      <c r="F61" s="146"/>
      <c r="G61" s="146"/>
      <c r="H61" s="146"/>
      <c r="I61" s="146"/>
      <c r="J61" s="147">
        <f>J90</f>
        <v>0</v>
      </c>
      <c r="K61" s="144"/>
      <c r="L61" s="148"/>
    </row>
    <row r="62" spans="2:12" s="10" customFormat="1" ht="19.95" customHeight="1">
      <c r="B62" s="143"/>
      <c r="C62" s="144"/>
      <c r="D62" s="145" t="s">
        <v>1368</v>
      </c>
      <c r="E62" s="146"/>
      <c r="F62" s="146"/>
      <c r="G62" s="146"/>
      <c r="H62" s="146"/>
      <c r="I62" s="146"/>
      <c r="J62" s="147">
        <f>J96</f>
        <v>0</v>
      </c>
      <c r="K62" s="144"/>
      <c r="L62" s="148"/>
    </row>
    <row r="63" spans="2:12" s="10" customFormat="1" ht="19.95" customHeight="1">
      <c r="B63" s="143"/>
      <c r="C63" s="144"/>
      <c r="D63" s="145" t="s">
        <v>1215</v>
      </c>
      <c r="E63" s="146"/>
      <c r="F63" s="146"/>
      <c r="G63" s="146"/>
      <c r="H63" s="146"/>
      <c r="I63" s="146"/>
      <c r="J63" s="147">
        <f>J97</f>
        <v>0</v>
      </c>
      <c r="K63" s="144"/>
      <c r="L63" s="148"/>
    </row>
    <row r="64" spans="2:12" s="10" customFormat="1" ht="19.95" customHeight="1">
      <c r="B64" s="143"/>
      <c r="C64" s="144"/>
      <c r="D64" s="145" t="s">
        <v>574</v>
      </c>
      <c r="E64" s="146"/>
      <c r="F64" s="146"/>
      <c r="G64" s="146"/>
      <c r="H64" s="146"/>
      <c r="I64" s="146"/>
      <c r="J64" s="147">
        <f>J102</f>
        <v>0</v>
      </c>
      <c r="K64" s="144"/>
      <c r="L64" s="148"/>
    </row>
    <row r="65" spans="2:12" s="10" customFormat="1" ht="19.95" customHeight="1">
      <c r="B65" s="143"/>
      <c r="C65" s="144"/>
      <c r="D65" s="145" t="s">
        <v>118</v>
      </c>
      <c r="E65" s="146"/>
      <c r="F65" s="146"/>
      <c r="G65" s="146"/>
      <c r="H65" s="146"/>
      <c r="I65" s="146"/>
      <c r="J65" s="147">
        <f>J110</f>
        <v>0</v>
      </c>
      <c r="K65" s="144"/>
      <c r="L65" s="148"/>
    </row>
    <row r="66" spans="2:12" s="10" customFormat="1" ht="19.95" customHeight="1">
      <c r="B66" s="143"/>
      <c r="C66" s="144"/>
      <c r="D66" s="145" t="s">
        <v>119</v>
      </c>
      <c r="E66" s="146"/>
      <c r="F66" s="146"/>
      <c r="G66" s="146"/>
      <c r="H66" s="146"/>
      <c r="I66" s="146"/>
      <c r="J66" s="147">
        <f>J116</f>
        <v>0</v>
      </c>
      <c r="K66" s="144"/>
      <c r="L66" s="148"/>
    </row>
    <row r="67" spans="2:12" s="9" customFormat="1" ht="24.9" customHeight="1">
      <c r="B67" s="137"/>
      <c r="C67" s="138"/>
      <c r="D67" s="139" t="s">
        <v>120</v>
      </c>
      <c r="E67" s="140"/>
      <c r="F67" s="140"/>
      <c r="G67" s="140"/>
      <c r="H67" s="140"/>
      <c r="I67" s="140"/>
      <c r="J67" s="141">
        <f>J118</f>
        <v>0</v>
      </c>
      <c r="K67" s="138"/>
      <c r="L67" s="142"/>
    </row>
    <row r="68" spans="2:12" s="10" customFormat="1" ht="19.95" customHeight="1">
      <c r="B68" s="143"/>
      <c r="C68" s="144"/>
      <c r="D68" s="145" t="s">
        <v>123</v>
      </c>
      <c r="E68" s="146"/>
      <c r="F68" s="146"/>
      <c r="G68" s="146"/>
      <c r="H68" s="146"/>
      <c r="I68" s="146"/>
      <c r="J68" s="147">
        <f>J119</f>
        <v>0</v>
      </c>
      <c r="K68" s="144"/>
      <c r="L68" s="148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" customHeight="1">
      <c r="A75" s="37"/>
      <c r="B75" s="38"/>
      <c r="C75" s="26" t="s">
        <v>126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386" t="str">
        <f>E7</f>
        <v>Oprava fasády a střechy objektu Krnovská 71B v Opavě</v>
      </c>
      <c r="F78" s="387"/>
      <c r="G78" s="387"/>
      <c r="H78" s="387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105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39" t="str">
        <f>E9</f>
        <v>07 - Odbourání zdi vč. doplnění zpevněné plochy</v>
      </c>
      <c r="F80" s="388"/>
      <c r="G80" s="388"/>
      <c r="H80" s="388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21</v>
      </c>
      <c r="D82" s="39"/>
      <c r="E82" s="39"/>
      <c r="F82" s="30" t="str">
        <f>F12</f>
        <v>k.ú. Opava-Předměstí, par.č. 2157/2</v>
      </c>
      <c r="G82" s="39"/>
      <c r="H82" s="39"/>
      <c r="I82" s="32" t="s">
        <v>23</v>
      </c>
      <c r="J82" s="62" t="str">
        <f>IF(J12="","",J12)</f>
        <v>9. 4. 2024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2" t="s">
        <v>25</v>
      </c>
      <c r="D84" s="39"/>
      <c r="E84" s="39"/>
      <c r="F84" s="30" t="str">
        <f>E15</f>
        <v xml:space="preserve">Statutární město Opava </v>
      </c>
      <c r="G84" s="39"/>
      <c r="H84" s="39"/>
      <c r="I84" s="32" t="s">
        <v>31</v>
      </c>
      <c r="J84" s="35" t="str">
        <f>E21</f>
        <v>Ing. Jan Pospíšil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15" customHeight="1">
      <c r="A85" s="37"/>
      <c r="B85" s="38"/>
      <c r="C85" s="32" t="s">
        <v>29</v>
      </c>
      <c r="D85" s="39"/>
      <c r="E85" s="39"/>
      <c r="F85" s="30" t="str">
        <f>IF(E18="","",E18)</f>
        <v>Vyplň údaj</v>
      </c>
      <c r="G85" s="39"/>
      <c r="H85" s="39"/>
      <c r="I85" s="32" t="s">
        <v>34</v>
      </c>
      <c r="J85" s="35" t="str">
        <f>E24</f>
        <v xml:space="preserve"> </v>
      </c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49"/>
      <c r="B87" s="150"/>
      <c r="C87" s="151" t="s">
        <v>127</v>
      </c>
      <c r="D87" s="152" t="s">
        <v>57</v>
      </c>
      <c r="E87" s="152" t="s">
        <v>53</v>
      </c>
      <c r="F87" s="152" t="s">
        <v>54</v>
      </c>
      <c r="G87" s="152" t="s">
        <v>128</v>
      </c>
      <c r="H87" s="152" t="s">
        <v>129</v>
      </c>
      <c r="I87" s="152" t="s">
        <v>130</v>
      </c>
      <c r="J87" s="152" t="s">
        <v>109</v>
      </c>
      <c r="K87" s="153" t="s">
        <v>131</v>
      </c>
      <c r="L87" s="154"/>
      <c r="M87" s="71" t="s">
        <v>19</v>
      </c>
      <c r="N87" s="72" t="s">
        <v>42</v>
      </c>
      <c r="O87" s="72" t="s">
        <v>132</v>
      </c>
      <c r="P87" s="72" t="s">
        <v>133</v>
      </c>
      <c r="Q87" s="72" t="s">
        <v>134</v>
      </c>
      <c r="R87" s="72" t="s">
        <v>135</v>
      </c>
      <c r="S87" s="72" t="s">
        <v>136</v>
      </c>
      <c r="T87" s="73" t="s">
        <v>137</v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spans="1:63" s="2" customFormat="1" ht="22.8" customHeight="1">
      <c r="A88" s="37"/>
      <c r="B88" s="38"/>
      <c r="C88" s="78" t="s">
        <v>138</v>
      </c>
      <c r="D88" s="39"/>
      <c r="E88" s="39"/>
      <c r="F88" s="39"/>
      <c r="G88" s="39"/>
      <c r="H88" s="39"/>
      <c r="I88" s="39"/>
      <c r="J88" s="155">
        <f>BK88</f>
        <v>0</v>
      </c>
      <c r="K88" s="39"/>
      <c r="L88" s="42"/>
      <c r="M88" s="74"/>
      <c r="N88" s="156"/>
      <c r="O88" s="75"/>
      <c r="P88" s="157">
        <f>P89+P118</f>
        <v>0</v>
      </c>
      <c r="Q88" s="75"/>
      <c r="R88" s="157">
        <f>R89+R118</f>
        <v>2.5844856</v>
      </c>
      <c r="S88" s="75"/>
      <c r="T88" s="158">
        <f>T89+T118</f>
        <v>19.788818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71</v>
      </c>
      <c r="AU88" s="20" t="s">
        <v>110</v>
      </c>
      <c r="BK88" s="159">
        <f>BK89+BK118</f>
        <v>0</v>
      </c>
    </row>
    <row r="89" spans="2:63" s="12" customFormat="1" ht="25.95" customHeight="1">
      <c r="B89" s="160"/>
      <c r="C89" s="161"/>
      <c r="D89" s="162" t="s">
        <v>71</v>
      </c>
      <c r="E89" s="163" t="s">
        <v>139</v>
      </c>
      <c r="F89" s="163" t="s">
        <v>140</v>
      </c>
      <c r="G89" s="161"/>
      <c r="H89" s="161"/>
      <c r="I89" s="164"/>
      <c r="J89" s="165">
        <f>BK89</f>
        <v>0</v>
      </c>
      <c r="K89" s="161"/>
      <c r="L89" s="166"/>
      <c r="M89" s="167"/>
      <c r="N89" s="168"/>
      <c r="O89" s="168"/>
      <c r="P89" s="169">
        <f>P90+P96+P97+P102+P110+P116</f>
        <v>0</v>
      </c>
      <c r="Q89" s="168"/>
      <c r="R89" s="169">
        <f>R90+R96+R97+R102+R110+R116</f>
        <v>2.5844856</v>
      </c>
      <c r="S89" s="168"/>
      <c r="T89" s="170">
        <f>T90+T96+T97+T102+T110+T116</f>
        <v>19.77965</v>
      </c>
      <c r="AR89" s="171" t="s">
        <v>80</v>
      </c>
      <c r="AT89" s="172" t="s">
        <v>71</v>
      </c>
      <c r="AU89" s="172" t="s">
        <v>72</v>
      </c>
      <c r="AY89" s="171" t="s">
        <v>141</v>
      </c>
      <c r="BK89" s="173">
        <f>BK90+BK96+BK97+BK102+BK110+BK116</f>
        <v>0</v>
      </c>
    </row>
    <row r="90" spans="2:63" s="12" customFormat="1" ht="22.8" customHeight="1">
      <c r="B90" s="160"/>
      <c r="C90" s="161"/>
      <c r="D90" s="162" t="s">
        <v>71</v>
      </c>
      <c r="E90" s="174" t="s">
        <v>181</v>
      </c>
      <c r="F90" s="174" t="s">
        <v>1271</v>
      </c>
      <c r="G90" s="161"/>
      <c r="H90" s="161"/>
      <c r="I90" s="164"/>
      <c r="J90" s="175">
        <f>BK90</f>
        <v>0</v>
      </c>
      <c r="K90" s="161"/>
      <c r="L90" s="166"/>
      <c r="M90" s="167"/>
      <c r="N90" s="168"/>
      <c r="O90" s="168"/>
      <c r="P90" s="169">
        <f>SUM(P91:P95)</f>
        <v>0</v>
      </c>
      <c r="Q90" s="168"/>
      <c r="R90" s="169">
        <f>SUM(R91:R95)</f>
        <v>2.5811856</v>
      </c>
      <c r="S90" s="168"/>
      <c r="T90" s="170">
        <f>SUM(T91:T95)</f>
        <v>0</v>
      </c>
      <c r="AR90" s="171" t="s">
        <v>80</v>
      </c>
      <c r="AT90" s="172" t="s">
        <v>71</v>
      </c>
      <c r="AU90" s="172" t="s">
        <v>80</v>
      </c>
      <c r="AY90" s="171" t="s">
        <v>141</v>
      </c>
      <c r="BK90" s="173">
        <f>SUM(BK91:BK95)</f>
        <v>0</v>
      </c>
    </row>
    <row r="91" spans="1:65" s="2" customFormat="1" ht="24.15" customHeight="1">
      <c r="A91" s="37"/>
      <c r="B91" s="38"/>
      <c r="C91" s="176" t="s">
        <v>80</v>
      </c>
      <c r="D91" s="176" t="s">
        <v>144</v>
      </c>
      <c r="E91" s="177" t="s">
        <v>1272</v>
      </c>
      <c r="F91" s="178" t="s">
        <v>1273</v>
      </c>
      <c r="G91" s="179" t="s">
        <v>169</v>
      </c>
      <c r="H91" s="180">
        <v>3.36</v>
      </c>
      <c r="I91" s="181"/>
      <c r="J91" s="182">
        <f>ROUND(I91*H91,2)</f>
        <v>0</v>
      </c>
      <c r="K91" s="178" t="s">
        <v>148</v>
      </c>
      <c r="L91" s="42"/>
      <c r="M91" s="183" t="s">
        <v>19</v>
      </c>
      <c r="N91" s="184" t="s">
        <v>43</v>
      </c>
      <c r="O91" s="67"/>
      <c r="P91" s="185">
        <f>O91*H91</f>
        <v>0</v>
      </c>
      <c r="Q91" s="185">
        <v>0.297</v>
      </c>
      <c r="R91" s="185">
        <f>Q91*H91</f>
        <v>0.9979199999999999</v>
      </c>
      <c r="S91" s="185">
        <v>0</v>
      </c>
      <c r="T91" s="18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149</v>
      </c>
      <c r="AT91" s="187" t="s">
        <v>144</v>
      </c>
      <c r="AU91" s="187" t="s">
        <v>82</v>
      </c>
      <c r="AY91" s="20" t="s">
        <v>141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20" t="s">
        <v>80</v>
      </c>
      <c r="BK91" s="188">
        <f>ROUND(I91*H91,2)</f>
        <v>0</v>
      </c>
      <c r="BL91" s="20" t="s">
        <v>149</v>
      </c>
      <c r="BM91" s="187" t="s">
        <v>1369</v>
      </c>
    </row>
    <row r="92" spans="1:65" s="2" customFormat="1" ht="24.15" customHeight="1">
      <c r="A92" s="37"/>
      <c r="B92" s="38"/>
      <c r="C92" s="176" t="s">
        <v>82</v>
      </c>
      <c r="D92" s="176" t="s">
        <v>144</v>
      </c>
      <c r="E92" s="177" t="s">
        <v>1275</v>
      </c>
      <c r="F92" s="178" t="s">
        <v>1276</v>
      </c>
      <c r="G92" s="179" t="s">
        <v>169</v>
      </c>
      <c r="H92" s="180">
        <v>3.36</v>
      </c>
      <c r="I92" s="181"/>
      <c r="J92" s="182">
        <f>ROUND(I92*H92,2)</f>
        <v>0</v>
      </c>
      <c r="K92" s="178" t="s">
        <v>148</v>
      </c>
      <c r="L92" s="42"/>
      <c r="M92" s="183" t="s">
        <v>19</v>
      </c>
      <c r="N92" s="184" t="s">
        <v>43</v>
      </c>
      <c r="O92" s="67"/>
      <c r="P92" s="185">
        <f>O92*H92</f>
        <v>0</v>
      </c>
      <c r="Q92" s="185">
        <v>0.26376</v>
      </c>
      <c r="R92" s="185">
        <f>Q92*H92</f>
        <v>0.8862336</v>
      </c>
      <c r="S92" s="185">
        <v>0</v>
      </c>
      <c r="T92" s="186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149</v>
      </c>
      <c r="AT92" s="187" t="s">
        <v>144</v>
      </c>
      <c r="AU92" s="187" t="s">
        <v>82</v>
      </c>
      <c r="AY92" s="20" t="s">
        <v>141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20" t="s">
        <v>80</v>
      </c>
      <c r="BK92" s="188">
        <f>ROUND(I92*H92,2)</f>
        <v>0</v>
      </c>
      <c r="BL92" s="20" t="s">
        <v>149</v>
      </c>
      <c r="BM92" s="187" t="s">
        <v>1370</v>
      </c>
    </row>
    <row r="93" spans="1:65" s="2" customFormat="1" ht="24.15" customHeight="1">
      <c r="A93" s="37"/>
      <c r="B93" s="38"/>
      <c r="C93" s="176" t="s">
        <v>155</v>
      </c>
      <c r="D93" s="176" t="s">
        <v>144</v>
      </c>
      <c r="E93" s="177" t="s">
        <v>1278</v>
      </c>
      <c r="F93" s="178" t="s">
        <v>1279</v>
      </c>
      <c r="G93" s="179" t="s">
        <v>169</v>
      </c>
      <c r="H93" s="180">
        <v>3.36</v>
      </c>
      <c r="I93" s="181"/>
      <c r="J93" s="182">
        <f>ROUND(I93*H93,2)</f>
        <v>0</v>
      </c>
      <c r="K93" s="178" t="s">
        <v>148</v>
      </c>
      <c r="L93" s="42"/>
      <c r="M93" s="183" t="s">
        <v>19</v>
      </c>
      <c r="N93" s="184" t="s">
        <v>43</v>
      </c>
      <c r="O93" s="67"/>
      <c r="P93" s="185">
        <f>O93*H93</f>
        <v>0</v>
      </c>
      <c r="Q93" s="185">
        <v>0.20745</v>
      </c>
      <c r="R93" s="185">
        <f>Q93*H93</f>
        <v>0.697032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149</v>
      </c>
      <c r="AT93" s="187" t="s">
        <v>144</v>
      </c>
      <c r="AU93" s="187" t="s">
        <v>82</v>
      </c>
      <c r="AY93" s="20" t="s">
        <v>141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20" t="s">
        <v>80</v>
      </c>
      <c r="BK93" s="188">
        <f>ROUND(I93*H93,2)</f>
        <v>0</v>
      </c>
      <c r="BL93" s="20" t="s">
        <v>149</v>
      </c>
      <c r="BM93" s="187" t="s">
        <v>1371</v>
      </c>
    </row>
    <row r="94" spans="2:51" s="13" customFormat="1" ht="10.2">
      <c r="B94" s="189"/>
      <c r="C94" s="190"/>
      <c r="D94" s="191" t="s">
        <v>151</v>
      </c>
      <c r="E94" s="192" t="s">
        <v>19</v>
      </c>
      <c r="F94" s="193" t="s">
        <v>1372</v>
      </c>
      <c r="G94" s="190"/>
      <c r="H94" s="192" t="s">
        <v>19</v>
      </c>
      <c r="I94" s="194"/>
      <c r="J94" s="190"/>
      <c r="K94" s="190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151</v>
      </c>
      <c r="AU94" s="199" t="s">
        <v>82</v>
      </c>
      <c r="AV94" s="13" t="s">
        <v>80</v>
      </c>
      <c r="AW94" s="13" t="s">
        <v>33</v>
      </c>
      <c r="AX94" s="13" t="s">
        <v>72</v>
      </c>
      <c r="AY94" s="199" t="s">
        <v>141</v>
      </c>
    </row>
    <row r="95" spans="2:51" s="14" customFormat="1" ht="10.2">
      <c r="B95" s="200"/>
      <c r="C95" s="201"/>
      <c r="D95" s="191" t="s">
        <v>151</v>
      </c>
      <c r="E95" s="202" t="s">
        <v>19</v>
      </c>
      <c r="F95" s="203" t="s">
        <v>1373</v>
      </c>
      <c r="G95" s="201"/>
      <c r="H95" s="204">
        <v>3.36</v>
      </c>
      <c r="I95" s="205"/>
      <c r="J95" s="201"/>
      <c r="K95" s="201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151</v>
      </c>
      <c r="AU95" s="210" t="s">
        <v>82</v>
      </c>
      <c r="AV95" s="14" t="s">
        <v>82</v>
      </c>
      <c r="AW95" s="14" t="s">
        <v>33</v>
      </c>
      <c r="AX95" s="14" t="s">
        <v>80</v>
      </c>
      <c r="AY95" s="210" t="s">
        <v>141</v>
      </c>
    </row>
    <row r="96" spans="2:63" s="12" customFormat="1" ht="22.8" customHeight="1">
      <c r="B96" s="160"/>
      <c r="C96" s="161"/>
      <c r="D96" s="162" t="s">
        <v>71</v>
      </c>
      <c r="E96" s="174" t="s">
        <v>231</v>
      </c>
      <c r="F96" s="174" t="s">
        <v>1374</v>
      </c>
      <c r="G96" s="161"/>
      <c r="H96" s="161"/>
      <c r="I96" s="164"/>
      <c r="J96" s="175">
        <f>BK96</f>
        <v>0</v>
      </c>
      <c r="K96" s="161"/>
      <c r="L96" s="166"/>
      <c r="M96" s="167"/>
      <c r="N96" s="168"/>
      <c r="O96" s="168"/>
      <c r="P96" s="169">
        <v>0</v>
      </c>
      <c r="Q96" s="168"/>
      <c r="R96" s="169">
        <v>0</v>
      </c>
      <c r="S96" s="168"/>
      <c r="T96" s="170">
        <v>0</v>
      </c>
      <c r="AR96" s="171" t="s">
        <v>80</v>
      </c>
      <c r="AT96" s="172" t="s">
        <v>71</v>
      </c>
      <c r="AU96" s="172" t="s">
        <v>80</v>
      </c>
      <c r="AY96" s="171" t="s">
        <v>141</v>
      </c>
      <c r="BK96" s="173">
        <v>0</v>
      </c>
    </row>
    <row r="97" spans="2:63" s="12" customFormat="1" ht="22.8" customHeight="1">
      <c r="B97" s="160"/>
      <c r="C97" s="161"/>
      <c r="D97" s="162" t="s">
        <v>71</v>
      </c>
      <c r="E97" s="174" t="s">
        <v>1309</v>
      </c>
      <c r="F97" s="174" t="s">
        <v>1310</v>
      </c>
      <c r="G97" s="161"/>
      <c r="H97" s="161"/>
      <c r="I97" s="164"/>
      <c r="J97" s="175">
        <f>BK97</f>
        <v>0</v>
      </c>
      <c r="K97" s="161"/>
      <c r="L97" s="166"/>
      <c r="M97" s="167"/>
      <c r="N97" s="168"/>
      <c r="O97" s="168"/>
      <c r="P97" s="169">
        <f>SUM(P98:P101)</f>
        <v>0</v>
      </c>
      <c r="Q97" s="168"/>
      <c r="R97" s="169">
        <f>SUM(R98:R101)</f>
        <v>0.0032999999999999995</v>
      </c>
      <c r="S97" s="168"/>
      <c r="T97" s="170">
        <f>SUM(T98:T101)</f>
        <v>0</v>
      </c>
      <c r="AR97" s="171" t="s">
        <v>80</v>
      </c>
      <c r="AT97" s="172" t="s">
        <v>71</v>
      </c>
      <c r="AU97" s="172" t="s">
        <v>80</v>
      </c>
      <c r="AY97" s="171" t="s">
        <v>141</v>
      </c>
      <c r="BK97" s="173">
        <f>SUM(BK98:BK101)</f>
        <v>0</v>
      </c>
    </row>
    <row r="98" spans="1:65" s="2" customFormat="1" ht="33" customHeight="1">
      <c r="A98" s="37"/>
      <c r="B98" s="38"/>
      <c r="C98" s="176" t="s">
        <v>149</v>
      </c>
      <c r="D98" s="176" t="s">
        <v>144</v>
      </c>
      <c r="E98" s="177" t="s">
        <v>1317</v>
      </c>
      <c r="F98" s="178" t="s">
        <v>1318</v>
      </c>
      <c r="G98" s="179" t="s">
        <v>147</v>
      </c>
      <c r="H98" s="180">
        <v>5.5</v>
      </c>
      <c r="I98" s="181"/>
      <c r="J98" s="182">
        <f>ROUND(I98*H98,2)</f>
        <v>0</v>
      </c>
      <c r="K98" s="178" t="s">
        <v>148</v>
      </c>
      <c r="L98" s="42"/>
      <c r="M98" s="183" t="s">
        <v>19</v>
      </c>
      <c r="N98" s="184" t="s">
        <v>43</v>
      </c>
      <c r="O98" s="67"/>
      <c r="P98" s="185">
        <f>O98*H98</f>
        <v>0</v>
      </c>
      <c r="Q98" s="185">
        <v>0.0006</v>
      </c>
      <c r="R98" s="185">
        <f>Q98*H98</f>
        <v>0.0032999999999999995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149</v>
      </c>
      <c r="AT98" s="187" t="s">
        <v>144</v>
      </c>
      <c r="AU98" s="187" t="s">
        <v>82</v>
      </c>
      <c r="AY98" s="20" t="s">
        <v>141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20" t="s">
        <v>80</v>
      </c>
      <c r="BK98" s="188">
        <f>ROUND(I98*H98,2)</f>
        <v>0</v>
      </c>
      <c r="BL98" s="20" t="s">
        <v>149</v>
      </c>
      <c r="BM98" s="187" t="s">
        <v>1375</v>
      </c>
    </row>
    <row r="99" spans="2:51" s="14" customFormat="1" ht="10.2">
      <c r="B99" s="200"/>
      <c r="C99" s="201"/>
      <c r="D99" s="191" t="s">
        <v>151</v>
      </c>
      <c r="E99" s="202" t="s">
        <v>19</v>
      </c>
      <c r="F99" s="203" t="s">
        <v>1376</v>
      </c>
      <c r="G99" s="201"/>
      <c r="H99" s="204">
        <v>5.5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151</v>
      </c>
      <c r="AU99" s="210" t="s">
        <v>82</v>
      </c>
      <c r="AV99" s="14" t="s">
        <v>82</v>
      </c>
      <c r="AW99" s="14" t="s">
        <v>33</v>
      </c>
      <c r="AX99" s="14" t="s">
        <v>80</v>
      </c>
      <c r="AY99" s="210" t="s">
        <v>141</v>
      </c>
    </row>
    <row r="100" spans="1:65" s="2" customFormat="1" ht="16.5" customHeight="1">
      <c r="A100" s="37"/>
      <c r="B100" s="38"/>
      <c r="C100" s="176" t="s">
        <v>181</v>
      </c>
      <c r="D100" s="176" t="s">
        <v>144</v>
      </c>
      <c r="E100" s="177" t="s">
        <v>1320</v>
      </c>
      <c r="F100" s="178" t="s">
        <v>1321</v>
      </c>
      <c r="G100" s="179" t="s">
        <v>147</v>
      </c>
      <c r="H100" s="180">
        <v>5.5</v>
      </c>
      <c r="I100" s="181"/>
      <c r="J100" s="182">
        <f>ROUND(I100*H100,2)</f>
        <v>0</v>
      </c>
      <c r="K100" s="178" t="s">
        <v>148</v>
      </c>
      <c r="L100" s="42"/>
      <c r="M100" s="183" t="s">
        <v>19</v>
      </c>
      <c r="N100" s="184" t="s">
        <v>43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149</v>
      </c>
      <c r="AT100" s="187" t="s">
        <v>144</v>
      </c>
      <c r="AU100" s="187" t="s">
        <v>82</v>
      </c>
      <c r="AY100" s="20" t="s">
        <v>141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20" t="s">
        <v>80</v>
      </c>
      <c r="BK100" s="188">
        <f>ROUND(I100*H100,2)</f>
        <v>0</v>
      </c>
      <c r="BL100" s="20" t="s">
        <v>149</v>
      </c>
      <c r="BM100" s="187" t="s">
        <v>1377</v>
      </c>
    </row>
    <row r="101" spans="2:51" s="14" customFormat="1" ht="10.2">
      <c r="B101" s="200"/>
      <c r="C101" s="201"/>
      <c r="D101" s="191" t="s">
        <v>151</v>
      </c>
      <c r="E101" s="202" t="s">
        <v>19</v>
      </c>
      <c r="F101" s="203" t="s">
        <v>1376</v>
      </c>
      <c r="G101" s="201"/>
      <c r="H101" s="204">
        <v>5.5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151</v>
      </c>
      <c r="AU101" s="210" t="s">
        <v>82</v>
      </c>
      <c r="AV101" s="14" t="s">
        <v>82</v>
      </c>
      <c r="AW101" s="14" t="s">
        <v>33</v>
      </c>
      <c r="AX101" s="14" t="s">
        <v>80</v>
      </c>
      <c r="AY101" s="210" t="s">
        <v>141</v>
      </c>
    </row>
    <row r="102" spans="2:63" s="12" customFormat="1" ht="22.8" customHeight="1">
      <c r="B102" s="160"/>
      <c r="C102" s="161"/>
      <c r="D102" s="162" t="s">
        <v>71</v>
      </c>
      <c r="E102" s="174" t="s">
        <v>691</v>
      </c>
      <c r="F102" s="174" t="s">
        <v>692</v>
      </c>
      <c r="G102" s="161"/>
      <c r="H102" s="161"/>
      <c r="I102" s="164"/>
      <c r="J102" s="175">
        <f>BK102</f>
        <v>0</v>
      </c>
      <c r="K102" s="161"/>
      <c r="L102" s="166"/>
      <c r="M102" s="167"/>
      <c r="N102" s="168"/>
      <c r="O102" s="168"/>
      <c r="P102" s="169">
        <f>SUM(P103:P109)</f>
        <v>0</v>
      </c>
      <c r="Q102" s="168"/>
      <c r="R102" s="169">
        <f>SUM(R103:R109)</f>
        <v>0</v>
      </c>
      <c r="S102" s="168"/>
      <c r="T102" s="170">
        <f>SUM(T103:T109)</f>
        <v>19.77965</v>
      </c>
      <c r="AR102" s="171" t="s">
        <v>80</v>
      </c>
      <c r="AT102" s="172" t="s">
        <v>71</v>
      </c>
      <c r="AU102" s="172" t="s">
        <v>80</v>
      </c>
      <c r="AY102" s="171" t="s">
        <v>141</v>
      </c>
      <c r="BK102" s="173">
        <f>SUM(BK103:BK109)</f>
        <v>0</v>
      </c>
    </row>
    <row r="103" spans="1:65" s="2" customFormat="1" ht="16.5" customHeight="1">
      <c r="A103" s="37"/>
      <c r="B103" s="38"/>
      <c r="C103" s="176" t="s">
        <v>186</v>
      </c>
      <c r="D103" s="176" t="s">
        <v>144</v>
      </c>
      <c r="E103" s="177" t="s">
        <v>1378</v>
      </c>
      <c r="F103" s="178" t="s">
        <v>1379</v>
      </c>
      <c r="G103" s="179" t="s">
        <v>879</v>
      </c>
      <c r="H103" s="180">
        <v>1.05</v>
      </c>
      <c r="I103" s="181"/>
      <c r="J103" s="182">
        <f>ROUND(I103*H103,2)</f>
        <v>0</v>
      </c>
      <c r="K103" s="178" t="s">
        <v>148</v>
      </c>
      <c r="L103" s="42"/>
      <c r="M103" s="183" t="s">
        <v>19</v>
      </c>
      <c r="N103" s="184" t="s">
        <v>43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2.2</v>
      </c>
      <c r="T103" s="186">
        <f>S103*H103</f>
        <v>2.3100000000000005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149</v>
      </c>
      <c r="AT103" s="187" t="s">
        <v>144</v>
      </c>
      <c r="AU103" s="187" t="s">
        <v>82</v>
      </c>
      <c r="AY103" s="20" t="s">
        <v>141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20" t="s">
        <v>80</v>
      </c>
      <c r="BK103" s="188">
        <f>ROUND(I103*H103,2)</f>
        <v>0</v>
      </c>
      <c r="BL103" s="20" t="s">
        <v>149</v>
      </c>
      <c r="BM103" s="187" t="s">
        <v>1380</v>
      </c>
    </row>
    <row r="104" spans="2:51" s="13" customFormat="1" ht="10.2">
      <c r="B104" s="189"/>
      <c r="C104" s="190"/>
      <c r="D104" s="191" t="s">
        <v>151</v>
      </c>
      <c r="E104" s="192" t="s">
        <v>19</v>
      </c>
      <c r="F104" s="193" t="s">
        <v>1381</v>
      </c>
      <c r="G104" s="190"/>
      <c r="H104" s="192" t="s">
        <v>19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151</v>
      </c>
      <c r="AU104" s="199" t="s">
        <v>82</v>
      </c>
      <c r="AV104" s="13" t="s">
        <v>80</v>
      </c>
      <c r="AW104" s="13" t="s">
        <v>33</v>
      </c>
      <c r="AX104" s="13" t="s">
        <v>72</v>
      </c>
      <c r="AY104" s="199" t="s">
        <v>141</v>
      </c>
    </row>
    <row r="105" spans="2:51" s="14" customFormat="1" ht="10.2">
      <c r="B105" s="200"/>
      <c r="C105" s="201"/>
      <c r="D105" s="191" t="s">
        <v>151</v>
      </c>
      <c r="E105" s="202" t="s">
        <v>19</v>
      </c>
      <c r="F105" s="203" t="s">
        <v>1382</v>
      </c>
      <c r="G105" s="201"/>
      <c r="H105" s="204">
        <v>1.05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151</v>
      </c>
      <c r="AU105" s="210" t="s">
        <v>82</v>
      </c>
      <c r="AV105" s="14" t="s">
        <v>82</v>
      </c>
      <c r="AW105" s="14" t="s">
        <v>33</v>
      </c>
      <c r="AX105" s="14" t="s">
        <v>80</v>
      </c>
      <c r="AY105" s="210" t="s">
        <v>141</v>
      </c>
    </row>
    <row r="106" spans="1:65" s="2" customFormat="1" ht="24.15" customHeight="1">
      <c r="A106" s="37"/>
      <c r="B106" s="38"/>
      <c r="C106" s="176" t="s">
        <v>217</v>
      </c>
      <c r="D106" s="176" t="s">
        <v>144</v>
      </c>
      <c r="E106" s="177" t="s">
        <v>1383</v>
      </c>
      <c r="F106" s="178" t="s">
        <v>1384</v>
      </c>
      <c r="G106" s="179" t="s">
        <v>879</v>
      </c>
      <c r="H106" s="180">
        <v>1.499</v>
      </c>
      <c r="I106" s="181"/>
      <c r="J106" s="182">
        <f>ROUND(I106*H106,2)</f>
        <v>0</v>
      </c>
      <c r="K106" s="178" t="s">
        <v>148</v>
      </c>
      <c r="L106" s="42"/>
      <c r="M106" s="183" t="s">
        <v>19</v>
      </c>
      <c r="N106" s="184" t="s">
        <v>43</v>
      </c>
      <c r="O106" s="67"/>
      <c r="P106" s="185">
        <f>O106*H106</f>
        <v>0</v>
      </c>
      <c r="Q106" s="185">
        <v>0</v>
      </c>
      <c r="R106" s="185">
        <f>Q106*H106</f>
        <v>0</v>
      </c>
      <c r="S106" s="185">
        <v>2.5</v>
      </c>
      <c r="T106" s="186">
        <f>S106*H106</f>
        <v>3.7475000000000005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149</v>
      </c>
      <c r="AT106" s="187" t="s">
        <v>144</v>
      </c>
      <c r="AU106" s="187" t="s">
        <v>82</v>
      </c>
      <c r="AY106" s="20" t="s">
        <v>141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20" t="s">
        <v>80</v>
      </c>
      <c r="BK106" s="188">
        <f>ROUND(I106*H106,2)</f>
        <v>0</v>
      </c>
      <c r="BL106" s="20" t="s">
        <v>149</v>
      </c>
      <c r="BM106" s="187" t="s">
        <v>1385</v>
      </c>
    </row>
    <row r="107" spans="2:51" s="14" customFormat="1" ht="10.2">
      <c r="B107" s="200"/>
      <c r="C107" s="201"/>
      <c r="D107" s="191" t="s">
        <v>151</v>
      </c>
      <c r="E107" s="202" t="s">
        <v>19</v>
      </c>
      <c r="F107" s="203" t="s">
        <v>1386</v>
      </c>
      <c r="G107" s="201"/>
      <c r="H107" s="204">
        <v>1.499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151</v>
      </c>
      <c r="AU107" s="210" t="s">
        <v>82</v>
      </c>
      <c r="AV107" s="14" t="s">
        <v>82</v>
      </c>
      <c r="AW107" s="14" t="s">
        <v>33</v>
      </c>
      <c r="AX107" s="14" t="s">
        <v>80</v>
      </c>
      <c r="AY107" s="210" t="s">
        <v>141</v>
      </c>
    </row>
    <row r="108" spans="1:65" s="2" customFormat="1" ht="24.15" customHeight="1">
      <c r="A108" s="37"/>
      <c r="B108" s="38"/>
      <c r="C108" s="176" t="s">
        <v>164</v>
      </c>
      <c r="D108" s="176" t="s">
        <v>144</v>
      </c>
      <c r="E108" s="177" t="s">
        <v>1387</v>
      </c>
      <c r="F108" s="178" t="s">
        <v>1388</v>
      </c>
      <c r="G108" s="179" t="s">
        <v>879</v>
      </c>
      <c r="H108" s="180">
        <v>7.037</v>
      </c>
      <c r="I108" s="181"/>
      <c r="J108" s="182">
        <f>ROUND(I108*H108,2)</f>
        <v>0</v>
      </c>
      <c r="K108" s="178" t="s">
        <v>148</v>
      </c>
      <c r="L108" s="42"/>
      <c r="M108" s="183" t="s">
        <v>19</v>
      </c>
      <c r="N108" s="184" t="s">
        <v>43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1.95</v>
      </c>
      <c r="T108" s="186">
        <f>S108*H108</f>
        <v>13.72215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149</v>
      </c>
      <c r="AT108" s="187" t="s">
        <v>144</v>
      </c>
      <c r="AU108" s="187" t="s">
        <v>82</v>
      </c>
      <c r="AY108" s="20" t="s">
        <v>141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20" t="s">
        <v>80</v>
      </c>
      <c r="BK108" s="188">
        <f>ROUND(I108*H108,2)</f>
        <v>0</v>
      </c>
      <c r="BL108" s="20" t="s">
        <v>149</v>
      </c>
      <c r="BM108" s="187" t="s">
        <v>1389</v>
      </c>
    </row>
    <row r="109" spans="2:51" s="14" customFormat="1" ht="10.2">
      <c r="B109" s="200"/>
      <c r="C109" s="201"/>
      <c r="D109" s="191" t="s">
        <v>151</v>
      </c>
      <c r="E109" s="202" t="s">
        <v>19</v>
      </c>
      <c r="F109" s="203" t="s">
        <v>1390</v>
      </c>
      <c r="G109" s="201"/>
      <c r="H109" s="204">
        <v>7.037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151</v>
      </c>
      <c r="AU109" s="210" t="s">
        <v>82</v>
      </c>
      <c r="AV109" s="14" t="s">
        <v>82</v>
      </c>
      <c r="AW109" s="14" t="s">
        <v>33</v>
      </c>
      <c r="AX109" s="14" t="s">
        <v>80</v>
      </c>
      <c r="AY109" s="210" t="s">
        <v>141</v>
      </c>
    </row>
    <row r="110" spans="2:63" s="12" customFormat="1" ht="22.8" customHeight="1">
      <c r="B110" s="160"/>
      <c r="C110" s="161"/>
      <c r="D110" s="162" t="s">
        <v>71</v>
      </c>
      <c r="E110" s="174" t="s">
        <v>394</v>
      </c>
      <c r="F110" s="174" t="s">
        <v>395</v>
      </c>
      <c r="G110" s="161"/>
      <c r="H110" s="161"/>
      <c r="I110" s="164"/>
      <c r="J110" s="175">
        <f>BK110</f>
        <v>0</v>
      </c>
      <c r="K110" s="161"/>
      <c r="L110" s="166"/>
      <c r="M110" s="167"/>
      <c r="N110" s="168"/>
      <c r="O110" s="168"/>
      <c r="P110" s="169">
        <f>SUM(P111:P115)</f>
        <v>0</v>
      </c>
      <c r="Q110" s="168"/>
      <c r="R110" s="169">
        <f>SUM(R111:R115)</f>
        <v>0</v>
      </c>
      <c r="S110" s="168"/>
      <c r="T110" s="170">
        <f>SUM(T111:T115)</f>
        <v>0</v>
      </c>
      <c r="AR110" s="171" t="s">
        <v>80</v>
      </c>
      <c r="AT110" s="172" t="s">
        <v>71</v>
      </c>
      <c r="AU110" s="172" t="s">
        <v>80</v>
      </c>
      <c r="AY110" s="171" t="s">
        <v>141</v>
      </c>
      <c r="BK110" s="173">
        <f>SUM(BK111:BK115)</f>
        <v>0</v>
      </c>
    </row>
    <row r="111" spans="1:65" s="2" customFormat="1" ht="24.15" customHeight="1">
      <c r="A111" s="37"/>
      <c r="B111" s="38"/>
      <c r="C111" s="176" t="s">
        <v>231</v>
      </c>
      <c r="D111" s="176" t="s">
        <v>144</v>
      </c>
      <c r="E111" s="177" t="s">
        <v>1391</v>
      </c>
      <c r="F111" s="178" t="s">
        <v>1392</v>
      </c>
      <c r="G111" s="179" t="s">
        <v>399</v>
      </c>
      <c r="H111" s="180">
        <v>19.789</v>
      </c>
      <c r="I111" s="181"/>
      <c r="J111" s="182">
        <f>ROUND(I111*H111,2)</f>
        <v>0</v>
      </c>
      <c r="K111" s="178" t="s">
        <v>148</v>
      </c>
      <c r="L111" s="42"/>
      <c r="M111" s="183" t="s">
        <v>19</v>
      </c>
      <c r="N111" s="184" t="s">
        <v>43</v>
      </c>
      <c r="O111" s="67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149</v>
      </c>
      <c r="AT111" s="187" t="s">
        <v>144</v>
      </c>
      <c r="AU111" s="187" t="s">
        <v>82</v>
      </c>
      <c r="AY111" s="20" t="s">
        <v>141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20" t="s">
        <v>80</v>
      </c>
      <c r="BK111" s="188">
        <f>ROUND(I111*H111,2)</f>
        <v>0</v>
      </c>
      <c r="BL111" s="20" t="s">
        <v>149</v>
      </c>
      <c r="BM111" s="187" t="s">
        <v>1393</v>
      </c>
    </row>
    <row r="112" spans="1:65" s="2" customFormat="1" ht="21.75" customHeight="1">
      <c r="A112" s="37"/>
      <c r="B112" s="38"/>
      <c r="C112" s="176" t="s">
        <v>235</v>
      </c>
      <c r="D112" s="176" t="s">
        <v>144</v>
      </c>
      <c r="E112" s="177" t="s">
        <v>407</v>
      </c>
      <c r="F112" s="178" t="s">
        <v>408</v>
      </c>
      <c r="G112" s="179" t="s">
        <v>399</v>
      </c>
      <c r="H112" s="180">
        <v>19.789</v>
      </c>
      <c r="I112" s="181"/>
      <c r="J112" s="182">
        <f>ROUND(I112*H112,2)</f>
        <v>0</v>
      </c>
      <c r="K112" s="178" t="s">
        <v>148</v>
      </c>
      <c r="L112" s="42"/>
      <c r="M112" s="183" t="s">
        <v>19</v>
      </c>
      <c r="N112" s="184" t="s">
        <v>43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149</v>
      </c>
      <c r="AT112" s="187" t="s">
        <v>144</v>
      </c>
      <c r="AU112" s="187" t="s">
        <v>82</v>
      </c>
      <c r="AY112" s="20" t="s">
        <v>141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20" t="s">
        <v>80</v>
      </c>
      <c r="BK112" s="188">
        <f>ROUND(I112*H112,2)</f>
        <v>0</v>
      </c>
      <c r="BL112" s="20" t="s">
        <v>149</v>
      </c>
      <c r="BM112" s="187" t="s">
        <v>1394</v>
      </c>
    </row>
    <row r="113" spans="1:65" s="2" customFormat="1" ht="24.15" customHeight="1">
      <c r="A113" s="37"/>
      <c r="B113" s="38"/>
      <c r="C113" s="176" t="s">
        <v>243</v>
      </c>
      <c r="D113" s="176" t="s">
        <v>144</v>
      </c>
      <c r="E113" s="177" t="s">
        <v>411</v>
      </c>
      <c r="F113" s="178" t="s">
        <v>412</v>
      </c>
      <c r="G113" s="179" t="s">
        <v>399</v>
      </c>
      <c r="H113" s="180">
        <v>375.991</v>
      </c>
      <c r="I113" s="181"/>
      <c r="J113" s="182">
        <f>ROUND(I113*H113,2)</f>
        <v>0</v>
      </c>
      <c r="K113" s="178" t="s">
        <v>148</v>
      </c>
      <c r="L113" s="42"/>
      <c r="M113" s="183" t="s">
        <v>19</v>
      </c>
      <c r="N113" s="184" t="s">
        <v>43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149</v>
      </c>
      <c r="AT113" s="187" t="s">
        <v>144</v>
      </c>
      <c r="AU113" s="187" t="s">
        <v>82</v>
      </c>
      <c r="AY113" s="20" t="s">
        <v>141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20" t="s">
        <v>80</v>
      </c>
      <c r="BK113" s="188">
        <f>ROUND(I113*H113,2)</f>
        <v>0</v>
      </c>
      <c r="BL113" s="20" t="s">
        <v>149</v>
      </c>
      <c r="BM113" s="187" t="s">
        <v>1395</v>
      </c>
    </row>
    <row r="114" spans="2:51" s="14" customFormat="1" ht="10.2">
      <c r="B114" s="200"/>
      <c r="C114" s="201"/>
      <c r="D114" s="191" t="s">
        <v>151</v>
      </c>
      <c r="E114" s="201"/>
      <c r="F114" s="203" t="s">
        <v>1396</v>
      </c>
      <c r="G114" s="201"/>
      <c r="H114" s="204">
        <v>375.991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151</v>
      </c>
      <c r="AU114" s="210" t="s">
        <v>82</v>
      </c>
      <c r="AV114" s="14" t="s">
        <v>82</v>
      </c>
      <c r="AW114" s="14" t="s">
        <v>4</v>
      </c>
      <c r="AX114" s="14" t="s">
        <v>80</v>
      </c>
      <c r="AY114" s="210" t="s">
        <v>141</v>
      </c>
    </row>
    <row r="115" spans="1:65" s="2" customFormat="1" ht="24.15" customHeight="1">
      <c r="A115" s="37"/>
      <c r="B115" s="38"/>
      <c r="C115" s="176" t="s">
        <v>8</v>
      </c>
      <c r="D115" s="176" t="s">
        <v>144</v>
      </c>
      <c r="E115" s="177" t="s">
        <v>416</v>
      </c>
      <c r="F115" s="178" t="s">
        <v>417</v>
      </c>
      <c r="G115" s="179" t="s">
        <v>399</v>
      </c>
      <c r="H115" s="180">
        <v>19.789</v>
      </c>
      <c r="I115" s="181"/>
      <c r="J115" s="182">
        <f>ROUND(I115*H115,2)</f>
        <v>0</v>
      </c>
      <c r="K115" s="178" t="s">
        <v>148</v>
      </c>
      <c r="L115" s="42"/>
      <c r="M115" s="183" t="s">
        <v>19</v>
      </c>
      <c r="N115" s="184" t="s">
        <v>43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149</v>
      </c>
      <c r="AT115" s="187" t="s">
        <v>144</v>
      </c>
      <c r="AU115" s="187" t="s">
        <v>82</v>
      </c>
      <c r="AY115" s="20" t="s">
        <v>141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20" t="s">
        <v>80</v>
      </c>
      <c r="BK115" s="188">
        <f>ROUND(I115*H115,2)</f>
        <v>0</v>
      </c>
      <c r="BL115" s="20" t="s">
        <v>149</v>
      </c>
      <c r="BM115" s="187" t="s">
        <v>1397</v>
      </c>
    </row>
    <row r="116" spans="2:63" s="12" customFormat="1" ht="22.8" customHeight="1">
      <c r="B116" s="160"/>
      <c r="C116" s="161"/>
      <c r="D116" s="162" t="s">
        <v>71</v>
      </c>
      <c r="E116" s="174" t="s">
        <v>419</v>
      </c>
      <c r="F116" s="174" t="s">
        <v>420</v>
      </c>
      <c r="G116" s="161"/>
      <c r="H116" s="161"/>
      <c r="I116" s="164"/>
      <c r="J116" s="175">
        <f>BK116</f>
        <v>0</v>
      </c>
      <c r="K116" s="161"/>
      <c r="L116" s="166"/>
      <c r="M116" s="167"/>
      <c r="N116" s="168"/>
      <c r="O116" s="168"/>
      <c r="P116" s="169">
        <f>P117</f>
        <v>0</v>
      </c>
      <c r="Q116" s="168"/>
      <c r="R116" s="169">
        <f>R117</f>
        <v>0</v>
      </c>
      <c r="S116" s="168"/>
      <c r="T116" s="170">
        <f>T117</f>
        <v>0</v>
      </c>
      <c r="AR116" s="171" t="s">
        <v>80</v>
      </c>
      <c r="AT116" s="172" t="s">
        <v>71</v>
      </c>
      <c r="AU116" s="172" t="s">
        <v>80</v>
      </c>
      <c r="AY116" s="171" t="s">
        <v>141</v>
      </c>
      <c r="BK116" s="173">
        <f>BK117</f>
        <v>0</v>
      </c>
    </row>
    <row r="117" spans="1:65" s="2" customFormat="1" ht="24.15" customHeight="1">
      <c r="A117" s="37"/>
      <c r="B117" s="38"/>
      <c r="C117" s="176" t="s">
        <v>254</v>
      </c>
      <c r="D117" s="176" t="s">
        <v>144</v>
      </c>
      <c r="E117" s="177" t="s">
        <v>1398</v>
      </c>
      <c r="F117" s="178" t="s">
        <v>1399</v>
      </c>
      <c r="G117" s="179" t="s">
        <v>399</v>
      </c>
      <c r="H117" s="180">
        <v>2.584</v>
      </c>
      <c r="I117" s="181"/>
      <c r="J117" s="182">
        <f>ROUND(I117*H117,2)</f>
        <v>0</v>
      </c>
      <c r="K117" s="178" t="s">
        <v>148</v>
      </c>
      <c r="L117" s="42"/>
      <c r="M117" s="183" t="s">
        <v>19</v>
      </c>
      <c r="N117" s="184" t="s">
        <v>43</v>
      </c>
      <c r="O117" s="67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149</v>
      </c>
      <c r="AT117" s="187" t="s">
        <v>144</v>
      </c>
      <c r="AU117" s="187" t="s">
        <v>82</v>
      </c>
      <c r="AY117" s="20" t="s">
        <v>141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20" t="s">
        <v>80</v>
      </c>
      <c r="BK117" s="188">
        <f>ROUND(I117*H117,2)</f>
        <v>0</v>
      </c>
      <c r="BL117" s="20" t="s">
        <v>149</v>
      </c>
      <c r="BM117" s="187" t="s">
        <v>1400</v>
      </c>
    </row>
    <row r="118" spans="2:63" s="12" customFormat="1" ht="25.95" customHeight="1">
      <c r="B118" s="160"/>
      <c r="C118" s="161"/>
      <c r="D118" s="162" t="s">
        <v>71</v>
      </c>
      <c r="E118" s="163" t="s">
        <v>425</v>
      </c>
      <c r="F118" s="163" t="s">
        <v>426</v>
      </c>
      <c r="G118" s="161"/>
      <c r="H118" s="161"/>
      <c r="I118" s="164"/>
      <c r="J118" s="165">
        <f>BK118</f>
        <v>0</v>
      </c>
      <c r="K118" s="161"/>
      <c r="L118" s="166"/>
      <c r="M118" s="167"/>
      <c r="N118" s="168"/>
      <c r="O118" s="168"/>
      <c r="P118" s="169">
        <f>P119</f>
        <v>0</v>
      </c>
      <c r="Q118" s="168"/>
      <c r="R118" s="169">
        <f>R119</f>
        <v>0</v>
      </c>
      <c r="S118" s="168"/>
      <c r="T118" s="170">
        <f>T119</f>
        <v>0.009167999999999999</v>
      </c>
      <c r="AR118" s="171" t="s">
        <v>82</v>
      </c>
      <c r="AT118" s="172" t="s">
        <v>71</v>
      </c>
      <c r="AU118" s="172" t="s">
        <v>72</v>
      </c>
      <c r="AY118" s="171" t="s">
        <v>141</v>
      </c>
      <c r="BK118" s="173">
        <f>BK119</f>
        <v>0</v>
      </c>
    </row>
    <row r="119" spans="2:63" s="12" customFormat="1" ht="22.8" customHeight="1">
      <c r="B119" s="160"/>
      <c r="C119" s="161"/>
      <c r="D119" s="162" t="s">
        <v>71</v>
      </c>
      <c r="E119" s="174" t="s">
        <v>439</v>
      </c>
      <c r="F119" s="174" t="s">
        <v>440</v>
      </c>
      <c r="G119" s="161"/>
      <c r="H119" s="161"/>
      <c r="I119" s="164"/>
      <c r="J119" s="175">
        <f>BK119</f>
        <v>0</v>
      </c>
      <c r="K119" s="161"/>
      <c r="L119" s="166"/>
      <c r="M119" s="167"/>
      <c r="N119" s="168"/>
      <c r="O119" s="168"/>
      <c r="P119" s="169">
        <f>P120</f>
        <v>0</v>
      </c>
      <c r="Q119" s="168"/>
      <c r="R119" s="169">
        <f>R120</f>
        <v>0</v>
      </c>
      <c r="S119" s="168"/>
      <c r="T119" s="170">
        <f>T120</f>
        <v>0.009167999999999999</v>
      </c>
      <c r="AR119" s="171" t="s">
        <v>82</v>
      </c>
      <c r="AT119" s="172" t="s">
        <v>71</v>
      </c>
      <c r="AU119" s="172" t="s">
        <v>80</v>
      </c>
      <c r="AY119" s="171" t="s">
        <v>141</v>
      </c>
      <c r="BK119" s="173">
        <f>BK120</f>
        <v>0</v>
      </c>
    </row>
    <row r="120" spans="1:65" s="2" customFormat="1" ht="16.5" customHeight="1">
      <c r="A120" s="37"/>
      <c r="B120" s="38"/>
      <c r="C120" s="176" t="s">
        <v>265</v>
      </c>
      <c r="D120" s="176" t="s">
        <v>144</v>
      </c>
      <c r="E120" s="177" t="s">
        <v>1102</v>
      </c>
      <c r="F120" s="178" t="s">
        <v>1103</v>
      </c>
      <c r="G120" s="179" t="s">
        <v>147</v>
      </c>
      <c r="H120" s="180">
        <v>4.8</v>
      </c>
      <c r="I120" s="181"/>
      <c r="J120" s="182">
        <f>ROUND(I120*H120,2)</f>
        <v>0</v>
      </c>
      <c r="K120" s="178" t="s">
        <v>148</v>
      </c>
      <c r="L120" s="42"/>
      <c r="M120" s="247" t="s">
        <v>19</v>
      </c>
      <c r="N120" s="248" t="s">
        <v>43</v>
      </c>
      <c r="O120" s="249"/>
      <c r="P120" s="250">
        <f>O120*H120</f>
        <v>0</v>
      </c>
      <c r="Q120" s="250">
        <v>0</v>
      </c>
      <c r="R120" s="250">
        <f>Q120*H120</f>
        <v>0</v>
      </c>
      <c r="S120" s="250">
        <v>0.00191</v>
      </c>
      <c r="T120" s="251">
        <f>S120*H120</f>
        <v>0.009167999999999999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277</v>
      </c>
      <c r="AT120" s="187" t="s">
        <v>144</v>
      </c>
      <c r="AU120" s="187" t="s">
        <v>82</v>
      </c>
      <c r="AY120" s="20" t="s">
        <v>141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20" t="s">
        <v>80</v>
      </c>
      <c r="BK120" s="188">
        <f>ROUND(I120*H120,2)</f>
        <v>0</v>
      </c>
      <c r="BL120" s="20" t="s">
        <v>277</v>
      </c>
      <c r="BM120" s="187" t="s">
        <v>1401</v>
      </c>
    </row>
    <row r="121" spans="1:31" s="2" customFormat="1" ht="6.9" customHeight="1">
      <c r="A121" s="37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42"/>
      <c r="M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</sheetData>
  <sheetProtection algorithmName="SHA-512" hashValue="CXtmHmhBWeS0UxXQ6dRD0sQSkVlBHbqRGMOUj6t2fGQtngWsc/JE6UUwTI9cWqSDh6mxSJkkqGehUcRKM/p7Yg==" saltValue="dfT8LvFo8+5NmfbHlmQXkxblgHmtDqt9zVFYwkVQ/0E64qj4LfqE9iv+qPvHYsESZZBUJNo/ZNOBWMkeNm5rXw==" spinCount="100000" sheet="1" objects="1" scenarios="1" formatColumns="0" formatRows="0" autoFilter="0"/>
  <autoFilter ref="C87:K120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1"/>
  <sheetViews>
    <sheetView showGridLines="0" workbookViewId="0" topLeftCell="A1">
      <selection activeCell="I90" sqref="I9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0" t="s">
        <v>103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" customHeight="1">
      <c r="B4" s="23"/>
      <c r="D4" s="106" t="s">
        <v>104</v>
      </c>
      <c r="L4" s="23"/>
      <c r="M4" s="107" t="s">
        <v>10</v>
      </c>
      <c r="AT4" s="20" t="s">
        <v>4</v>
      </c>
    </row>
    <row r="5" spans="2:12" s="1" customFormat="1" ht="6.9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79" t="str">
        <f>'Rekapitulace stavby'!K6</f>
        <v>Oprava fasády a střechy objektu Krnovská 71B v Opavě</v>
      </c>
      <c r="F7" s="380"/>
      <c r="G7" s="380"/>
      <c r="H7" s="380"/>
      <c r="L7" s="23"/>
    </row>
    <row r="8" spans="1:31" s="2" customFormat="1" ht="12" customHeight="1">
      <c r="A8" s="37"/>
      <c r="B8" s="42"/>
      <c r="C8" s="37"/>
      <c r="D8" s="108" t="s">
        <v>105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1" t="s">
        <v>1402</v>
      </c>
      <c r="F9" s="382"/>
      <c r="G9" s="382"/>
      <c r="H9" s="38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0.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3" t="str">
        <f>'Rekapitulace stavby'!E14</f>
        <v>Vyplň údaj</v>
      </c>
      <c r="F18" s="384"/>
      <c r="G18" s="384"/>
      <c r="H18" s="38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12"/>
      <c r="B27" s="113"/>
      <c r="C27" s="112"/>
      <c r="D27" s="112"/>
      <c r="E27" s="385" t="s">
        <v>37</v>
      </c>
      <c r="F27" s="385"/>
      <c r="G27" s="385"/>
      <c r="H27" s="38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ROUND(J80,2)</f>
        <v>1000000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2"/>
      <c r="C33" s="37"/>
      <c r="D33" s="119" t="s">
        <v>42</v>
      </c>
      <c r="E33" s="108" t="s">
        <v>43</v>
      </c>
      <c r="F33" s="120">
        <f>ROUND((SUM(BE80:BE90)),2)</f>
        <v>1000000</v>
      </c>
      <c r="G33" s="37"/>
      <c r="H33" s="37"/>
      <c r="I33" s="121">
        <v>0.21</v>
      </c>
      <c r="J33" s="120">
        <f>ROUND(((SUM(BE80:BE90))*I33),2)</f>
        <v>210000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2"/>
      <c r="C34" s="37"/>
      <c r="D34" s="37"/>
      <c r="E34" s="108" t="s">
        <v>44</v>
      </c>
      <c r="F34" s="120">
        <f>ROUND((SUM(BF80:BF90)),2)</f>
        <v>0</v>
      </c>
      <c r="G34" s="37"/>
      <c r="H34" s="37"/>
      <c r="I34" s="121">
        <v>0.12</v>
      </c>
      <c r="J34" s="120">
        <f>ROUND(((SUM(BF80:BF90))*I34),2)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2"/>
      <c r="C35" s="37"/>
      <c r="D35" s="37"/>
      <c r="E35" s="108" t="s">
        <v>45</v>
      </c>
      <c r="F35" s="120">
        <f>ROUND((SUM(BG80:BG90)),2)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2"/>
      <c r="C36" s="37"/>
      <c r="D36" s="37"/>
      <c r="E36" s="108" t="s">
        <v>46</v>
      </c>
      <c r="F36" s="120">
        <f>ROUND((SUM(BH80:BH90)),2)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2"/>
      <c r="C37" s="37"/>
      <c r="D37" s="37"/>
      <c r="E37" s="108" t="s">
        <v>47</v>
      </c>
      <c r="F37" s="120">
        <f>ROUND((SUM(BI80:BI90)),2)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1210000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" customHeight="1">
      <c r="A45" s="37"/>
      <c r="B45" s="38"/>
      <c r="C45" s="26" t="s">
        <v>107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6" t="str">
        <f>E7</f>
        <v>Oprava fasády a střechy objektu Krnovská 71B v Opavě</v>
      </c>
      <c r="F48" s="387"/>
      <c r="G48" s="387"/>
      <c r="H48" s="387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39" t="str">
        <f>E9</f>
        <v>VON - Vedlejší a ostatní rozpočtové náklady</v>
      </c>
      <c r="F50" s="388"/>
      <c r="G50" s="388"/>
      <c r="H50" s="388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k.ú. Opava-Předměstí, par.č. 2157/2</v>
      </c>
      <c r="G52" s="39"/>
      <c r="H52" s="39"/>
      <c r="I52" s="32" t="s">
        <v>23</v>
      </c>
      <c r="J52" s="62" t="str">
        <f>IF(J12="","",J12)</f>
        <v>9. 4. 2024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2" t="s">
        <v>25</v>
      </c>
      <c r="D54" s="39"/>
      <c r="E54" s="39"/>
      <c r="F54" s="30" t="str">
        <f>E15</f>
        <v xml:space="preserve">Statutární město Opava </v>
      </c>
      <c r="G54" s="39"/>
      <c r="H54" s="39"/>
      <c r="I54" s="32" t="s">
        <v>31</v>
      </c>
      <c r="J54" s="35" t="str">
        <f>E21</f>
        <v>Ing. Jan Pospíšil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108</v>
      </c>
      <c r="D57" s="134"/>
      <c r="E57" s="134"/>
      <c r="F57" s="134"/>
      <c r="G57" s="134"/>
      <c r="H57" s="134"/>
      <c r="I57" s="134"/>
      <c r="J57" s="135" t="s">
        <v>109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J80</f>
        <v>1000000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110</v>
      </c>
    </row>
    <row r="60" spans="2:12" s="9" customFormat="1" ht="24.9" customHeight="1">
      <c r="B60" s="137"/>
      <c r="C60" s="138"/>
      <c r="D60" s="139" t="s">
        <v>942</v>
      </c>
      <c r="E60" s="140"/>
      <c r="F60" s="140"/>
      <c r="G60" s="140"/>
      <c r="H60" s="140"/>
      <c r="I60" s="140"/>
      <c r="J60" s="141">
        <f>J81</f>
        <v>1000000</v>
      </c>
      <c r="K60" s="138"/>
      <c r="L60" s="142"/>
    </row>
    <row r="61" spans="1:31" s="2" customFormat="1" ht="21.7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0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6.9" customHeight="1">
      <c r="A62" s="37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109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6" spans="1:31" s="2" customFormat="1" ht="6.9" customHeight="1">
      <c r="A66" s="37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24.9" customHeight="1">
      <c r="A67" s="37"/>
      <c r="B67" s="38"/>
      <c r="C67" s="26" t="s">
        <v>126</v>
      </c>
      <c r="D67" s="39"/>
      <c r="E67" s="39"/>
      <c r="F67" s="39"/>
      <c r="G67" s="39"/>
      <c r="H67" s="39"/>
      <c r="I67" s="39"/>
      <c r="J67" s="39"/>
      <c r="K67" s="39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2" t="s">
        <v>16</v>
      </c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6.5" customHeight="1">
      <c r="A70" s="37"/>
      <c r="B70" s="38"/>
      <c r="C70" s="39"/>
      <c r="D70" s="39"/>
      <c r="E70" s="386" t="str">
        <f>E7</f>
        <v>Oprava fasády a střechy objektu Krnovská 71B v Opavě</v>
      </c>
      <c r="F70" s="387"/>
      <c r="G70" s="387"/>
      <c r="H70" s="387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2" t="s">
        <v>105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39" t="str">
        <f>E9</f>
        <v>VON - Vedlejší a ostatní rozpočtové náklady</v>
      </c>
      <c r="F72" s="388"/>
      <c r="G72" s="388"/>
      <c r="H72" s="388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21</v>
      </c>
      <c r="D74" s="39"/>
      <c r="E74" s="39"/>
      <c r="F74" s="30" t="str">
        <f>F12</f>
        <v>k.ú. Opava-Předměstí, par.č. 2157/2</v>
      </c>
      <c r="G74" s="39"/>
      <c r="H74" s="39"/>
      <c r="I74" s="32" t="s">
        <v>23</v>
      </c>
      <c r="J74" s="62" t="str">
        <f>IF(J12="","",J12)</f>
        <v>9. 4. 2024</v>
      </c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5.15" customHeight="1">
      <c r="A76" s="37"/>
      <c r="B76" s="38"/>
      <c r="C76" s="32" t="s">
        <v>25</v>
      </c>
      <c r="D76" s="39"/>
      <c r="E76" s="39"/>
      <c r="F76" s="30" t="str">
        <f>E15</f>
        <v xml:space="preserve">Statutární město Opava </v>
      </c>
      <c r="G76" s="39"/>
      <c r="H76" s="39"/>
      <c r="I76" s="32" t="s">
        <v>31</v>
      </c>
      <c r="J76" s="35" t="str">
        <f>E21</f>
        <v>Ing. Jan Pospíšil</v>
      </c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2" t="s">
        <v>29</v>
      </c>
      <c r="D77" s="39"/>
      <c r="E77" s="39"/>
      <c r="F77" s="30" t="str">
        <f>IF(E18="","",E18)</f>
        <v>Vyplň údaj</v>
      </c>
      <c r="G77" s="39"/>
      <c r="H77" s="39"/>
      <c r="I77" s="32" t="s">
        <v>34</v>
      </c>
      <c r="J77" s="35" t="str">
        <f>E24</f>
        <v xml:space="preserve"> 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0.3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11" customFormat="1" ht="29.25" customHeight="1">
      <c r="A79" s="149"/>
      <c r="B79" s="150"/>
      <c r="C79" s="151" t="s">
        <v>127</v>
      </c>
      <c r="D79" s="152" t="s">
        <v>57</v>
      </c>
      <c r="E79" s="152" t="s">
        <v>53</v>
      </c>
      <c r="F79" s="152" t="s">
        <v>54</v>
      </c>
      <c r="G79" s="152" t="s">
        <v>128</v>
      </c>
      <c r="H79" s="152" t="s">
        <v>129</v>
      </c>
      <c r="I79" s="152" t="s">
        <v>130</v>
      </c>
      <c r="J79" s="152" t="s">
        <v>109</v>
      </c>
      <c r="K79" s="153" t="s">
        <v>131</v>
      </c>
      <c r="L79" s="154"/>
      <c r="M79" s="71" t="s">
        <v>19</v>
      </c>
      <c r="N79" s="72" t="s">
        <v>42</v>
      </c>
      <c r="O79" s="72" t="s">
        <v>132</v>
      </c>
      <c r="P79" s="72" t="s">
        <v>133</v>
      </c>
      <c r="Q79" s="72" t="s">
        <v>134</v>
      </c>
      <c r="R79" s="72" t="s">
        <v>135</v>
      </c>
      <c r="S79" s="72" t="s">
        <v>136</v>
      </c>
      <c r="T79" s="73" t="s">
        <v>137</v>
      </c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</row>
    <row r="80" spans="1:63" s="2" customFormat="1" ht="22.8" customHeight="1">
      <c r="A80" s="37"/>
      <c r="B80" s="38"/>
      <c r="C80" s="78" t="s">
        <v>138</v>
      </c>
      <c r="D80" s="39"/>
      <c r="E80" s="39"/>
      <c r="F80" s="39"/>
      <c r="G80" s="39"/>
      <c r="H80" s="39"/>
      <c r="I80" s="39"/>
      <c r="J80" s="155">
        <f>BK80</f>
        <v>1000000</v>
      </c>
      <c r="K80" s="39"/>
      <c r="L80" s="42"/>
      <c r="M80" s="74"/>
      <c r="N80" s="156"/>
      <c r="O80" s="75"/>
      <c r="P80" s="157">
        <f>P81</f>
        <v>0</v>
      </c>
      <c r="Q80" s="75"/>
      <c r="R80" s="157">
        <f>R81</f>
        <v>0</v>
      </c>
      <c r="S80" s="75"/>
      <c r="T80" s="158">
        <f>T81</f>
        <v>0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20" t="s">
        <v>71</v>
      </c>
      <c r="AU80" s="20" t="s">
        <v>110</v>
      </c>
      <c r="BK80" s="159">
        <f>BK81</f>
        <v>1000000</v>
      </c>
    </row>
    <row r="81" spans="2:63" s="12" customFormat="1" ht="25.95" customHeight="1">
      <c r="B81" s="160"/>
      <c r="C81" s="161"/>
      <c r="D81" s="162" t="s">
        <v>71</v>
      </c>
      <c r="E81" s="163" t="s">
        <v>1206</v>
      </c>
      <c r="F81" s="163" t="s">
        <v>1207</v>
      </c>
      <c r="G81" s="161"/>
      <c r="H81" s="161"/>
      <c r="I81" s="164"/>
      <c r="J81" s="165">
        <f>BK81</f>
        <v>1000000</v>
      </c>
      <c r="K81" s="161"/>
      <c r="L81" s="166"/>
      <c r="M81" s="167"/>
      <c r="N81" s="168"/>
      <c r="O81" s="168"/>
      <c r="P81" s="169">
        <f>SUM(P82:P90)</f>
        <v>0</v>
      </c>
      <c r="Q81" s="168"/>
      <c r="R81" s="169">
        <f>SUM(R82:R90)</f>
        <v>0</v>
      </c>
      <c r="S81" s="168"/>
      <c r="T81" s="170">
        <f>SUM(T82:T90)</f>
        <v>0</v>
      </c>
      <c r="AR81" s="171" t="s">
        <v>181</v>
      </c>
      <c r="AT81" s="172" t="s">
        <v>71</v>
      </c>
      <c r="AU81" s="172" t="s">
        <v>72</v>
      </c>
      <c r="AY81" s="171" t="s">
        <v>141</v>
      </c>
      <c r="BK81" s="173">
        <f>SUM(BK82:BK90)</f>
        <v>1000000</v>
      </c>
    </row>
    <row r="82" spans="1:65" s="2" customFormat="1" ht="37.8" customHeight="1">
      <c r="A82" s="37"/>
      <c r="B82" s="38"/>
      <c r="C82" s="176" t="s">
        <v>80</v>
      </c>
      <c r="D82" s="176" t="s">
        <v>144</v>
      </c>
      <c r="E82" s="177" t="s">
        <v>1403</v>
      </c>
      <c r="F82" s="178" t="s">
        <v>1404</v>
      </c>
      <c r="G82" s="179" t="s">
        <v>273</v>
      </c>
      <c r="H82" s="180">
        <v>1</v>
      </c>
      <c r="I82" s="181"/>
      <c r="J82" s="182">
        <f aca="true" t="shared" si="0" ref="J82:J90">ROUND(I82*H82,2)</f>
        <v>0</v>
      </c>
      <c r="K82" s="178" t="s">
        <v>19</v>
      </c>
      <c r="L82" s="42"/>
      <c r="M82" s="183" t="s">
        <v>19</v>
      </c>
      <c r="N82" s="184" t="s">
        <v>43</v>
      </c>
      <c r="O82" s="67"/>
      <c r="P82" s="185">
        <f aca="true" t="shared" si="1" ref="P82:P90">O82*H82</f>
        <v>0</v>
      </c>
      <c r="Q82" s="185">
        <v>0</v>
      </c>
      <c r="R82" s="185">
        <f aca="true" t="shared" si="2" ref="R82:R90">Q82*H82</f>
        <v>0</v>
      </c>
      <c r="S82" s="185">
        <v>0</v>
      </c>
      <c r="T82" s="186">
        <f aca="true" t="shared" si="3" ref="T82:T90"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187" t="s">
        <v>1210</v>
      </c>
      <c r="AT82" s="187" t="s">
        <v>144</v>
      </c>
      <c r="AU82" s="187" t="s">
        <v>80</v>
      </c>
      <c r="AY82" s="20" t="s">
        <v>141</v>
      </c>
      <c r="BE82" s="188">
        <f aca="true" t="shared" si="4" ref="BE82:BE90">IF(N82="základní",J82,0)</f>
        <v>0</v>
      </c>
      <c r="BF82" s="188">
        <f aca="true" t="shared" si="5" ref="BF82:BF90">IF(N82="snížená",J82,0)</f>
        <v>0</v>
      </c>
      <c r="BG82" s="188">
        <f aca="true" t="shared" si="6" ref="BG82:BG90">IF(N82="zákl. přenesená",J82,0)</f>
        <v>0</v>
      </c>
      <c r="BH82" s="188">
        <f aca="true" t="shared" si="7" ref="BH82:BH90">IF(N82="sníž. přenesená",J82,0)</f>
        <v>0</v>
      </c>
      <c r="BI82" s="188">
        <f aca="true" t="shared" si="8" ref="BI82:BI90">IF(N82="nulová",J82,0)</f>
        <v>0</v>
      </c>
      <c r="BJ82" s="20" t="s">
        <v>80</v>
      </c>
      <c r="BK82" s="188">
        <f aca="true" t="shared" si="9" ref="BK82:BK90">ROUND(I82*H82,2)</f>
        <v>0</v>
      </c>
      <c r="BL82" s="20" t="s">
        <v>1210</v>
      </c>
      <c r="BM82" s="187" t="s">
        <v>1405</v>
      </c>
    </row>
    <row r="83" spans="1:65" s="2" customFormat="1" ht="33" customHeight="1">
      <c r="A83" s="37"/>
      <c r="B83" s="38"/>
      <c r="C83" s="176" t="s">
        <v>82</v>
      </c>
      <c r="D83" s="176" t="s">
        <v>144</v>
      </c>
      <c r="E83" s="177" t="s">
        <v>1406</v>
      </c>
      <c r="F83" s="178" t="s">
        <v>1407</v>
      </c>
      <c r="G83" s="179" t="s">
        <v>273</v>
      </c>
      <c r="H83" s="180">
        <v>1</v>
      </c>
      <c r="I83" s="181"/>
      <c r="J83" s="182">
        <f t="shared" si="0"/>
        <v>0</v>
      </c>
      <c r="K83" s="178" t="s">
        <v>19</v>
      </c>
      <c r="L83" s="42"/>
      <c r="M83" s="183" t="s">
        <v>19</v>
      </c>
      <c r="N83" s="184" t="s">
        <v>43</v>
      </c>
      <c r="O83" s="67"/>
      <c r="P83" s="185">
        <f t="shared" si="1"/>
        <v>0</v>
      </c>
      <c r="Q83" s="185">
        <v>0</v>
      </c>
      <c r="R83" s="185">
        <f t="shared" si="2"/>
        <v>0</v>
      </c>
      <c r="S83" s="185">
        <v>0</v>
      </c>
      <c r="T83" s="186">
        <f t="shared" si="3"/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187" t="s">
        <v>1210</v>
      </c>
      <c r="AT83" s="187" t="s">
        <v>144</v>
      </c>
      <c r="AU83" s="187" t="s">
        <v>80</v>
      </c>
      <c r="AY83" s="20" t="s">
        <v>141</v>
      </c>
      <c r="BE83" s="188">
        <f t="shared" si="4"/>
        <v>0</v>
      </c>
      <c r="BF83" s="188">
        <f t="shared" si="5"/>
        <v>0</v>
      </c>
      <c r="BG83" s="188">
        <f t="shared" si="6"/>
        <v>0</v>
      </c>
      <c r="BH83" s="188">
        <f t="shared" si="7"/>
        <v>0</v>
      </c>
      <c r="BI83" s="188">
        <f t="shared" si="8"/>
        <v>0</v>
      </c>
      <c r="BJ83" s="20" t="s">
        <v>80</v>
      </c>
      <c r="BK83" s="188">
        <f t="shared" si="9"/>
        <v>0</v>
      </c>
      <c r="BL83" s="20" t="s">
        <v>1210</v>
      </c>
      <c r="BM83" s="187" t="s">
        <v>1408</v>
      </c>
    </row>
    <row r="84" spans="1:65" s="2" customFormat="1" ht="24.15" customHeight="1">
      <c r="A84" s="37"/>
      <c r="B84" s="38"/>
      <c r="C84" s="176" t="s">
        <v>155</v>
      </c>
      <c r="D84" s="176" t="s">
        <v>144</v>
      </c>
      <c r="E84" s="177" t="s">
        <v>1409</v>
      </c>
      <c r="F84" s="178" t="s">
        <v>1410</v>
      </c>
      <c r="G84" s="179" t="s">
        <v>273</v>
      </c>
      <c r="H84" s="180">
        <v>1</v>
      </c>
      <c r="I84" s="181"/>
      <c r="J84" s="182">
        <f t="shared" si="0"/>
        <v>0</v>
      </c>
      <c r="K84" s="178" t="s">
        <v>19</v>
      </c>
      <c r="L84" s="42"/>
      <c r="M84" s="183" t="s">
        <v>19</v>
      </c>
      <c r="N84" s="184" t="s">
        <v>43</v>
      </c>
      <c r="O84" s="67"/>
      <c r="P84" s="185">
        <f t="shared" si="1"/>
        <v>0</v>
      </c>
      <c r="Q84" s="185">
        <v>0</v>
      </c>
      <c r="R84" s="185">
        <f t="shared" si="2"/>
        <v>0</v>
      </c>
      <c r="S84" s="185">
        <v>0</v>
      </c>
      <c r="T84" s="186">
        <f t="shared" si="3"/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187" t="s">
        <v>1210</v>
      </c>
      <c r="AT84" s="187" t="s">
        <v>144</v>
      </c>
      <c r="AU84" s="187" t="s">
        <v>80</v>
      </c>
      <c r="AY84" s="20" t="s">
        <v>141</v>
      </c>
      <c r="BE84" s="188">
        <f t="shared" si="4"/>
        <v>0</v>
      </c>
      <c r="BF84" s="188">
        <f t="shared" si="5"/>
        <v>0</v>
      </c>
      <c r="BG84" s="188">
        <f t="shared" si="6"/>
        <v>0</v>
      </c>
      <c r="BH84" s="188">
        <f t="shared" si="7"/>
        <v>0</v>
      </c>
      <c r="BI84" s="188">
        <f t="shared" si="8"/>
        <v>0</v>
      </c>
      <c r="BJ84" s="20" t="s">
        <v>80</v>
      </c>
      <c r="BK84" s="188">
        <f t="shared" si="9"/>
        <v>0</v>
      </c>
      <c r="BL84" s="20" t="s">
        <v>1210</v>
      </c>
      <c r="BM84" s="187" t="s">
        <v>1411</v>
      </c>
    </row>
    <row r="85" spans="1:65" s="2" customFormat="1" ht="24.15" customHeight="1">
      <c r="A85" s="37"/>
      <c r="B85" s="38"/>
      <c r="C85" s="176" t="s">
        <v>149</v>
      </c>
      <c r="D85" s="176" t="s">
        <v>144</v>
      </c>
      <c r="E85" s="177" t="s">
        <v>1412</v>
      </c>
      <c r="F85" s="178" t="s">
        <v>1413</v>
      </c>
      <c r="G85" s="179" t="s">
        <v>273</v>
      </c>
      <c r="H85" s="180">
        <v>1</v>
      </c>
      <c r="I85" s="181"/>
      <c r="J85" s="182">
        <f t="shared" si="0"/>
        <v>0</v>
      </c>
      <c r="K85" s="178" t="s">
        <v>19</v>
      </c>
      <c r="L85" s="42"/>
      <c r="M85" s="183" t="s">
        <v>19</v>
      </c>
      <c r="N85" s="184" t="s">
        <v>43</v>
      </c>
      <c r="O85" s="67"/>
      <c r="P85" s="185">
        <f t="shared" si="1"/>
        <v>0</v>
      </c>
      <c r="Q85" s="185">
        <v>0</v>
      </c>
      <c r="R85" s="185">
        <f t="shared" si="2"/>
        <v>0</v>
      </c>
      <c r="S85" s="185">
        <v>0</v>
      </c>
      <c r="T85" s="186">
        <f t="shared" si="3"/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87" t="s">
        <v>1210</v>
      </c>
      <c r="AT85" s="187" t="s">
        <v>144</v>
      </c>
      <c r="AU85" s="187" t="s">
        <v>80</v>
      </c>
      <c r="AY85" s="20" t="s">
        <v>141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20" t="s">
        <v>80</v>
      </c>
      <c r="BK85" s="188">
        <f t="shared" si="9"/>
        <v>0</v>
      </c>
      <c r="BL85" s="20" t="s">
        <v>1210</v>
      </c>
      <c r="BM85" s="187" t="s">
        <v>1414</v>
      </c>
    </row>
    <row r="86" spans="1:65" s="2" customFormat="1" ht="16.5" customHeight="1">
      <c r="A86" s="37"/>
      <c r="B86" s="38"/>
      <c r="C86" s="176" t="s">
        <v>181</v>
      </c>
      <c r="D86" s="176" t="s">
        <v>144</v>
      </c>
      <c r="E86" s="177" t="s">
        <v>1415</v>
      </c>
      <c r="F86" s="178" t="s">
        <v>1416</v>
      </c>
      <c r="G86" s="179" t="s">
        <v>273</v>
      </c>
      <c r="H86" s="180">
        <v>1</v>
      </c>
      <c r="I86" s="181"/>
      <c r="J86" s="182">
        <f t="shared" si="0"/>
        <v>0</v>
      </c>
      <c r="K86" s="178" t="s">
        <v>19</v>
      </c>
      <c r="L86" s="42"/>
      <c r="M86" s="183" t="s">
        <v>19</v>
      </c>
      <c r="N86" s="184" t="s">
        <v>43</v>
      </c>
      <c r="O86" s="67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1210</v>
      </c>
      <c r="AT86" s="187" t="s">
        <v>144</v>
      </c>
      <c r="AU86" s="187" t="s">
        <v>80</v>
      </c>
      <c r="AY86" s="20" t="s">
        <v>141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20" t="s">
        <v>80</v>
      </c>
      <c r="BK86" s="188">
        <f t="shared" si="9"/>
        <v>0</v>
      </c>
      <c r="BL86" s="20" t="s">
        <v>1210</v>
      </c>
      <c r="BM86" s="187" t="s">
        <v>1417</v>
      </c>
    </row>
    <row r="87" spans="1:65" s="2" customFormat="1" ht="16.5" customHeight="1">
      <c r="A87" s="37"/>
      <c r="B87" s="38"/>
      <c r="C87" s="176" t="s">
        <v>186</v>
      </c>
      <c r="D87" s="176" t="s">
        <v>144</v>
      </c>
      <c r="E87" s="177" t="s">
        <v>1418</v>
      </c>
      <c r="F87" s="178" t="s">
        <v>1419</v>
      </c>
      <c r="G87" s="179" t="s">
        <v>273</v>
      </c>
      <c r="H87" s="180">
        <v>1</v>
      </c>
      <c r="I87" s="181"/>
      <c r="J87" s="182">
        <f t="shared" si="0"/>
        <v>0</v>
      </c>
      <c r="K87" s="178" t="s">
        <v>19</v>
      </c>
      <c r="L87" s="42"/>
      <c r="M87" s="183" t="s">
        <v>19</v>
      </c>
      <c r="N87" s="184" t="s">
        <v>43</v>
      </c>
      <c r="O87" s="67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1210</v>
      </c>
      <c r="AT87" s="187" t="s">
        <v>144</v>
      </c>
      <c r="AU87" s="187" t="s">
        <v>80</v>
      </c>
      <c r="AY87" s="20" t="s">
        <v>141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20" t="s">
        <v>80</v>
      </c>
      <c r="BK87" s="188">
        <f t="shared" si="9"/>
        <v>0</v>
      </c>
      <c r="BL87" s="20" t="s">
        <v>1210</v>
      </c>
      <c r="BM87" s="187" t="s">
        <v>1420</v>
      </c>
    </row>
    <row r="88" spans="1:65" s="2" customFormat="1" ht="24.15" customHeight="1">
      <c r="A88" s="37"/>
      <c r="B88" s="38"/>
      <c r="C88" s="176" t="s">
        <v>217</v>
      </c>
      <c r="D88" s="176" t="s">
        <v>144</v>
      </c>
      <c r="E88" s="177" t="s">
        <v>1421</v>
      </c>
      <c r="F88" s="178" t="s">
        <v>1422</v>
      </c>
      <c r="G88" s="179" t="s">
        <v>273</v>
      </c>
      <c r="H88" s="180">
        <v>1</v>
      </c>
      <c r="I88" s="181"/>
      <c r="J88" s="182">
        <f t="shared" si="0"/>
        <v>0</v>
      </c>
      <c r="K88" s="178" t="s">
        <v>19</v>
      </c>
      <c r="L88" s="42"/>
      <c r="M88" s="183" t="s">
        <v>19</v>
      </c>
      <c r="N88" s="184" t="s">
        <v>43</v>
      </c>
      <c r="O88" s="67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1210</v>
      </c>
      <c r="AT88" s="187" t="s">
        <v>144</v>
      </c>
      <c r="AU88" s="187" t="s">
        <v>80</v>
      </c>
      <c r="AY88" s="20" t="s">
        <v>141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20" t="s">
        <v>80</v>
      </c>
      <c r="BK88" s="188">
        <f t="shared" si="9"/>
        <v>0</v>
      </c>
      <c r="BL88" s="20" t="s">
        <v>1210</v>
      </c>
      <c r="BM88" s="187" t="s">
        <v>1423</v>
      </c>
    </row>
    <row r="89" spans="1:65" s="2" customFormat="1" ht="21.75" customHeight="1">
      <c r="A89" s="37"/>
      <c r="B89" s="38"/>
      <c r="C89" s="176" t="s">
        <v>164</v>
      </c>
      <c r="D89" s="176" t="s">
        <v>144</v>
      </c>
      <c r="E89" s="177" t="s">
        <v>1424</v>
      </c>
      <c r="F89" s="178" t="s">
        <v>1425</v>
      </c>
      <c r="G89" s="179" t="s">
        <v>273</v>
      </c>
      <c r="H89" s="180">
        <v>1</v>
      </c>
      <c r="I89" s="181"/>
      <c r="J89" s="182">
        <f t="shared" si="0"/>
        <v>0</v>
      </c>
      <c r="K89" s="178" t="s">
        <v>19</v>
      </c>
      <c r="L89" s="42"/>
      <c r="M89" s="183" t="s">
        <v>19</v>
      </c>
      <c r="N89" s="184" t="s">
        <v>43</v>
      </c>
      <c r="O89" s="67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1210</v>
      </c>
      <c r="AT89" s="187" t="s">
        <v>144</v>
      </c>
      <c r="AU89" s="187" t="s">
        <v>80</v>
      </c>
      <c r="AY89" s="20" t="s">
        <v>141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20" t="s">
        <v>80</v>
      </c>
      <c r="BK89" s="188">
        <f t="shared" si="9"/>
        <v>0</v>
      </c>
      <c r="BL89" s="20" t="s">
        <v>1210</v>
      </c>
      <c r="BM89" s="187" t="s">
        <v>1426</v>
      </c>
    </row>
    <row r="90" spans="1:65" s="2" customFormat="1" ht="16.5" customHeight="1">
      <c r="A90" s="37"/>
      <c r="B90" s="38"/>
      <c r="C90" s="176" t="s">
        <v>231</v>
      </c>
      <c r="D90" s="176" t="s">
        <v>144</v>
      </c>
      <c r="E90" s="177" t="s">
        <v>1427</v>
      </c>
      <c r="F90" s="178" t="s">
        <v>1428</v>
      </c>
      <c r="G90" s="179" t="s">
        <v>273</v>
      </c>
      <c r="H90" s="180">
        <v>1</v>
      </c>
      <c r="I90" s="397">
        <v>1000000</v>
      </c>
      <c r="J90" s="182">
        <f t="shared" si="0"/>
        <v>1000000</v>
      </c>
      <c r="K90" s="178" t="s">
        <v>19</v>
      </c>
      <c r="L90" s="42"/>
      <c r="M90" s="247" t="s">
        <v>19</v>
      </c>
      <c r="N90" s="248" t="s">
        <v>43</v>
      </c>
      <c r="O90" s="249"/>
      <c r="P90" s="250">
        <f t="shared" si="1"/>
        <v>0</v>
      </c>
      <c r="Q90" s="250">
        <v>0</v>
      </c>
      <c r="R90" s="250">
        <f t="shared" si="2"/>
        <v>0</v>
      </c>
      <c r="S90" s="250">
        <v>0</v>
      </c>
      <c r="T90" s="251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1210</v>
      </c>
      <c r="AT90" s="187" t="s">
        <v>144</v>
      </c>
      <c r="AU90" s="187" t="s">
        <v>80</v>
      </c>
      <c r="AY90" s="20" t="s">
        <v>141</v>
      </c>
      <c r="BE90" s="188">
        <f t="shared" si="4"/>
        <v>1000000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20" t="s">
        <v>80</v>
      </c>
      <c r="BK90" s="188">
        <f t="shared" si="9"/>
        <v>1000000</v>
      </c>
      <c r="BL90" s="20" t="s">
        <v>1210</v>
      </c>
      <c r="BM90" s="187" t="s">
        <v>1429</v>
      </c>
    </row>
    <row r="91" spans="1:31" s="2" customFormat="1" ht="6.9" customHeight="1">
      <c r="A91" s="37"/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42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8C5D" sheet="1" objects="1" scenarios="1" formatColumns="0" formatRows="0" autoFilter="0"/>
  <autoFilter ref="C79:K90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SAKREIDA-PC\Sakreida</dc:creator>
  <cp:keywords/>
  <dc:description/>
  <cp:lastModifiedBy>Sakreida</cp:lastModifiedBy>
  <dcterms:created xsi:type="dcterms:W3CDTF">2024-04-10T06:18:21Z</dcterms:created>
  <dcterms:modified xsi:type="dcterms:W3CDTF">2024-04-10T06:20:27Z</dcterms:modified>
  <cp:category/>
  <cp:version/>
  <cp:contentType/>
  <cp:contentStatus/>
</cp:coreProperties>
</file>