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2024\MMO tělocvičny ZŠ\ZŠ Ed.Beneše\PDF EXPORT\"/>
    </mc:Choice>
  </mc:AlternateContent>
  <xr:revisionPtr revIDLastSave="0" documentId="8_{56EC3DCD-3D6C-4B60-8209-85F15DA157DA}" xr6:coauthVersionLast="47" xr6:coauthVersionMax="47" xr10:uidLastSave="{00000000-0000-0000-0000-000000000000}"/>
  <bookViews>
    <workbookView xWindow="35535" yWindow="2070" windowWidth="21390" windowHeight="14895" activeTab="3" xr2:uid="{00000000-000D-0000-FFFF-FFFF00000000}"/>
  </bookViews>
  <sheets>
    <sheet name="Rekapitulace stavby" sheetId="1" r:id="rId1"/>
    <sheet name="01 - Velká tělocvična T1" sheetId="2" r:id="rId2"/>
    <sheet name="02 - Malá tělocvična T2" sheetId="3" r:id="rId3"/>
    <sheet name="03 - Vybavení velké a mal..." sheetId="4" r:id="rId4"/>
    <sheet name="04 - Vedlejší a ostatní r..." sheetId="5" r:id="rId5"/>
    <sheet name="Pokyny pro vyplnění" sheetId="6" r:id="rId6"/>
  </sheets>
  <definedNames>
    <definedName name="_xlnm._FilterDatabase" localSheetId="1" hidden="1">'01 - Velká tělocvična T1'!$C$94:$K$405</definedName>
    <definedName name="_xlnm._FilterDatabase" localSheetId="2" hidden="1">'02 - Malá tělocvična T2'!$C$91:$K$288</definedName>
    <definedName name="_xlnm._FilterDatabase" localSheetId="3" hidden="1">'03 - Vybavení velké a mal...'!$C$79:$K$110</definedName>
    <definedName name="_xlnm._FilterDatabase" localSheetId="4" hidden="1">'04 - Vedlejší a ostatní r...'!$C$79:$K$86</definedName>
    <definedName name="_xlnm.Print_Titles" localSheetId="1">'01 - Velká tělocvična T1'!$94:$94</definedName>
    <definedName name="_xlnm.Print_Titles" localSheetId="2">'02 - Malá tělocvična T2'!$91:$91</definedName>
    <definedName name="_xlnm.Print_Titles" localSheetId="3">'03 - Vybavení velké a mal...'!$79:$79</definedName>
    <definedName name="_xlnm.Print_Titles" localSheetId="4">'04 - Vedlejší a ostatní r...'!$79:$79</definedName>
    <definedName name="_xlnm.Print_Titles" localSheetId="0">'Rekapitulace stavby'!$52:$52</definedName>
    <definedName name="_xlnm.Print_Area" localSheetId="1">'01 - Velká tělocvična T1'!$C$4:$J$39,'01 - Velká tělocvična T1'!$C$45:$J$76,'01 - Velká tělocvična T1'!$C$82:$K$405</definedName>
    <definedName name="_xlnm.Print_Area" localSheetId="2">'02 - Malá tělocvična T2'!$C$4:$J$39,'02 - Malá tělocvična T2'!$C$45:$J$73,'02 - Malá tělocvična T2'!$C$79:$K$288</definedName>
    <definedName name="_xlnm.Print_Area" localSheetId="3">'03 - Vybavení velké a mal...'!$C$4:$J$39,'03 - Vybavení velké a mal...'!$C$45:$J$61,'03 - Vybavení velké a mal...'!$C$67:$K$110</definedName>
    <definedName name="_xlnm.Print_Area" localSheetId="4">'04 - Vedlejší a ostatní r...'!$C$4:$J$39,'04 - Vedlejší a ostatní r...'!$C$45:$J$61,'04 - Vedlejší a ostatní r...'!$C$67:$K$86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stavby'!$C$42:$AQ$59</definedName>
  </definedNames>
  <calcPr calcId="181029"/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 s="1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BI84" i="5"/>
  <c r="BH84" i="5"/>
  <c r="BG84" i="5"/>
  <c r="BF84" i="5"/>
  <c r="T84" i="5"/>
  <c r="R84" i="5"/>
  <c r="P84" i="5"/>
  <c r="BI83" i="5"/>
  <c r="BH83" i="5"/>
  <c r="BG83" i="5"/>
  <c r="BF83" i="5"/>
  <c r="T83" i="5"/>
  <c r="R83" i="5"/>
  <c r="P83" i="5"/>
  <c r="BI82" i="5"/>
  <c r="BH82" i="5"/>
  <c r="BG82" i="5"/>
  <c r="BF82" i="5"/>
  <c r="T82" i="5"/>
  <c r="R82" i="5"/>
  <c r="P82" i="5"/>
  <c r="J76" i="5"/>
  <c r="F76" i="5"/>
  <c r="F74" i="5"/>
  <c r="E72" i="5"/>
  <c r="J54" i="5"/>
  <c r="F54" i="5"/>
  <c r="F52" i="5"/>
  <c r="E50" i="5"/>
  <c r="J24" i="5"/>
  <c r="E24" i="5"/>
  <c r="J77" i="5" s="1"/>
  <c r="J23" i="5"/>
  <c r="J18" i="5"/>
  <c r="E18" i="5"/>
  <c r="F55" i="5" s="1"/>
  <c r="J17" i="5"/>
  <c r="J12" i="5"/>
  <c r="J52" i="5"/>
  <c r="E7" i="5"/>
  <c r="E48" i="5"/>
  <c r="J37" i="4"/>
  <c r="J36" i="4"/>
  <c r="AY57" i="1"/>
  <c r="J35" i="4"/>
  <c r="AX57" i="1" s="1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BI84" i="4"/>
  <c r="BH84" i="4"/>
  <c r="BG84" i="4"/>
  <c r="BF84" i="4"/>
  <c r="T84" i="4"/>
  <c r="R84" i="4"/>
  <c r="P84" i="4"/>
  <c r="BI83" i="4"/>
  <c r="BH83" i="4"/>
  <c r="BG83" i="4"/>
  <c r="BF83" i="4"/>
  <c r="T83" i="4"/>
  <c r="R83" i="4"/>
  <c r="P83" i="4"/>
  <c r="BI82" i="4"/>
  <c r="BH82" i="4"/>
  <c r="BG82" i="4"/>
  <c r="BF82" i="4"/>
  <c r="T82" i="4"/>
  <c r="R82" i="4"/>
  <c r="P82" i="4"/>
  <c r="J76" i="4"/>
  <c r="F76" i="4"/>
  <c r="F74" i="4"/>
  <c r="E72" i="4"/>
  <c r="J54" i="4"/>
  <c r="F54" i="4"/>
  <c r="F52" i="4"/>
  <c r="E50" i="4"/>
  <c r="J24" i="4"/>
  <c r="E24" i="4"/>
  <c r="J77" i="4" s="1"/>
  <c r="J23" i="4"/>
  <c r="J18" i="4"/>
  <c r="E18" i="4"/>
  <c r="F77" i="4" s="1"/>
  <c r="J17" i="4"/>
  <c r="J12" i="4"/>
  <c r="J74" i="4" s="1"/>
  <c r="E7" i="4"/>
  <c r="E70" i="4"/>
  <c r="J37" i="3"/>
  <c r="J36" i="3"/>
  <c r="AY56" i="1" s="1"/>
  <c r="J35" i="3"/>
  <c r="AX56" i="1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48" i="3"/>
  <c r="BH248" i="3"/>
  <c r="BG248" i="3"/>
  <c r="BF248" i="3"/>
  <c r="T248" i="3"/>
  <c r="T247" i="3" s="1"/>
  <c r="R248" i="3"/>
  <c r="R247" i="3" s="1"/>
  <c r="P248" i="3"/>
  <c r="P247" i="3"/>
  <c r="BI235" i="3"/>
  <c r="BH235" i="3"/>
  <c r="BG235" i="3"/>
  <c r="BF235" i="3"/>
  <c r="T235" i="3"/>
  <c r="R235" i="3"/>
  <c r="P235" i="3"/>
  <c r="BI223" i="3"/>
  <c r="BH223" i="3"/>
  <c r="BG223" i="3"/>
  <c r="BF223" i="3"/>
  <c r="T223" i="3"/>
  <c r="R223" i="3"/>
  <c r="P223" i="3"/>
  <c r="BI218" i="3"/>
  <c r="BH218" i="3"/>
  <c r="BG218" i="3"/>
  <c r="BF218" i="3"/>
  <c r="T218" i="3"/>
  <c r="R218" i="3"/>
  <c r="P218" i="3"/>
  <c r="BI200" i="3"/>
  <c r="BH200" i="3"/>
  <c r="BG200" i="3"/>
  <c r="BF200" i="3"/>
  <c r="T200" i="3"/>
  <c r="R200" i="3"/>
  <c r="P200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T180" i="3"/>
  <c r="R181" i="3"/>
  <c r="R180" i="3" s="1"/>
  <c r="P181" i="3"/>
  <c r="P180" i="3"/>
  <c r="BI177" i="3"/>
  <c r="BH177" i="3"/>
  <c r="BG177" i="3"/>
  <c r="BF177" i="3"/>
  <c r="T177" i="3"/>
  <c r="T176" i="3"/>
  <c r="R177" i="3"/>
  <c r="R176" i="3"/>
  <c r="P177" i="3"/>
  <c r="P176" i="3" s="1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5" i="3"/>
  <c r="BH145" i="3"/>
  <c r="BG145" i="3"/>
  <c r="BF145" i="3"/>
  <c r="T145" i="3"/>
  <c r="T144" i="3"/>
  <c r="R145" i="3"/>
  <c r="R144" i="3" s="1"/>
  <c r="P145" i="3"/>
  <c r="P144" i="3"/>
  <c r="BI143" i="3"/>
  <c r="BH143" i="3"/>
  <c r="BG143" i="3"/>
  <c r="BF143" i="3"/>
  <c r="T143" i="3"/>
  <c r="R143" i="3"/>
  <c r="P143" i="3"/>
  <c r="BI122" i="3"/>
  <c r="BH122" i="3"/>
  <c r="BG122" i="3"/>
  <c r="BF122" i="3"/>
  <c r="T122" i="3"/>
  <c r="R122" i="3"/>
  <c r="P122" i="3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0" i="3"/>
  <c r="BH110" i="3"/>
  <c r="BG110" i="3"/>
  <c r="BF110" i="3"/>
  <c r="T110" i="3"/>
  <c r="R110" i="3"/>
  <c r="P110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5" i="3"/>
  <c r="BH95" i="3"/>
  <c r="BG95" i="3"/>
  <c r="BF95" i="3"/>
  <c r="T95" i="3"/>
  <c r="R95" i="3"/>
  <c r="P95" i="3"/>
  <c r="J88" i="3"/>
  <c r="F88" i="3"/>
  <c r="F86" i="3"/>
  <c r="E84" i="3"/>
  <c r="J54" i="3"/>
  <c r="F54" i="3"/>
  <c r="F52" i="3"/>
  <c r="E50" i="3"/>
  <c r="J24" i="3"/>
  <c r="E24" i="3"/>
  <c r="J55" i="3"/>
  <c r="J23" i="3"/>
  <c r="J18" i="3"/>
  <c r="E18" i="3"/>
  <c r="F55" i="3" s="1"/>
  <c r="J17" i="3"/>
  <c r="J12" i="3"/>
  <c r="J52" i="3" s="1"/>
  <c r="E7" i="3"/>
  <c r="E82" i="3" s="1"/>
  <c r="J37" i="2"/>
  <c r="J36" i="2"/>
  <c r="AY55" i="1"/>
  <c r="J35" i="2"/>
  <c r="AX55" i="1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1" i="2"/>
  <c r="BH391" i="2"/>
  <c r="BG391" i="2"/>
  <c r="BF391" i="2"/>
  <c r="T391" i="2"/>
  <c r="R391" i="2"/>
  <c r="P391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61" i="2"/>
  <c r="BH361" i="2"/>
  <c r="BG361" i="2"/>
  <c r="BF361" i="2"/>
  <c r="T361" i="2"/>
  <c r="R361" i="2"/>
  <c r="P361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83" i="2"/>
  <c r="BH283" i="2"/>
  <c r="BG283" i="2"/>
  <c r="BF283" i="2"/>
  <c r="T283" i="2"/>
  <c r="R283" i="2"/>
  <c r="P28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52" i="2"/>
  <c r="BH252" i="2"/>
  <c r="BG252" i="2"/>
  <c r="BF252" i="2"/>
  <c r="T252" i="2"/>
  <c r="R252" i="2"/>
  <c r="P252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18" i="2"/>
  <c r="BH218" i="2"/>
  <c r="BG218" i="2"/>
  <c r="BF218" i="2"/>
  <c r="T218" i="2"/>
  <c r="R218" i="2"/>
  <c r="P218" i="2"/>
  <c r="BI211" i="2"/>
  <c r="BH211" i="2"/>
  <c r="BG211" i="2"/>
  <c r="BF211" i="2"/>
  <c r="T211" i="2"/>
  <c r="R211" i="2"/>
  <c r="P211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T196" i="2" s="1"/>
  <c r="R197" i="2"/>
  <c r="R196" i="2" s="1"/>
  <c r="P197" i="2"/>
  <c r="P196" i="2" s="1"/>
  <c r="BI193" i="2"/>
  <c r="BH193" i="2"/>
  <c r="BG193" i="2"/>
  <c r="BF193" i="2"/>
  <c r="T193" i="2"/>
  <c r="T192" i="2" s="1"/>
  <c r="R193" i="2"/>
  <c r="R192" i="2" s="1"/>
  <c r="P193" i="2"/>
  <c r="P192" i="2" s="1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T158" i="2"/>
  <c r="R159" i="2"/>
  <c r="R158" i="2" s="1"/>
  <c r="P159" i="2"/>
  <c r="P158" i="2" s="1"/>
  <c r="BI157" i="2"/>
  <c r="BH157" i="2"/>
  <c r="BG157" i="2"/>
  <c r="BF157" i="2"/>
  <c r="T157" i="2"/>
  <c r="R157" i="2"/>
  <c r="P157" i="2"/>
  <c r="BI133" i="2"/>
  <c r="BH133" i="2"/>
  <c r="BG133" i="2"/>
  <c r="BF133" i="2"/>
  <c r="T133" i="2"/>
  <c r="R133" i="2"/>
  <c r="P133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98" i="2"/>
  <c r="BH98" i="2"/>
  <c r="BG98" i="2"/>
  <c r="BF98" i="2"/>
  <c r="T98" i="2"/>
  <c r="R98" i="2"/>
  <c r="P98" i="2"/>
  <c r="J91" i="2"/>
  <c r="F91" i="2"/>
  <c r="F89" i="2"/>
  <c r="E87" i="2"/>
  <c r="J54" i="2"/>
  <c r="F54" i="2"/>
  <c r="F52" i="2"/>
  <c r="E50" i="2"/>
  <c r="J24" i="2"/>
  <c r="E24" i="2"/>
  <c r="J92" i="2" s="1"/>
  <c r="J23" i="2"/>
  <c r="J18" i="2"/>
  <c r="E18" i="2"/>
  <c r="F92" i="2" s="1"/>
  <c r="J17" i="2"/>
  <c r="J12" i="2"/>
  <c r="J52" i="2" s="1"/>
  <c r="E7" i="2"/>
  <c r="E85" i="2" s="1"/>
  <c r="L50" i="1"/>
  <c r="AM50" i="1"/>
  <c r="AM49" i="1"/>
  <c r="L49" i="1"/>
  <c r="AM47" i="1"/>
  <c r="L47" i="1"/>
  <c r="L45" i="1"/>
  <c r="L44" i="1"/>
  <c r="BK183" i="2"/>
  <c r="J120" i="2"/>
  <c r="BK116" i="3"/>
  <c r="BK85" i="4"/>
  <c r="J133" i="2"/>
  <c r="J183" i="2"/>
  <c r="BK103" i="3"/>
  <c r="BK97" i="4"/>
  <c r="J361" i="2"/>
  <c r="J193" i="2"/>
  <c r="BK278" i="3"/>
  <c r="J100" i="4"/>
  <c r="BK391" i="2"/>
  <c r="BK159" i="2"/>
  <c r="J190" i="2"/>
  <c r="J164" i="3"/>
  <c r="J391" i="2"/>
  <c r="BK104" i="2"/>
  <c r="J185" i="2"/>
  <c r="BK223" i="3"/>
  <c r="BK99" i="4"/>
  <c r="BK380" i="2"/>
  <c r="J298" i="2"/>
  <c r="J165" i="2"/>
  <c r="J83" i="4"/>
  <c r="J218" i="2"/>
  <c r="J166" i="2"/>
  <c r="BK151" i="3"/>
  <c r="BK82" i="4"/>
  <c r="J309" i="2"/>
  <c r="BK197" i="2"/>
  <c r="BK118" i="3"/>
  <c r="BK82" i="5"/>
  <c r="J383" i="2"/>
  <c r="J98" i="2"/>
  <c r="J174" i="3"/>
  <c r="J105" i="4"/>
  <c r="BK387" i="2"/>
  <c r="BK330" i="2"/>
  <c r="BK307" i="2"/>
  <c r="BK267" i="3"/>
  <c r="J387" i="2"/>
  <c r="J323" i="2"/>
  <c r="BK111" i="2"/>
  <c r="BK171" i="3"/>
  <c r="BK83" i="5"/>
  <c r="J157" i="2"/>
  <c r="J159" i="2"/>
  <c r="BK181" i="3"/>
  <c r="BK108" i="4"/>
  <c r="BK346" i="2"/>
  <c r="BK271" i="2"/>
  <c r="J95" i="3"/>
  <c r="BK102" i="4"/>
  <c r="J374" i="2"/>
  <c r="J180" i="2"/>
  <c r="J145" i="3"/>
  <c r="BK110" i="4"/>
  <c r="BK84" i="4"/>
  <c r="BK218" i="2"/>
  <c r="J211" i="2"/>
  <c r="BK273" i="3"/>
  <c r="BK98" i="4"/>
  <c r="J385" i="2"/>
  <c r="BK332" i="2"/>
  <c r="BK165" i="2"/>
  <c r="J267" i="3"/>
  <c r="J102" i="4"/>
  <c r="J252" i="2"/>
  <c r="J205" i="2"/>
  <c r="BK235" i="3"/>
  <c r="BK96" i="4"/>
  <c r="BK211" i="2"/>
  <c r="J305" i="2"/>
  <c r="BK110" i="3"/>
  <c r="BK106" i="4"/>
  <c r="J86" i="5"/>
  <c r="BK133" i="2"/>
  <c r="J110" i="3"/>
  <c r="J104" i="4"/>
  <c r="J402" i="2"/>
  <c r="J338" i="2"/>
  <c r="J183" i="3"/>
  <c r="BK183" i="3"/>
  <c r="J101" i="4"/>
  <c r="BK374" i="2"/>
  <c r="J227" i="2"/>
  <c r="J235" i="3"/>
  <c r="BK86" i="4"/>
  <c r="BK124" i="2"/>
  <c r="BK252" i="2"/>
  <c r="J260" i="3"/>
  <c r="J85" i="4"/>
  <c r="BK383" i="2"/>
  <c r="J203" i="2"/>
  <c r="BK95" i="3"/>
  <c r="J107" i="4"/>
  <c r="BK361" i="2"/>
  <c r="BK338" i="2"/>
  <c r="BK174" i="3"/>
  <c r="J94" i="4"/>
  <c r="J346" i="2"/>
  <c r="BK166" i="2"/>
  <c r="BK262" i="3"/>
  <c r="J85" i="5"/>
  <c r="J218" i="3"/>
  <c r="J98" i="4"/>
  <c r="J231" i="2"/>
  <c r="J124" i="2"/>
  <c r="J167" i="3"/>
  <c r="BK83" i="4"/>
  <c r="J353" i="2"/>
  <c r="J313" i="2"/>
  <c r="J264" i="3"/>
  <c r="BK88" i="4"/>
  <c r="J199" i="2"/>
  <c r="BK323" i="2"/>
  <c r="BK260" i="3"/>
  <c r="BK109" i="4"/>
  <c r="BK86" i="5"/>
  <c r="J283" i="2"/>
  <c r="J200" i="3"/>
  <c r="J95" i="4"/>
  <c r="J351" i="2"/>
  <c r="J311" i="2"/>
  <c r="J103" i="3"/>
  <c r="J86" i="4"/>
  <c r="J197" i="2"/>
  <c r="J177" i="3"/>
  <c r="J96" i="4"/>
  <c r="BK353" i="2"/>
  <c r="BK305" i="2"/>
  <c r="J143" i="3"/>
  <c r="BK91" i="4"/>
  <c r="J269" i="2"/>
  <c r="J152" i="3"/>
  <c r="BK90" i="4"/>
  <c r="BK122" i="2"/>
  <c r="BK227" i="2"/>
  <c r="BK200" i="3"/>
  <c r="J84" i="4"/>
  <c r="BK321" i="2"/>
  <c r="BK340" i="2"/>
  <c r="J271" i="3"/>
  <c r="J122" i="3"/>
  <c r="J87" i="4"/>
  <c r="J82" i="4"/>
  <c r="BK311" i="2"/>
  <c r="BK185" i="2"/>
  <c r="J262" i="3"/>
  <c r="J88" i="4"/>
  <c r="BK351" i="2"/>
  <c r="J330" i="2"/>
  <c r="BK283" i="3"/>
  <c r="BK84" i="5"/>
  <c r="J104" i="2"/>
  <c r="BK122" i="3"/>
  <c r="J397" i="2"/>
  <c r="J295" i="2"/>
  <c r="J175" i="2"/>
  <c r="J275" i="3"/>
  <c r="BK94" i="4"/>
  <c r="BK395" i="2"/>
  <c r="BK283" i="2"/>
  <c r="BK218" i="3"/>
  <c r="BK100" i="4"/>
  <c r="BK376" i="2"/>
  <c r="J111" i="2"/>
  <c r="J224" i="2"/>
  <c r="BK152" i="3"/>
  <c r="J103" i="4"/>
  <c r="J400" i="2"/>
  <c r="J332" i="2"/>
  <c r="J118" i="3"/>
  <c r="J114" i="3"/>
  <c r="BK93" i="4"/>
  <c r="J380" i="2"/>
  <c r="BK190" i="2"/>
  <c r="J116" i="3"/>
  <c r="J84" i="5"/>
  <c r="BK98" i="2"/>
  <c r="J281" i="3"/>
  <c r="BK177" i="3"/>
  <c r="J106" i="4"/>
  <c r="J395" i="2"/>
  <c r="BK187" i="2"/>
  <c r="BK193" i="2"/>
  <c r="J273" i="3"/>
  <c r="BK105" i="4"/>
  <c r="BK402" i="2"/>
  <c r="J340" i="2"/>
  <c r="BK224" i="2"/>
  <c r="BK143" i="3"/>
  <c r="BK103" i="4"/>
  <c r="BK85" i="5"/>
  <c r="BK175" i="2"/>
  <c r="BK264" i="3"/>
  <c r="BK167" i="3"/>
  <c r="J97" i="4"/>
  <c r="AS54" i="1"/>
  <c r="J223" i="3"/>
  <c r="J109" i="4"/>
  <c r="BK397" i="2"/>
  <c r="J106" i="2"/>
  <c r="BK248" i="3"/>
  <c r="BK145" i="3"/>
  <c r="J89" i="4"/>
  <c r="J321" i="2"/>
  <c r="BK309" i="2"/>
  <c r="J101" i="3"/>
  <c r="J90" i="4"/>
  <c r="BK295" i="2"/>
  <c r="BK315" i="2"/>
  <c r="J283" i="3"/>
  <c r="BK92" i="4"/>
  <c r="BK400" i="2"/>
  <c r="J315" i="2"/>
  <c r="BK101" i="3"/>
  <c r="J92" i="4"/>
  <c r="BK313" i="2"/>
  <c r="BK159" i="3"/>
  <c r="J278" i="3"/>
  <c r="BK101" i="4"/>
  <c r="BK385" i="2"/>
  <c r="BK344" i="2"/>
  <c r="J151" i="3"/>
  <c r="BK89" i="4"/>
  <c r="BK269" i="2"/>
  <c r="J187" i="2"/>
  <c r="J171" i="3"/>
  <c r="J93" i="4"/>
  <c r="BK106" i="2"/>
  <c r="BK114" i="3"/>
  <c r="BK164" i="3"/>
  <c r="J91" i="4"/>
  <c r="J349" i="2"/>
  <c r="J271" i="2"/>
  <c r="BK275" i="3"/>
  <c r="J110" i="4"/>
  <c r="BK87" i="4"/>
  <c r="BK203" i="2"/>
  <c r="BK199" i="2"/>
  <c r="J248" i="3"/>
  <c r="BK107" i="4"/>
  <c r="J82" i="5"/>
  <c r="BK120" i="2"/>
  <c r="BK231" i="2"/>
  <c r="J159" i="3"/>
  <c r="BK104" i="4"/>
  <c r="BK205" i="2"/>
  <c r="BK349" i="2"/>
  <c r="BK169" i="3"/>
  <c r="BK95" i="4"/>
  <c r="J344" i="2"/>
  <c r="BK180" i="2"/>
  <c r="BK281" i="3"/>
  <c r="J169" i="3"/>
  <c r="J99" i="4"/>
  <c r="J376" i="2"/>
  <c r="J307" i="2"/>
  <c r="BK157" i="2"/>
  <c r="J181" i="3"/>
  <c r="J83" i="5"/>
  <c r="J122" i="2"/>
  <c r="BK298" i="2"/>
  <c r="BK271" i="3"/>
  <c r="J108" i="4"/>
  <c r="R97" i="2" l="1"/>
  <c r="BK164" i="2"/>
  <c r="J164" i="2" s="1"/>
  <c r="J64" i="2" s="1"/>
  <c r="P198" i="2"/>
  <c r="BK306" i="2"/>
  <c r="J306" i="2" s="1"/>
  <c r="J72" i="2" s="1"/>
  <c r="BK382" i="2"/>
  <c r="J382" i="2" s="1"/>
  <c r="J74" i="2" s="1"/>
  <c r="BK109" i="3"/>
  <c r="J109" i="3"/>
  <c r="J62" i="3"/>
  <c r="BK166" i="3"/>
  <c r="J166" i="3" s="1"/>
  <c r="J65" i="3" s="1"/>
  <c r="T166" i="3"/>
  <c r="P110" i="2"/>
  <c r="T182" i="2"/>
  <c r="R226" i="2"/>
  <c r="R297" i="2"/>
  <c r="P348" i="2"/>
  <c r="BK396" i="2"/>
  <c r="J396" i="2" s="1"/>
  <c r="J75" i="2" s="1"/>
  <c r="R109" i="3"/>
  <c r="T150" i="3"/>
  <c r="R166" i="3"/>
  <c r="R259" i="3"/>
  <c r="R179" i="3" s="1"/>
  <c r="BK110" i="2"/>
  <c r="J110" i="2"/>
  <c r="J62" i="2" s="1"/>
  <c r="R164" i="2"/>
  <c r="R198" i="2"/>
  <c r="R306" i="2"/>
  <c r="T382" i="2"/>
  <c r="BK94" i="3"/>
  <c r="J94" i="3"/>
  <c r="J61" i="3" s="1"/>
  <c r="P97" i="2"/>
  <c r="P164" i="2"/>
  <c r="T198" i="2"/>
  <c r="T306" i="2"/>
  <c r="R382" i="2"/>
  <c r="T109" i="3"/>
  <c r="BK182" i="3"/>
  <c r="J182" i="3"/>
  <c r="J69" i="3" s="1"/>
  <c r="R277" i="3"/>
  <c r="R110" i="2"/>
  <c r="T164" i="2"/>
  <c r="P226" i="2"/>
  <c r="P297" i="2"/>
  <c r="R348" i="2"/>
  <c r="P396" i="2"/>
  <c r="R94" i="3"/>
  <c r="R182" i="3"/>
  <c r="BK259" i="3"/>
  <c r="J259" i="3" s="1"/>
  <c r="J71" i="3" s="1"/>
  <c r="BK277" i="3"/>
  <c r="J277" i="3" s="1"/>
  <c r="J72" i="3" s="1"/>
  <c r="T110" i="2"/>
  <c r="R182" i="2"/>
  <c r="BK226" i="2"/>
  <c r="J226" i="2" s="1"/>
  <c r="J70" i="2" s="1"/>
  <c r="BK297" i="2"/>
  <c r="J297" i="2"/>
  <c r="J71" i="2" s="1"/>
  <c r="BK348" i="2"/>
  <c r="J348" i="2"/>
  <c r="J73" i="2"/>
  <c r="R396" i="2"/>
  <c r="P109" i="3"/>
  <c r="R150" i="3"/>
  <c r="T182" i="3"/>
  <c r="T259" i="3"/>
  <c r="BK97" i="2"/>
  <c r="J97" i="2"/>
  <c r="J61" i="2"/>
  <c r="BK182" i="2"/>
  <c r="J182" i="2" s="1"/>
  <c r="J65" i="2" s="1"/>
  <c r="T226" i="2"/>
  <c r="T297" i="2"/>
  <c r="T348" i="2"/>
  <c r="T396" i="2"/>
  <c r="P94" i="3"/>
  <c r="BK150" i="3"/>
  <c r="J150" i="3" s="1"/>
  <c r="J64" i="3" s="1"/>
  <c r="P182" i="3"/>
  <c r="P277" i="3"/>
  <c r="T97" i="2"/>
  <c r="P182" i="2"/>
  <c r="BK198" i="2"/>
  <c r="J198" i="2" s="1"/>
  <c r="J69" i="2" s="1"/>
  <c r="P306" i="2"/>
  <c r="P382" i="2"/>
  <c r="T94" i="3"/>
  <c r="P150" i="3"/>
  <c r="P166" i="3"/>
  <c r="P259" i="3"/>
  <c r="T277" i="3"/>
  <c r="BK81" i="4"/>
  <c r="J81" i="4" s="1"/>
  <c r="J60" i="4" s="1"/>
  <c r="P81" i="4"/>
  <c r="P80" i="4" s="1"/>
  <c r="AU57" i="1" s="1"/>
  <c r="R81" i="4"/>
  <c r="R80" i="4" s="1"/>
  <c r="T81" i="4"/>
  <c r="T80" i="4" s="1"/>
  <c r="BK81" i="5"/>
  <c r="J81" i="5" s="1"/>
  <c r="J60" i="5" s="1"/>
  <c r="P81" i="5"/>
  <c r="P80" i="5"/>
  <c r="AU58" i="1" s="1"/>
  <c r="R81" i="5"/>
  <c r="R80" i="5"/>
  <c r="T81" i="5"/>
  <c r="T80" i="5" s="1"/>
  <c r="BK180" i="3"/>
  <c r="J180" i="3" s="1"/>
  <c r="J68" i="3" s="1"/>
  <c r="BK247" i="3"/>
  <c r="J247" i="3" s="1"/>
  <c r="J70" i="3" s="1"/>
  <c r="BK192" i="2"/>
  <c r="J192" i="2" s="1"/>
  <c r="J66" i="2" s="1"/>
  <c r="BK196" i="2"/>
  <c r="J196" i="2" s="1"/>
  <c r="J68" i="2" s="1"/>
  <c r="BK144" i="3"/>
  <c r="J144" i="3"/>
  <c r="J63" i="3"/>
  <c r="BK158" i="2"/>
  <c r="J158" i="2" s="1"/>
  <c r="J63" i="2" s="1"/>
  <c r="BK176" i="3"/>
  <c r="J176" i="3" s="1"/>
  <c r="J66" i="3" s="1"/>
  <c r="J74" i="5"/>
  <c r="BE82" i="5"/>
  <c r="BE84" i="5"/>
  <c r="BE86" i="5"/>
  <c r="E70" i="5"/>
  <c r="J55" i="5"/>
  <c r="F77" i="5"/>
  <c r="BE83" i="5"/>
  <c r="BE85" i="5"/>
  <c r="E48" i="4"/>
  <c r="F55" i="4"/>
  <c r="BE93" i="4"/>
  <c r="BE83" i="4"/>
  <c r="BE89" i="4"/>
  <c r="BE90" i="4"/>
  <c r="BE91" i="4"/>
  <c r="BE92" i="4"/>
  <c r="BE95" i="4"/>
  <c r="J52" i="4"/>
  <c r="BE82" i="4"/>
  <c r="BE84" i="4"/>
  <c r="BE85" i="4"/>
  <c r="BE94" i="4"/>
  <c r="J55" i="4"/>
  <c r="BE87" i="4"/>
  <c r="BE88" i="4"/>
  <c r="BE86" i="4"/>
  <c r="BE96" i="4"/>
  <c r="BE97" i="4"/>
  <c r="BE98" i="4"/>
  <c r="BE99" i="4"/>
  <c r="BE100" i="4"/>
  <c r="BE101" i="4"/>
  <c r="BE102" i="4"/>
  <c r="BE103" i="4"/>
  <c r="BE104" i="4"/>
  <c r="BE105" i="4"/>
  <c r="BE106" i="4"/>
  <c r="BE107" i="4"/>
  <c r="BE108" i="4"/>
  <c r="BE109" i="4"/>
  <c r="BE110" i="4"/>
  <c r="J89" i="3"/>
  <c r="BE116" i="3"/>
  <c r="BE283" i="3"/>
  <c r="BE167" i="3"/>
  <c r="BE262" i="3"/>
  <c r="BE267" i="3"/>
  <c r="BE281" i="3"/>
  <c r="E48" i="3"/>
  <c r="F89" i="3"/>
  <c r="BE183" i="3"/>
  <c r="BE200" i="3"/>
  <c r="BE248" i="3"/>
  <c r="BE271" i="3"/>
  <c r="BE273" i="3"/>
  <c r="BE101" i="3"/>
  <c r="BE114" i="3"/>
  <c r="BE174" i="3"/>
  <c r="BE218" i="3"/>
  <c r="BE110" i="3"/>
  <c r="BE118" i="3"/>
  <c r="BE145" i="3"/>
  <c r="BE151" i="3"/>
  <c r="BE152" i="3"/>
  <c r="BE159" i="3"/>
  <c r="BE164" i="3"/>
  <c r="BE169" i="3"/>
  <c r="BE177" i="3"/>
  <c r="BE278" i="3"/>
  <c r="J86" i="3"/>
  <c r="BE95" i="3"/>
  <c r="BE122" i="3"/>
  <c r="BE181" i="3"/>
  <c r="BE103" i="3"/>
  <c r="BE143" i="3"/>
  <c r="BE171" i="3"/>
  <c r="BE260" i="3"/>
  <c r="BE264" i="3"/>
  <c r="BE275" i="3"/>
  <c r="BE223" i="3"/>
  <c r="BE235" i="3"/>
  <c r="J89" i="2"/>
  <c r="BE106" i="2"/>
  <c r="BE159" i="2"/>
  <c r="BE175" i="2"/>
  <c r="BE180" i="2"/>
  <c r="BE197" i="2"/>
  <c r="BE203" i="2"/>
  <c r="BE227" i="2"/>
  <c r="BE231" i="2"/>
  <c r="BE271" i="2"/>
  <c r="BE298" i="2"/>
  <c r="BE313" i="2"/>
  <c r="BE351" i="2"/>
  <c r="E48" i="2"/>
  <c r="BE111" i="2"/>
  <c r="BE122" i="2"/>
  <c r="BE183" i="2"/>
  <c r="BE190" i="2"/>
  <c r="BE193" i="2"/>
  <c r="BE252" i="2"/>
  <c r="BE283" i="2"/>
  <c r="BE295" i="2"/>
  <c r="BE311" i="2"/>
  <c r="BE340" i="2"/>
  <c r="BE346" i="2"/>
  <c r="BE349" i="2"/>
  <c r="F55" i="2"/>
  <c r="BE104" i="2"/>
  <c r="BE165" i="2"/>
  <c r="BE185" i="2"/>
  <c r="BE205" i="2"/>
  <c r="BE218" i="2"/>
  <c r="BE224" i="2"/>
  <c r="BE269" i="2"/>
  <c r="BE305" i="2"/>
  <c r="BE307" i="2"/>
  <c r="BE309" i="2"/>
  <c r="BE330" i="2"/>
  <c r="BE332" i="2"/>
  <c r="BE338" i="2"/>
  <c r="BE98" i="2"/>
  <c r="BE124" i="2"/>
  <c r="BE166" i="2"/>
  <c r="BE187" i="2"/>
  <c r="BE199" i="2"/>
  <c r="BE380" i="2"/>
  <c r="J55" i="2"/>
  <c r="BE120" i="2"/>
  <c r="BE157" i="2"/>
  <c r="BE211" i="2"/>
  <c r="BE315" i="2"/>
  <c r="BE321" i="2"/>
  <c r="BE133" i="2"/>
  <c r="BE323" i="2"/>
  <c r="BE344" i="2"/>
  <c r="BE353" i="2"/>
  <c r="BE361" i="2"/>
  <c r="BE374" i="2"/>
  <c r="BE376" i="2"/>
  <c r="BE383" i="2"/>
  <c r="BE385" i="2"/>
  <c r="BE387" i="2"/>
  <c r="BE391" i="2"/>
  <c r="BE395" i="2"/>
  <c r="BE397" i="2"/>
  <c r="BE400" i="2"/>
  <c r="BE402" i="2"/>
  <c r="F37" i="3"/>
  <c r="BD56" i="1" s="1"/>
  <c r="F36" i="2"/>
  <c r="BC55" i="1" s="1"/>
  <c r="F35" i="4"/>
  <c r="BB57" i="1" s="1"/>
  <c r="J34" i="2"/>
  <c r="AW55" i="1" s="1"/>
  <c r="F36" i="5"/>
  <c r="BC58" i="1"/>
  <c r="F36" i="3"/>
  <c r="BC56" i="1" s="1"/>
  <c r="F36" i="4"/>
  <c r="BC57" i="1" s="1"/>
  <c r="J34" i="5"/>
  <c r="AW58" i="1" s="1"/>
  <c r="F34" i="5"/>
  <c r="BA58" i="1"/>
  <c r="F35" i="3"/>
  <c r="BB56" i="1" s="1"/>
  <c r="F37" i="2"/>
  <c r="BD55" i="1"/>
  <c r="J34" i="3"/>
  <c r="AW56" i="1" s="1"/>
  <c r="F37" i="5"/>
  <c r="BD58" i="1"/>
  <c r="F34" i="4"/>
  <c r="BA57" i="1" s="1"/>
  <c r="J34" i="4"/>
  <c r="AW57" i="1" s="1"/>
  <c r="F35" i="5"/>
  <c r="BB58" i="1" s="1"/>
  <c r="F35" i="2"/>
  <c r="BB55" i="1" s="1"/>
  <c r="F34" i="2"/>
  <c r="BA55" i="1" s="1"/>
  <c r="F34" i="3"/>
  <c r="BA56" i="1" s="1"/>
  <c r="F37" i="4"/>
  <c r="BD57" i="1" s="1"/>
  <c r="BK80" i="4" l="1"/>
  <c r="J80" i="4" s="1"/>
  <c r="J59" i="4" s="1"/>
  <c r="BK179" i="3"/>
  <c r="J179" i="3" s="1"/>
  <c r="J67" i="3" s="1"/>
  <c r="BK96" i="2"/>
  <c r="J96" i="2" s="1"/>
  <c r="J60" i="2" s="1"/>
  <c r="R195" i="2"/>
  <c r="T195" i="2"/>
  <c r="P195" i="2"/>
  <c r="T93" i="3"/>
  <c r="T96" i="2"/>
  <c r="T95" i="2" s="1"/>
  <c r="R96" i="2"/>
  <c r="R95" i="2"/>
  <c r="R93" i="3"/>
  <c r="R92" i="3" s="1"/>
  <c r="T179" i="3"/>
  <c r="P93" i="3"/>
  <c r="P96" i="2"/>
  <c r="P179" i="3"/>
  <c r="BK195" i="2"/>
  <c r="J195" i="2" s="1"/>
  <c r="J67" i="2" s="1"/>
  <c r="BK93" i="3"/>
  <c r="BK92" i="3" s="1"/>
  <c r="J92" i="3" s="1"/>
  <c r="J30" i="3" s="1"/>
  <c r="AG56" i="1" s="1"/>
  <c r="J93" i="3"/>
  <c r="J60" i="3" s="1"/>
  <c r="BK80" i="5"/>
  <c r="J80" i="5"/>
  <c r="J59" i="5" s="1"/>
  <c r="BB54" i="1"/>
  <c r="W31" i="1" s="1"/>
  <c r="F33" i="3"/>
  <c r="AZ56" i="1" s="1"/>
  <c r="F33" i="4"/>
  <c r="AZ57" i="1" s="1"/>
  <c r="J30" i="4"/>
  <c r="AG57" i="1" s="1"/>
  <c r="BD54" i="1"/>
  <c r="W33" i="1" s="1"/>
  <c r="F33" i="2"/>
  <c r="AZ55" i="1" s="1"/>
  <c r="BA54" i="1"/>
  <c r="W30" i="1" s="1"/>
  <c r="J33" i="2"/>
  <c r="AV55" i="1" s="1"/>
  <c r="AT55" i="1" s="1"/>
  <c r="J33" i="3"/>
  <c r="AV56" i="1" s="1"/>
  <c r="AT56" i="1" s="1"/>
  <c r="J33" i="4"/>
  <c r="AV57" i="1" s="1"/>
  <c r="AT57" i="1" s="1"/>
  <c r="J33" i="5"/>
  <c r="AV58" i="1" s="1"/>
  <c r="AT58" i="1" s="1"/>
  <c r="F33" i="5"/>
  <c r="AZ58" i="1" s="1"/>
  <c r="BC54" i="1"/>
  <c r="W32" i="1" s="1"/>
  <c r="P95" i="2" l="1"/>
  <c r="AU55" i="1" s="1"/>
  <c r="BK95" i="2"/>
  <c r="J95" i="2" s="1"/>
  <c r="J59" i="2" s="1"/>
  <c r="P92" i="3"/>
  <c r="AU56" i="1"/>
  <c r="AU54" i="1" s="1"/>
  <c r="T92" i="3"/>
  <c r="AN57" i="1"/>
  <c r="AN56" i="1"/>
  <c r="J59" i="3"/>
  <c r="J39" i="4"/>
  <c r="J39" i="3"/>
  <c r="AW54" i="1"/>
  <c r="AK30" i="1" s="1"/>
  <c r="AY54" i="1"/>
  <c r="AX54" i="1"/>
  <c r="J30" i="5"/>
  <c r="AG58" i="1"/>
  <c r="AZ54" i="1"/>
  <c r="W29" i="1" s="1"/>
  <c r="J30" i="2" l="1"/>
  <c r="AG55" i="1" s="1"/>
  <c r="J39" i="5"/>
  <c r="J39" i="2"/>
  <c r="AN55" i="1"/>
  <c r="AN58" i="1"/>
  <c r="AG54" i="1"/>
  <c r="AK26" i="1" s="1"/>
  <c r="AV54" i="1"/>
  <c r="AK29" i="1" s="1"/>
  <c r="AK35" i="1" l="1"/>
  <c r="AT54" i="1"/>
  <c r="AN54" i="1" l="1"/>
</calcChain>
</file>

<file path=xl/sharedStrings.xml><?xml version="1.0" encoding="utf-8"?>
<sst xmlns="http://schemas.openxmlformats.org/spreadsheetml/2006/main" count="6483" uniqueCount="942">
  <si>
    <t>Export Komplet</t>
  </si>
  <si>
    <t>VZ</t>
  </si>
  <si>
    <t>2.0</t>
  </si>
  <si>
    <t>ZAMOK</t>
  </si>
  <si>
    <t>False</t>
  </si>
  <si>
    <t>{f9327c95-eeeb-41a4-a9d3-d3212efbc78b}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</si>
  <si>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</si>
  <si>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</si>
  <si>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</si>
  <si>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</si>
  <si>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</si>
  <si>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</si>
  <si>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</si>
  <si>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</si>
  <si>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2025-015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</si>
  <si>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</si>
  <si>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</si>
  <si>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podlahy a obložení stěn tělocvičen - ZŠ Edvarda Beneše</t>
  </si>
  <si>
    <t>KSO:</t>
  </si>
  <si>
    <t/>
  </si>
  <si>
    <t>CC-CZ:</t>
  </si>
  <si>
    <t>Místo:</t>
  </si>
  <si>
    <t xml:space="preserve">E. Beneše 961/2, parc.č. st. 1487, k.ú. Kateřinky </t>
  </si>
  <si>
    <t>Datum:</t>
  </si>
  <si>
    <t>8. 3. 2025</t>
  </si>
  <si>
    <t>Zadavatel:</t>
  </si>
  <si>
    <t>IČ:</t>
  </si>
  <si>
    <t>Statutární město Opava</t>
  </si>
  <si>
    <t>DIČ:</t>
  </si>
  <si>
    <t>Účastník:</t>
  </si>
  <si>
    <t>Vyplň údaj</t>
  </si>
  <si>
    <t>Projektant:</t>
  </si>
  <si>
    <t>Ing. arch. Petr Mlýnek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</si>
  <si>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</si>
  <si>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</si>
  <si>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</si>
  <si>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</si>
  <si>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</si>
  <si>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</si>
  <si>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</si>
  <si>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</si>
  <si>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</si>
  <si>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</si>
  <si>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</si>
  <si>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</si>
  <si>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</si>
  <si>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</si>
  <si>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</si>
  <si>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</si>
  <si>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</si>
  <si>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</si>
  <si>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</si>
  <si>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</si>
  <si>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</si>
  <si>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</si>
  <si>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</si>
  <si>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</si>
  <si>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</si>
  <si>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</si>
  <si>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</si>
  <si>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</si>
  <si>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</si>
  <si>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</si>
  <si>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</si>
  <si>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</si>
  <si>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</si>
  <si>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</si>
  <si>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</si>
  <si>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</si>
  <si>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</si>
  <si>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</si>
  <si>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</si>
  <si>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</si>
  <si>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</si>
  <si>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</si>
  <si>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</si>
  <si>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</si>
  <si>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</si>
  <si>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Velká tělocvična T1</t>
  </si>
  <si>
    <t>STA</t>
  </si>
  <si>
    <t>1</t>
  </si>
  <si>
    <t>{e8548afc-5429-4fe2-8189-01ea6ba62c11}</t>
  </si>
  <si>
    <t>2</t>
  </si>
  <si>
    <t>02</t>
  </si>
  <si>
    <t>Malá tělocvična T2</t>
  </si>
  <si>
    <t>{7e1042c1-3f80-4010-85d1-bfdb8ca1ff2f}</t>
  </si>
  <si>
    <t>03</t>
  </si>
  <si>
    <t>Vybavení velké a malé tělocvičny</t>
  </si>
  <si>
    <t>{5b11359c-0241-42a8-b095-d85f5665e936}</t>
  </si>
  <si>
    <t>04</t>
  </si>
  <si>
    <t>Vedlejší a ostatní rozpočtové náklady</t>
  </si>
  <si>
    <t>VON</t>
  </si>
  <si>
    <t>{74f7f094-55d9-449e-9414-ba40259de9fa}</t>
  </si>
  <si>
    <t>KRYCÍ LIST SOUPISU PRACÍ</t>
  </si>
  <si>
    <t>Objekt:</t>
  </si>
  <si>
    <t>01 - Velká tělocvična T1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</si>
  <si>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</si>
  <si>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</si>
  <si>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</si>
  <si>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</si>
  <si>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</si>
  <si>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61 - Úprava povrchů vnitřních</t>
  </si>
  <si>
    <t xml:space="preserve">    63 - Podlahy a podlahové konstrukce</t>
  </si>
  <si>
    <t xml:space="preserve">    95 - Dokončovací konstrukce a práce pozemních staveb</t>
  </si>
  <si>
    <t xml:space="preserve">    96 - Bourání konstrukcí</t>
  </si>
  <si>
    <t xml:space="preserve">    997 - Doprava suti a vybouraných hmot</t>
  </si>
  <si>
    <t xml:space="preserve">    998 - Přesun hmot</t>
  </si>
  <si>
    <t>PSV - Práce a dodávky PSV</t>
  </si>
  <si>
    <t xml:space="preserve">    74 - Elektroinstalace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</si>
  <si>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</si>
  <si>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</si>
  <si>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</si>
  <si>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</si>
  <si>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</si>
  <si>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</si>
  <si>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</si>
  <si>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</si>
  <si>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</si>
  <si>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</si>
  <si>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</si>
  <si>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</si>
  <si>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</si>
  <si>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</si>
  <si>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</si>
  <si>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</si>
  <si>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</si>
  <si>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</si>
  <si>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</si>
  <si>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</si>
  <si>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</si>
  <si>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</si>
  <si>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</si>
  <si>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61</t>
  </si>
  <si>
    <t>Úprava povrchů vnitřních</t>
  </si>
  <si>
    <t>K</t>
  </si>
  <si>
    <t>612325302</t>
  </si>
  <si>
    <t>Vápenocementová omítka ostění nebo nadpraží štuková dvouvrstvá</t>
  </si>
  <si>
    <t>m2</t>
  </si>
  <si>
    <t>CS ÚRS 2025 01</t>
  </si>
  <si>
    <t>4</t>
  </si>
  <si>
    <t>-1663916139</t>
  </si>
  <si>
    <t>Online PSC</t>
  </si>
  <si>
    <t>https://podminky.urs.cz/item/CS_URS_2025_01/612325302</t>
  </si>
  <si>
    <t>VV</t>
  </si>
  <si>
    <t>kolem nových dveří</t>
  </si>
  <si>
    <t>((1,60+2,15*2)*0,45)*2</t>
  </si>
  <si>
    <t>(1,76+2,15*2)*0,45</t>
  </si>
  <si>
    <t>Součet</t>
  </si>
  <si>
    <t>612131121</t>
  </si>
  <si>
    <t>Podkladní a spojovací vrstva vnitřních omítaných ploch penetrace disperzní nanášená ručně stěn</t>
  </si>
  <si>
    <t>-307271961</t>
  </si>
  <si>
    <t>https://podminky.urs.cz/item/CS_URS_2025_01/612131121</t>
  </si>
  <si>
    <t>3</t>
  </si>
  <si>
    <t>612325417</t>
  </si>
  <si>
    <t>Oprava vápenocementové omítky vnitřních ploch hladké, tl. do 20 mm, s celoplošným přeštukováním, tl. štuku do 3 mm stěn, v rozsahu opravované plochy přes 10 do 30%</t>
  </si>
  <si>
    <t>-662352285</t>
  </si>
  <si>
    <t>https://podminky.urs.cz/item/CS_URS_2025_01/612325417</t>
  </si>
  <si>
    <t>plochy za otopnými tělesy</t>
  </si>
  <si>
    <t>(26,70+0,25*8*2)*1,42</t>
  </si>
  <si>
    <t>63</t>
  </si>
  <si>
    <t>Podlahy a podlahové konstrukce</t>
  </si>
  <si>
    <t>631311126</t>
  </si>
  <si>
    <t>Mazanina z betonu prostého bez zvýšených nároků na prostředí tl. přes 80 do 120 mm tř. C 25/30</t>
  </si>
  <si>
    <t>m3</t>
  </si>
  <si>
    <t>1195672325</t>
  </si>
  <si>
    <t>https://podminky.urs.cz/item/CS_URS_2025_01/631311126</t>
  </si>
  <si>
    <t>tělocvična - plochy mimo hlavní sportovní prostor</t>
  </si>
  <si>
    <t>(13,20+4,80)*0,085</t>
  </si>
  <si>
    <t>plocha pod otopnými tělesy</t>
  </si>
  <si>
    <t>6,10*0,085</t>
  </si>
  <si>
    <t>nová podlaha nářaďovny</t>
  </si>
  <si>
    <t>41,10*0,085</t>
  </si>
  <si>
    <t>5</t>
  </si>
  <si>
    <t>631319012</t>
  </si>
  <si>
    <t>Příplatek k cenám mazanin za úpravu povrchu mazaniny přehlazením, mazanina tl. přes 80 do 120 mm</t>
  </si>
  <si>
    <t>209572800</t>
  </si>
  <si>
    <t>https://podminky.urs.cz/item/CS_URS_2025_01/631319012</t>
  </si>
  <si>
    <t>6</t>
  </si>
  <si>
    <t>631319173</t>
  </si>
  <si>
    <t>Příplatek k cenám mazanin za stržení povrchu spodní vrstvy mazaniny latí před vložením výztuže nebo pletiva pro tl. obou vrstev mazaniny přes 80 do 120 mm</t>
  </si>
  <si>
    <t>486900397</t>
  </si>
  <si>
    <t>https://podminky.urs.cz/item/CS_URS_2025_01/631319173</t>
  </si>
  <si>
    <t>7</t>
  </si>
  <si>
    <t>631362021</t>
  </si>
  <si>
    <t>Výztuž mazanin ze svařovaných sítí z drátů typu KARI</t>
  </si>
  <si>
    <t>t</t>
  </si>
  <si>
    <t>-406123996</t>
  </si>
  <si>
    <t>https://podminky.urs.cz/item/CS_URS_2025_01/631362021</t>
  </si>
  <si>
    <t>(13,20+4,80)*3,08/1000*1,25</t>
  </si>
  <si>
    <t>6,10*3,08/1000*1,25</t>
  </si>
  <si>
    <t>41,10*3,08/1000*1,25</t>
  </si>
  <si>
    <t>8</t>
  </si>
  <si>
    <t>63R.01</t>
  </si>
  <si>
    <t>Dodávka a montáž sportovní systémové dřevěné podlahy se zdvojenou spodní části pružného roštu, celková tl. podlahy min. 83 mm - kompletní provedení vč. veškerých souvisejících prací a dodávek v rozsahu dle uvedené technické specifikace</t>
  </si>
  <si>
    <t>526786443</t>
  </si>
  <si>
    <t>Technické parametry podlahy:</t>
  </si>
  <si>
    <t>- útlum sil min. 64 % (plošná pružnost)</t>
  </si>
  <si>
    <t>- vertikální deformace max. 2,5 mm</t>
  </si>
  <si>
    <t>- odskok míče min. 93 %</t>
  </si>
  <si>
    <t>- odolnost proti valivému zatížení min. 1.500 N</t>
  </si>
  <si>
    <t>- vhodné pro velké hmotnostní zatížení</t>
  </si>
  <si>
    <t>- vhodné pro podlahové vytápění</t>
  </si>
  <si>
    <t>- Certifikace: FIBA</t>
  </si>
  <si>
    <t>Skladba systémové podlahy:</t>
  </si>
  <si>
    <t>- třívrstvé parketové velkoformátové desky o rozměru 2200x215x21 mm, P+D, trojlamela:</t>
  </si>
  <si>
    <t>svrchní vrstva parkety: dýha DUB tl. min. 5,5 mm, z výroby min. 6x lakovaná a UV tvrzená</t>
  </si>
  <si>
    <t>střední vrstva parkety: laťovka SMRK</t>
  </si>
  <si>
    <t>spodní vrstva parkety: dýha SMRK</t>
  </si>
  <si>
    <t>- PE plastová fólie</t>
  </si>
  <si>
    <t>- 16 mm svrchní část pružného dřevěného roštu, osová vzdálenost cca 137 mm</t>
  </si>
  <si>
    <t xml:space="preserve">- 36 mm ZDVOJENÁ (2x16 mm) spodní část pružného dřevěného roštu s vloženými pružnými podložkami (4 mm), </t>
  </si>
  <si>
    <t>osová vzdálenost cca 500 mm</t>
  </si>
  <si>
    <t>- prkna svrchní části roštu a spodní zdvojené části roštu jsou pokládána křížem a spojena k sobě</t>
  </si>
  <si>
    <t>T-hřeby (32 x 2,2 mm)</t>
  </si>
  <si>
    <t>- gumová podložka tl. 10 mm</t>
  </si>
  <si>
    <t>"výměra plochy tělocvičny"  403,20</t>
  </si>
  <si>
    <t>9</t>
  </si>
  <si>
    <t>63R.03</t>
  </si>
  <si>
    <t>Dodávka a montáž barevného lajnování</t>
  </si>
  <si>
    <t>m</t>
  </si>
  <si>
    <t>451380762</t>
  </si>
  <si>
    <t>95</t>
  </si>
  <si>
    <t>Dokončovací konstrukce a práce pozemních staveb</t>
  </si>
  <si>
    <t>10</t>
  </si>
  <si>
    <t>952901114</t>
  </si>
  <si>
    <t>Vyčištění budov nebo objektů před předáním do užívání budov bytové nebo občanské výstavby, světlé výšky podlaží přes 4 m</t>
  </si>
  <si>
    <t>16</t>
  </si>
  <si>
    <t>1301141846</t>
  </si>
  <si>
    <t>https://podminky.urs.cz/item/CS_URS_2025_01/952901114</t>
  </si>
  <si>
    <t>"tělocvična"  403,20+13,20+4,80+6,10+52,80</t>
  </si>
  <si>
    <t>"nářaďovna"  41,10</t>
  </si>
  <si>
    <t>96</t>
  </si>
  <si>
    <t>Bourání konstrukcí</t>
  </si>
  <si>
    <t>11</t>
  </si>
  <si>
    <t>96R.01</t>
  </si>
  <si>
    <t>Demontáže zbylých stávajících konstrukcí obkladů stěn a podkladových roštů vč. vnitrostaveništní manipulace a naložení do konteineru</t>
  </si>
  <si>
    <t>hod</t>
  </si>
  <si>
    <t>-1693714762</t>
  </si>
  <si>
    <t>965043341</t>
  </si>
  <si>
    <t>Bourání mazanin betonových s potěrem nebo teracem tl. do 100 mm, plochy přes 4 m2</t>
  </si>
  <si>
    <t>445454368</t>
  </si>
  <si>
    <t>https://podminky.urs.cz/item/CS_URS_2025_01/965043341</t>
  </si>
  <si>
    <t>(13,20+4,80)*0,09</t>
  </si>
  <si>
    <t>6,10*0,09</t>
  </si>
  <si>
    <t>41,10*0,09</t>
  </si>
  <si>
    <t>13</t>
  </si>
  <si>
    <t>968062456</t>
  </si>
  <si>
    <t>Vybourání dřevěných rámů oken s křídly, dveřních zárubní, vrat, stěn, ostění nebo obkladů dveřních zárubní, plochy přes 2 m2</t>
  </si>
  <si>
    <t>-678873148</t>
  </si>
  <si>
    <t>https://podminky.urs.cz/item/CS_URS_2025_01/968062456</t>
  </si>
  <si>
    <t>1,76*2,15*2</t>
  </si>
  <si>
    <t>1,60*2,15</t>
  </si>
  <si>
    <t>14</t>
  </si>
  <si>
    <t>978013141</t>
  </si>
  <si>
    <t>Otlučení vápenných nebo vápenocementových omítek vnitřních ploch stěn s vyškrabáním spar, s očištěním zdiva, v rozsahu přes 10 do 30 %</t>
  </si>
  <si>
    <t>-725024486</t>
  </si>
  <si>
    <t>https://podminky.urs.cz/item/CS_URS_2025_01/978013141</t>
  </si>
  <si>
    <t>997</t>
  </si>
  <si>
    <t>Doprava suti a vybouraných hmot</t>
  </si>
  <si>
    <t>15</t>
  </si>
  <si>
    <t>997013211</t>
  </si>
  <si>
    <t>Vnitrostaveništní doprava suti a vybouraných hmot vodorovně do 50 m s naložením ručně pro budovy a haly výšky do 6 m</t>
  </si>
  <si>
    <t>1428978539</t>
  </si>
  <si>
    <t>https://podminky.urs.cz/item/CS_URS_2025_01/997013211</t>
  </si>
  <si>
    <t>997013501</t>
  </si>
  <si>
    <t>Odvoz suti a vybouraných hmot na skládku nebo meziskládku se složením, na vzdálenost do 1 km</t>
  </si>
  <si>
    <t>911930790</t>
  </si>
  <si>
    <t>https://podminky.urs.cz/item/CS_URS_2025_01/997013501</t>
  </si>
  <si>
    <t>17</t>
  </si>
  <si>
    <t>997013509</t>
  </si>
  <si>
    <t>Odvoz suti a vybouraných hmot na skládku nebo meziskládku se složením, na vzdálenost Příplatek k ceně za každý další započatý 1 km přes 1 km</t>
  </si>
  <si>
    <t>-1650277047</t>
  </si>
  <si>
    <t>https://podminky.urs.cz/item/CS_URS_2025_01/997013509</t>
  </si>
  <si>
    <t>14,133*14 'Přepočtené koeficientem množství</t>
  </si>
  <si>
    <t>18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</si>
  <si>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</si>
  <si>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</si>
  <si>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-101649181</t>
  </si>
  <si>
    <t>https://podminky.urs.cz/item/CS_URS_2025_01/997013609</t>
  </si>
  <si>
    <t>998</t>
  </si>
  <si>
    <t>Přesun hmot</t>
  </si>
  <si>
    <t>19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</si>
  <si>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</si>
  <si>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</si>
  <si>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-1682981181</t>
  </si>
  <si>
    <t>https://podminky.urs.cz/item/CS_URS_2025_01/998018001</t>
  </si>
  <si>
    <t>PSV</t>
  </si>
  <si>
    <t>Práce a dodávky PSV</t>
  </si>
  <si>
    <t>74</t>
  </si>
  <si>
    <t>Elektroinstalace</t>
  </si>
  <si>
    <t>20</t>
  </si>
  <si>
    <t>74R.01</t>
  </si>
  <si>
    <t xml:space="preserve">Úpravy stávající silnoproudé a slaboproudé elektroinstalace (úprava dotčených rozvodů, nová dvířka stávajících rozvodných skříní v nových obkladech stěn, výměna stávajících vypínačů a zásuvek v plochách nových obkladů stěn, ...) - kompletní provedení vč. veškerých souvisejících prací a dodávek </t>
  </si>
  <si>
    <t>kpl</t>
  </si>
  <si>
    <t>-1659865250</t>
  </si>
  <si>
    <t>762</t>
  </si>
  <si>
    <t>Konstrukce tesařské</t>
  </si>
  <si>
    <t>762439001</t>
  </si>
  <si>
    <t>Obložení stěn montáž roštu podkladového</t>
  </si>
  <si>
    <t>1162105905</t>
  </si>
  <si>
    <t>https://podminky.urs.cz/item/CS_URS_2025_01/762439001</t>
  </si>
  <si>
    <t>nářaďovna</t>
  </si>
  <si>
    <t>1,90*15+2,90*14</t>
  </si>
  <si>
    <t>22</t>
  </si>
  <si>
    <t>M</t>
  </si>
  <si>
    <t>61223260</t>
  </si>
  <si>
    <t>hranol konstrukční KVH lepený průřezu 40x60-280mm nepohledový</t>
  </si>
  <si>
    <t>32</t>
  </si>
  <si>
    <t>2030280307</t>
  </si>
  <si>
    <t>0,06*0,04*69,10*1,1</t>
  </si>
  <si>
    <t>23</t>
  </si>
  <si>
    <t>762430013</t>
  </si>
  <si>
    <t>Obložení stěn z cementotřískových desek šroubovaných na sraz, tloušťky desky 14 mm</t>
  </si>
  <si>
    <t>-1914027456</t>
  </si>
  <si>
    <t>https://podminky.urs.cz/item/CS_URS_2025_01/762430013</t>
  </si>
  <si>
    <t>(6,25+0,30)*1,90</t>
  </si>
  <si>
    <t>6,59*2,90</t>
  </si>
  <si>
    <t>24</t>
  </si>
  <si>
    <t>762431036</t>
  </si>
  <si>
    <t>Obložení stěn z dřevoštěpkových desek OSB šroubovaných na pero a drážku broušených, tloušťky desky 22 mm</t>
  </si>
  <si>
    <t>-1147691523</t>
  </si>
  <si>
    <t>https://podminky.urs.cz/item/CS_URS_2025_01/762431036</t>
  </si>
  <si>
    <t>opláštění stěn tribuny</t>
  </si>
  <si>
    <t>19,70*0,22</t>
  </si>
  <si>
    <t>3,00*0,19</t>
  </si>
  <si>
    <t>(1,50*0,41+1,01*0,22)*2</t>
  </si>
  <si>
    <t>25</t>
  </si>
  <si>
    <t>762511276</t>
  </si>
  <si>
    <t>Podlahové konstrukce podkladové z dřevoštěpkových desek OSB jednovrstvých šroubovaných na pero a drážku broušených, tloušťky desky 22 mm</t>
  </si>
  <si>
    <t>-1957643872</t>
  </si>
  <si>
    <t>https://podminky.urs.cz/item/CS_URS_2025_01/762511276</t>
  </si>
  <si>
    <t>podlaha tribuny</t>
  </si>
  <si>
    <t>52,80</t>
  </si>
  <si>
    <t>-(19,70-3,00)*0,34*2</t>
  </si>
  <si>
    <t>26</t>
  </si>
  <si>
    <t>998762311</t>
  </si>
  <si>
    <t>Přesun hmot pro konstrukce tesařské stanovený procentní sazbou (%) z ceny vodorovná dopravní vzdálenost do 50 m ruční (bez užití mechanizace) v objektech výšky do 6 m</t>
  </si>
  <si>
    <t>%</t>
  </si>
  <si>
    <t>-1817736896</t>
  </si>
  <si>
    <t>https://podminky.urs.cz/item/CS_URS_2025_01/998762311</t>
  </si>
  <si>
    <t>766</t>
  </si>
  <si>
    <t>Konstrukce truhlářské</t>
  </si>
  <si>
    <t>27</t>
  </si>
  <si>
    <t>766211811</t>
  </si>
  <si>
    <t>Demontáž madel</t>
  </si>
  <si>
    <t>-2030918314</t>
  </si>
  <si>
    <t>https://podminky.urs.cz/item/CS_URS_2025_01/766211811</t>
  </si>
  <si>
    <t>madlo zábradlí tribuny</t>
  </si>
  <si>
    <t>19,70+0,70</t>
  </si>
  <si>
    <t>28</t>
  </si>
  <si>
    <t>766R.01</t>
  </si>
  <si>
    <t>Dodávka a montáž obložení stěn z třívrstvé desky tl. 19 mm vč. dřevěného podkladního roštu, finální povrchová úprava transparentním lakem - kompletní provedení vč. veškerých souvisejících prací a dodávek v rozsahu dle uvedené technické specifikace</t>
  </si>
  <si>
    <t>1809907220</t>
  </si>
  <si>
    <t>Technická specifikace obložení stěn:</t>
  </si>
  <si>
    <t>- třívrstvé desky ze sušeného jehličnatého dřeva</t>
  </si>
  <si>
    <t>(lamely masívního rostlého dřeva - třívrstvá smrková deska tl. 19 mm, vysušená na 8-10%, skladba lamel 6-7-6)</t>
  </si>
  <si>
    <t>- provozní třída SWP3 dle EN 13353)</t>
  </si>
  <si>
    <t>- transparentní povrchovová úprava odolná otěru</t>
  </si>
  <si>
    <t>- obložení instalováno převážně vodorovně s ponechanou montážní spárou a přiznaných kotvením</t>
  </si>
  <si>
    <t>- kotevní podkladní dřevěný rošt (sušené KVH latě 40x60mm) á 500mm</t>
  </si>
  <si>
    <t>- obklad bude proveden s odsazením 30mm nad podlahu tělocvičny</t>
  </si>
  <si>
    <t>"výměra ploch obložení</t>
  </si>
  <si>
    <t>17,88*3,15+17,88*0,06</t>
  </si>
  <si>
    <t>17,45*2,76-2,40*1,20*6+(2,40+1,20)*2*0,35*6</t>
  </si>
  <si>
    <t>17,80*3,15-1,60*2,15*2+17,80*0,06</t>
  </si>
  <si>
    <t>Mezisoučet</t>
  </si>
  <si>
    <t>"výměra obložení lavic tribuny</t>
  </si>
  <si>
    <t>(19,70-3,00)*(0,42+0,42+0,24+0,43)</t>
  </si>
  <si>
    <t>0,34*0,42*4</t>
  </si>
  <si>
    <t>0,34*0,43*4</t>
  </si>
  <si>
    <t>29</t>
  </si>
  <si>
    <t>766R.02</t>
  </si>
  <si>
    <t>Dodávka a montáž akustického obkladu stěn z prefabrikovaných panelů tl. 39 mm vč. dřevěného podkladního roštu, finální povrchová úprava transparentním lakem - kompletní provedení vč. veškerých souvisejících prací a dodávek v rozsahu dle uvedené technické s</t>
  </si>
  <si>
    <t>882010733</t>
  </si>
  <si>
    <t>Technická specifikace obložení akustického obkladu stěn:</t>
  </si>
  <si>
    <t>- prefabrikované panely určené k opláštění interiéru optimalizující akustické vlastnosti  prostoru</t>
  </si>
  <si>
    <t xml:space="preserve"> s odolností použití v tělocvičnách (panel není použit přímo v hlavních nárazových plochách,</t>
  </si>
  <si>
    <t>v takových plochách nebude použit níže než 2m nad podlahou)</t>
  </si>
  <si>
    <t xml:space="preserve">- akustický panel  39 x 625 x 2500 mm z třívrstvé smrkové desky vysušené na 8 – 10%, </t>
  </si>
  <si>
    <t>absorbér dřevovláknitá deska Steico Therm SD, lamely akustického panelu frézované v rastru 8/25</t>
  </si>
  <si>
    <t>- technické provedení - vnější roh ostrý - rohy zaříznuté pod úhlem 45</t>
  </si>
  <si>
    <t>- ukončení panelů u stěn bude s přiznanou spárou</t>
  </si>
  <si>
    <t>"výměra svislých ploch obkladu</t>
  </si>
  <si>
    <t>6,15*3,15-1,76*2,15</t>
  </si>
  <si>
    <t>3,15*3,15</t>
  </si>
  <si>
    <t>"výměra nadpraží a ostění dveří</t>
  </si>
  <si>
    <t>(1,76+2,15*2)*0,35</t>
  </si>
  <si>
    <t>30</t>
  </si>
  <si>
    <t>766R.03</t>
  </si>
  <si>
    <t>Dodávka a montáž dřevěného obložení radiátorů z vodorovných dřevěných hoblovaných sušených prken 20x100x3000mm s distancí cca 50mm, finální povrchová úprava transparentním voděodolným lakem - kompletní provedení vč. veškerých souvisejících prací a dodávek v rozsahu dle technické specifikace uvedené v PD</t>
  </si>
  <si>
    <t>-132572924</t>
  </si>
  <si>
    <t>26,70*1,40</t>
  </si>
  <si>
    <t>31</t>
  </si>
  <si>
    <t>766R.04</t>
  </si>
  <si>
    <t>Dodávka a montáž vnitřních dveří dřevěných dvoukřídlových otočných bez prahu vč. obložkové zárubně rozm. 1600x2150 mm - kompletní provedení vč. veškerých souvisejících prací a dodávek v rozsahu dle uvedené technické specifikace</t>
  </si>
  <si>
    <t>kus</t>
  </si>
  <si>
    <t>1959803642</t>
  </si>
  <si>
    <t>Technická specifikace:</t>
  </si>
  <si>
    <t>- hladké dveře, vnitřní výplň plná DTD deska děrovaná, povrch CPL laminát, barva šedá</t>
  </si>
  <si>
    <t>- zárubeň obložková, barva šedá</t>
  </si>
  <si>
    <t>- kování klika-klika</t>
  </si>
  <si>
    <t>- pasivní křídlo jištěno sadou rozvor či jiného zajištění se snadným otevřením</t>
  </si>
  <si>
    <t>- zasklení bezpečnostním čirým sklem</t>
  </si>
  <si>
    <t>- zámek mezipokojový zadlabací interiérový pro cylindrickou vložku</t>
  </si>
  <si>
    <t>- okopový plech nerezový matný z obou stran v. 150 mm</t>
  </si>
  <si>
    <t>- vybavení dle vyhlášky č. 398/2009Sb., příloha č.3 (vodorovné madlo, signalní značky ve výšce očí apod.)</t>
  </si>
  <si>
    <t>766R.05</t>
  </si>
  <si>
    <t>Dodávka a montáž vnitřních dveří dřevěných dvoukřídlových otočných bez prahu vč. obložkové zárubně rozm. 1760x2150 mm - kompletní provedení vč. veškerých souvisejících prací a dodávek v rozsahu dle uvedené technické specifikace</t>
  </si>
  <si>
    <t>739175051</t>
  </si>
  <si>
    <t>33</t>
  </si>
  <si>
    <t>766R.06</t>
  </si>
  <si>
    <t xml:space="preserve">Dodávka a montáž dřevěného madla stávajícího zábradlí tribuny, finální povrchová úprava transparentním lakem </t>
  </si>
  <si>
    <t>-1878231207</t>
  </si>
  <si>
    <t>767</t>
  </si>
  <si>
    <t>Konstrukce zámečnické</t>
  </si>
  <si>
    <t>34</t>
  </si>
  <si>
    <t>767R.01</t>
  </si>
  <si>
    <t>Dodávka a montáž ocelového roštu pod dřevěný obklad stěn a radiátorů ze svařenců L tvaru z jaklu 40x40x3 mm doplněného o pracny pro ukotvení do podlahy a stěny a dále doplněného o postranní ploché pásy 40x5 mm pro ukotvení obkladových prken v místě spojů, povrchová úprava trojnásobným antikorozním nátěrem v odstínu RAL 9007 - kompletní provedení vč. veškerých souvisejících prací a dodávek v rozsahu dle technické specifikace uvedené v PD</t>
  </si>
  <si>
    <t>kg</t>
  </si>
  <si>
    <t>-707630427</t>
  </si>
  <si>
    <t>https://podminky.urs.cz/item/CS_URS_2025_01/767R.01</t>
  </si>
  <si>
    <t>přídavný rošt pod dřevěné obložení stěn</t>
  </si>
  <si>
    <t>(1,54+0,275)*30*3,40*1,2</t>
  </si>
  <si>
    <t>rošt pod obložení radiátorů</t>
  </si>
  <si>
    <t>(1,42+0,30)*45*3,40*1,2</t>
  </si>
  <si>
    <t>35</t>
  </si>
  <si>
    <t>767R.02</t>
  </si>
  <si>
    <t>Dodávka a montáž horního krytu otopných těles rozm. 2650x250 mm z tahokovu lemovaného úhelníkem 20x20 mm, povrchová úprava trojnásobným antikorozním nátěrem v odstínu RAL 9007 - kompletní provedení vč. veškerých souvisejících prací a dodávek v rozsahu dle technické specifikace uvedené v PD</t>
  </si>
  <si>
    <t>1858881430</t>
  </si>
  <si>
    <t>776</t>
  </si>
  <si>
    <t>Podlahy povlakové</t>
  </si>
  <si>
    <t>36</t>
  </si>
  <si>
    <t>776111311</t>
  </si>
  <si>
    <t>Příprava podkladu povlakových podlah a stěn vysátí podlah</t>
  </si>
  <si>
    <t>1772090463</t>
  </si>
  <si>
    <t>https://podminky.urs.cz/item/CS_URS_2025_01/776111311</t>
  </si>
  <si>
    <t>37</t>
  </si>
  <si>
    <t>776111331</t>
  </si>
  <si>
    <t>Příprava podkladu povlakových podlah a stěn vysátí stěn</t>
  </si>
  <si>
    <t>2009542968</t>
  </si>
  <si>
    <t>https://podminky.urs.cz/item/CS_URS_2025_01/776111331</t>
  </si>
  <si>
    <t>38</t>
  </si>
  <si>
    <t>776121411</t>
  </si>
  <si>
    <t>Příprava podkladu povlakových podlah a stěn penetrace dvousložková podlah na dřevo</t>
  </si>
  <si>
    <t>-1607035186</t>
  </si>
  <si>
    <t>https://podminky.urs.cz/item/CS_URS_2025_01/776121411</t>
  </si>
  <si>
    <t>39</t>
  </si>
  <si>
    <t>776121413</t>
  </si>
  <si>
    <t>Příprava podkladu povlakových podlah a stěn penetrace dvousložková stěn na dřevo</t>
  </si>
  <si>
    <t>952492735</t>
  </si>
  <si>
    <t>https://podminky.urs.cz/item/CS_URS_2025_01/776121413</t>
  </si>
  <si>
    <t>40</t>
  </si>
  <si>
    <t>776221111</t>
  </si>
  <si>
    <t>Montáž podlahovin z PVC lepením standardním lepidlem z pásů</t>
  </si>
  <si>
    <t>-1567528266</t>
  </si>
  <si>
    <t>https://podminky.urs.cz/item/CS_URS_2025_01/776221111</t>
  </si>
  <si>
    <t>41</t>
  </si>
  <si>
    <t>28411144</t>
  </si>
  <si>
    <t>podlahovina vinylová homogenní protiskluzná se vsypem a výztuž. vrstvou, třída zátěže 34/43, hořlavost Bfl-s1 tl 2,50mm</t>
  </si>
  <si>
    <t>-1687667732</t>
  </si>
  <si>
    <t>41,444*1,2 'Přepočtené koeficientem množství</t>
  </si>
  <si>
    <t>42</t>
  </si>
  <si>
    <t>776521111</t>
  </si>
  <si>
    <t>Montáž podlahovin z PVC na stěnu lepením pásů, výšky do 2 m</t>
  </si>
  <si>
    <t>-1275499076</t>
  </si>
  <si>
    <t>https://podminky.urs.cz/item/CS_URS_2025_01/776521111</t>
  </si>
  <si>
    <t>43</t>
  </si>
  <si>
    <t>-1607861523</t>
  </si>
  <si>
    <t>6,578*1,25 'Přepočtené koeficientem množství</t>
  </si>
  <si>
    <t>44</t>
  </si>
  <si>
    <t>776411111</t>
  </si>
  <si>
    <t>Montáž soklíků lepením obvodových, výšky do 80 mm</t>
  </si>
  <si>
    <t>450047492</t>
  </si>
  <si>
    <t>https://podminky.urs.cz/item/CS_URS_2025_01/776411111</t>
  </si>
  <si>
    <t>tribuna</t>
  </si>
  <si>
    <t>19,70+19,70</t>
  </si>
  <si>
    <t>(19,70-3,00)*4+0,34*8+3,00</t>
  </si>
  <si>
    <t>45</t>
  </si>
  <si>
    <t>28411008</t>
  </si>
  <si>
    <t>lišta soklová PVC 16x60mm</t>
  </si>
  <si>
    <t>108812517</t>
  </si>
  <si>
    <t>111,92*1,02 'Přepočtené koeficientem množství</t>
  </si>
  <si>
    <t>46</t>
  </si>
  <si>
    <t>776421212</t>
  </si>
  <si>
    <t>Montáž lišt schodišťových šroubovaných</t>
  </si>
  <si>
    <t>330818575</t>
  </si>
  <si>
    <t>https://podminky.urs.cz/item/CS_URS_2025_01/776421212</t>
  </si>
  <si>
    <t>2,45+19,70+2,45+0,41*2+3,00</t>
  </si>
  <si>
    <t>47</t>
  </si>
  <si>
    <t>19416017</t>
  </si>
  <si>
    <t>lišta schodová šroubovací eloxovaný hliník 35x35mm</t>
  </si>
  <si>
    <t>-874284892</t>
  </si>
  <si>
    <t>28,42*1,02 'Přepočtené koeficientem množství</t>
  </si>
  <si>
    <t>48</t>
  </si>
  <si>
    <t>998776311</t>
  </si>
  <si>
    <t>Přesun hmot pro podlahy povlakové stanovený procentní sazbou (%) z ceny vodorovná dopravní vzdálenost do 50 m ruční (bez užití mechanizace) v objektech výšky do 6 m</t>
  </si>
  <si>
    <t>-1455595300</t>
  </si>
  <si>
    <t>https://podminky.urs.cz/item/CS_URS_2025_01/998776311</t>
  </si>
  <si>
    <t>777</t>
  </si>
  <si>
    <t>Podlahy lité</t>
  </si>
  <si>
    <t>49</t>
  </si>
  <si>
    <t>777111123</t>
  </si>
  <si>
    <t>Příprava podkladu před provedením litých podlah obroušení strojní</t>
  </si>
  <si>
    <t>144764235</t>
  </si>
  <si>
    <t>https://podminky.urs.cz/item/CS_URS_2025_01/777111123</t>
  </si>
  <si>
    <t>50</t>
  </si>
  <si>
    <t>777111111</t>
  </si>
  <si>
    <t>Příprava podkladu před provedením litých podlah vysátí</t>
  </si>
  <si>
    <t>-1360616669</t>
  </si>
  <si>
    <t>https://podminky.urs.cz/item/CS_URS_2025_01/777111111</t>
  </si>
  <si>
    <t>51</t>
  </si>
  <si>
    <t>777552255</t>
  </si>
  <si>
    <t>Podlahy ze samonivelační hmoty pro finální povrchovou úpravu tl. 10 mm vč. penetrace podkladu, barva šedá</t>
  </si>
  <si>
    <t>-869995650</t>
  </si>
  <si>
    <t>13,20+4,80</t>
  </si>
  <si>
    <t>6,10</t>
  </si>
  <si>
    <t>41,10</t>
  </si>
  <si>
    <t>52</t>
  </si>
  <si>
    <t>-1790836762</t>
  </si>
  <si>
    <t>2,50+5,10+2,50</t>
  </si>
  <si>
    <t>-1,76+0,35*2</t>
  </si>
  <si>
    <t>2,45+2,00+2,45</t>
  </si>
  <si>
    <t>-1,60</t>
  </si>
  <si>
    <t>(2,65+0,25*2)*9</t>
  </si>
  <si>
    <t>(6,25+6,59)*2</t>
  </si>
  <si>
    <t>-1,76</t>
  </si>
  <si>
    <t>53</t>
  </si>
  <si>
    <t>925048962</t>
  </si>
  <si>
    <t>66,61*1,02 'Přepočtené koeficientem množství</t>
  </si>
  <si>
    <t>54</t>
  </si>
  <si>
    <t>777R.01</t>
  </si>
  <si>
    <t xml:space="preserve">Dodávka a montáž podlahové hliníkové přechodové lišty </t>
  </si>
  <si>
    <t>-646333182</t>
  </si>
  <si>
    <t>5,05+2,00+26,70</t>
  </si>
  <si>
    <t>1,76+1,60+1,60</t>
  </si>
  <si>
    <t>55</t>
  </si>
  <si>
    <t>998777311</t>
  </si>
  <si>
    <t>Přesun hmot pro podlahy lité stanovený procentní sazbou (%) z ceny vodorovná dopravní vzdálenost do 50 m ruční (bez užití mechanizace) v objektech výšky do 6 m</t>
  </si>
  <si>
    <t>-1907248712</t>
  </si>
  <si>
    <t>https://podminky.urs.cz/item/CS_URS_2025_01/998777311</t>
  </si>
  <si>
    <t>783</t>
  </si>
  <si>
    <t>Dokončovací práce - nátěry</t>
  </si>
  <si>
    <t>56</t>
  </si>
  <si>
    <t>783306809</t>
  </si>
  <si>
    <t>Odstranění nátěrů ze zámečnických konstrukcí okartáčováním</t>
  </si>
  <si>
    <t>-1872335679</t>
  </si>
  <si>
    <t>https://podminky.urs.cz/item/CS_URS_2025_01/783306809</t>
  </si>
  <si>
    <t>57</t>
  </si>
  <si>
    <t>783301313</t>
  </si>
  <si>
    <t>Příprava podkladu zámečnických konstrukcí před provedením nátěru odmaštění odmašťovačem ředidlovým</t>
  </si>
  <si>
    <t>2008289131</t>
  </si>
  <si>
    <t>https://podminky.urs.cz/item/CS_URS_2025_01/783301313</t>
  </si>
  <si>
    <t>58</t>
  </si>
  <si>
    <t>783314201</t>
  </si>
  <si>
    <t>Základní antikorozní nátěr zámečnických konstrukcí jednonásobný syntetický standardní</t>
  </si>
  <si>
    <t>-1246459350</t>
  </si>
  <si>
    <t>https://podminky.urs.cz/item/CS_URS_2025_01/783314201</t>
  </si>
  <si>
    <t>zábradlí tribuny</t>
  </si>
  <si>
    <t>(19,70+0,70)*1,00</t>
  </si>
  <si>
    <t>59</t>
  </si>
  <si>
    <t>783317101</t>
  </si>
  <si>
    <t>Krycí nátěr (email) zámečnických konstrukcí jednonásobný syntetický standardní</t>
  </si>
  <si>
    <t>-1861033205</t>
  </si>
  <si>
    <t>https://podminky.urs.cz/item/CS_URS_2025_01/783317101</t>
  </si>
  <si>
    <t>"dvojnásobný nátěr"  (19,70+0,70)*1,00*2</t>
  </si>
  <si>
    <t>60</t>
  </si>
  <si>
    <t>783R.01</t>
  </si>
  <si>
    <t>Očištění a trojnásobný antikorozní nátěr stávající ocelové nosné konstrukce tribun</t>
  </si>
  <si>
    <t>-1878801337</t>
  </si>
  <si>
    <t>784</t>
  </si>
  <si>
    <t>Dokončovací práce - malby a tapety</t>
  </si>
  <si>
    <t>784121001</t>
  </si>
  <si>
    <t>Oškrabání malby v místnostech výšky do 3,80 m</t>
  </si>
  <si>
    <t>1159574172</t>
  </si>
  <si>
    <t>https://podminky.urs.cz/item/CS_URS_2025_01/784121001</t>
  </si>
  <si>
    <t>43,594*0,7</t>
  </si>
  <si>
    <t>62</t>
  </si>
  <si>
    <t>784181101</t>
  </si>
  <si>
    <t>Penetrace podkladu jednonásobná základní akrylátová bezbarvá v místnostech výšky do 3,80 m</t>
  </si>
  <si>
    <t>414767649</t>
  </si>
  <si>
    <t>https://podminky.urs.cz/item/CS_URS_2025_01/784181101</t>
  </si>
  <si>
    <t>784211101</t>
  </si>
  <si>
    <t>Malby z malířských směsí oděruvzdorných za mokra dvojnásobné, bílé za mokra oděruvzdorné výborně v místnostech výšky do 3,80 m</t>
  </si>
  <si>
    <t>422867327</t>
  </si>
  <si>
    <t>https://podminky.urs.cz/item/CS_URS_2025_01/784211101</t>
  </si>
  <si>
    <t>02 - Malá tělocvična T2</t>
  </si>
  <si>
    <t>(23,70+0,23*7*2)*1,465</t>
  </si>
  <si>
    <t>2,42*1,78</t>
  </si>
  <si>
    <t>29,90*0,085</t>
  </si>
  <si>
    <t>"100x100x5 mm"  29,90*3,08/1000*1,25</t>
  </si>
  <si>
    <t>63R.02</t>
  </si>
  <si>
    <t>Dodávka a montáž víceúčelové sportovní PU podlahy na pružném roštu se záklopem z překližky s dvojitým zámkem, celková tl. podlahy min. 83 mm - kompletní provedení vč. veškerých souvisejících prací a dodávek v rozsahu dle uvedené technické specifikace</t>
  </si>
  <si>
    <t>- sportovní litá PU podlaha tl. 7+2 mm</t>
  </si>
  <si>
    <t>- záklop: 13ti vrstvý březový multiplex s dvojitým zámkem tl. 18 mm</t>
  </si>
  <si>
    <t>- dvojitý rošt z multiplexu tl. 2x18 mm</t>
  </si>
  <si>
    <t>- vyrovnávací podkladek tl. min. 10 mm</t>
  </si>
  <si>
    <t>- pryžová podložka tl. 10 mm</t>
  </si>
  <si>
    <t>Technické parametry samostatné PU podlahy:</t>
  </si>
  <si>
    <t>- útlum sil min. 33 % (bodová pružnost)</t>
  </si>
  <si>
    <t>- vertikální deformace max. 1,5 mm</t>
  </si>
  <si>
    <t>- odskok míče min. 96 %</t>
  </si>
  <si>
    <t>- prodloužení při přetržení litého PU min. 230 %</t>
  </si>
  <si>
    <t>- podložka z PU pěny (ne černý pneu recyklát)</t>
  </si>
  <si>
    <t>- bez emisí formaldehydu</t>
  </si>
  <si>
    <t>- klasifikace reakce na požár min. B</t>
  </si>
  <si>
    <t>- Certifikace FIBA (pro r. 2024)</t>
  </si>
  <si>
    <t>Technické parametry kombinované podlahy (PU+rošt):</t>
  </si>
  <si>
    <t>- útlum sil min. 58 % (kombinovaná pružnost)</t>
  </si>
  <si>
    <t>- vertikální deformace max. 3,2 mm</t>
  </si>
  <si>
    <t>- odskok míče min. 97 %</t>
  </si>
  <si>
    <t>"výměra plochy tělocvičny"  353,60</t>
  </si>
  <si>
    <t>596769740</t>
  </si>
  <si>
    <t>"tělocvična"  353,6</t>
  </si>
  <si>
    <t>"nářaďovna"  29,9</t>
  </si>
  <si>
    <t>stávající podlaha tělocvičny</t>
  </si>
  <si>
    <t>353,60*0,09</t>
  </si>
  <si>
    <t>stávající podlaha nářaďovny</t>
  </si>
  <si>
    <t>29,90*0,09</t>
  </si>
  <si>
    <t>77,117*14 'Přepočtené koeficientem množství</t>
  </si>
  <si>
    <t>14,80*3,03-1,60*2,15+14,80*0,06</t>
  </si>
  <si>
    <t>(3,06+0,36)*2,78+3,06*0,36</t>
  </si>
  <si>
    <t>(13,24-0,41*2+0,36*2)*1,48+(2,70*4)*0,36+(0,36*2+0,30*3+0,36*2)*0,06</t>
  </si>
  <si>
    <t>(3,06+0,62)*2,78-2,42*1,78</t>
  </si>
  <si>
    <t>14,80*3,03+14,80*0,06</t>
  </si>
  <si>
    <t>2,64*2,78-1,76*2,15</t>
  </si>
  <si>
    <t>(1,76+2,15*2)*0,25</t>
  </si>
  <si>
    <t>23,70*(1,40+0,38)-0,34*0,23*7</t>
  </si>
  <si>
    <t>(23,70-0,34*7)*0,065</t>
  </si>
  <si>
    <t>(1,46+0,25)*20*3,40*1,2</t>
  </si>
  <si>
    <t>rošt pod dřevěné obložení stěn a radiátoru</t>
  </si>
  <si>
    <t>(2,76+0,40)*6*3,40*1,2</t>
  </si>
  <si>
    <t>(2,76+0,54+2,76)*3,40*1,2</t>
  </si>
  <si>
    <t>(3,06+0,54)*3,40*1,2</t>
  </si>
  <si>
    <t>(1,38+0,36)*40*3,40*1,2</t>
  </si>
  <si>
    <t>29,90</t>
  </si>
  <si>
    <t>25,00</t>
  </si>
  <si>
    <t>25*1,02 'Přepočtené koeficientem množství</t>
  </si>
  <si>
    <t>-842876699</t>
  </si>
  <si>
    <t>1,60+1,76+1,76</t>
  </si>
  <si>
    <t>43,746*0,7</t>
  </si>
  <si>
    <t>03 - Vybavení velké a malé tělocvičny</t>
  </si>
  <si>
    <t>OST1 - Vybavení velké a malé tělocvičny</t>
  </si>
  <si>
    <t>OST1</t>
  </si>
  <si>
    <t>OST.01</t>
  </si>
  <si>
    <t>Montáž vybavení velké a malé tělocvičny</t>
  </si>
  <si>
    <t>262144</t>
  </si>
  <si>
    <t>860513537</t>
  </si>
  <si>
    <t>spc01</t>
  </si>
  <si>
    <t>-1968261922</t>
  </si>
  <si>
    <t>spc02</t>
  </si>
  <si>
    <t>-1025920741</t>
  </si>
  <si>
    <t>spc03</t>
  </si>
  <si>
    <t>-1946745163</t>
  </si>
  <si>
    <t>spc04</t>
  </si>
  <si>
    <t>pár</t>
  </si>
  <si>
    <t>-1088066343</t>
  </si>
  <si>
    <t>spc05</t>
  </si>
  <si>
    <t>-626372681</t>
  </si>
  <si>
    <t>spc06</t>
  </si>
  <si>
    <t>-1608987221</t>
  </si>
  <si>
    <t>spc07</t>
  </si>
  <si>
    <t>-2009255344</t>
  </si>
  <si>
    <t>spc08</t>
  </si>
  <si>
    <t>-297939125</t>
  </si>
  <si>
    <t>spc09</t>
  </si>
  <si>
    <t>1014541213</t>
  </si>
  <si>
    <t>spc10</t>
  </si>
  <si>
    <t>-696073630</t>
  </si>
  <si>
    <t>spc11</t>
  </si>
  <si>
    <t>2133818738</t>
  </si>
  <si>
    <t>spc12</t>
  </si>
  <si>
    <t>1999022168</t>
  </si>
  <si>
    <t>spc13</t>
  </si>
  <si>
    <t>-1386021459</t>
  </si>
  <si>
    <t>spc14</t>
  </si>
  <si>
    <t>-310780991</t>
  </si>
  <si>
    <t>spc15</t>
  </si>
  <si>
    <t>980544526</t>
  </si>
  <si>
    <t>spc16</t>
  </si>
  <si>
    <t>-77742311</t>
  </si>
  <si>
    <t>spc17</t>
  </si>
  <si>
    <t>275737818</t>
  </si>
  <si>
    <t>spc18</t>
  </si>
  <si>
    <t>890829852</t>
  </si>
  <si>
    <t>spc19</t>
  </si>
  <si>
    <t>86908518</t>
  </si>
  <si>
    <t>spc20</t>
  </si>
  <si>
    <t>-846193162</t>
  </si>
  <si>
    <t>spc21</t>
  </si>
  <si>
    <t>1261492167</t>
  </si>
  <si>
    <t>spc22</t>
  </si>
  <si>
    <t>-954686749</t>
  </si>
  <si>
    <t>spc23</t>
  </si>
  <si>
    <t>-562170285</t>
  </si>
  <si>
    <t>spc24</t>
  </si>
  <si>
    <t>-1917941126</t>
  </si>
  <si>
    <t>spc25</t>
  </si>
  <si>
    <t>-1316581373</t>
  </si>
  <si>
    <t>spc26</t>
  </si>
  <si>
    <t>338459724</t>
  </si>
  <si>
    <t>spc27</t>
  </si>
  <si>
    <t>1281975689</t>
  </si>
  <si>
    <t>spc28</t>
  </si>
  <si>
    <t>-1277509689</t>
  </si>
  <si>
    <t>04 - Vedlejší a ostatní rozpočtové náklady</t>
  </si>
  <si>
    <t>VRN - Vedlejší rozpočtové náklady</t>
  </si>
  <si>
    <t>VRN</t>
  </si>
  <si>
    <t>Vedlejší rozpočtové náklady</t>
  </si>
  <si>
    <t>VRN.01</t>
  </si>
  <si>
    <t>Zařízení staveniště - náklady na vybudování, používání a likvidaci staveniště vč. napojení na potřebná média a jejich spotřeby a vč. nákladů na uvedení pronajatých ploch do původního stavu, oplocení a ostraha staveniště</t>
  </si>
  <si>
    <t>1024</t>
  </si>
  <si>
    <t>1064192938</t>
  </si>
  <si>
    <t>VRN.02</t>
  </si>
  <si>
    <t>Vypracování výrobní a dílenské dokumentace</t>
  </si>
  <si>
    <t>-2050820550</t>
  </si>
  <si>
    <t>VRN.03</t>
  </si>
  <si>
    <t>Náklady zhotovitele na nutné konzultace se zpracovatelem PD při realizaci stavby</t>
  </si>
  <si>
    <t>619855637</t>
  </si>
  <si>
    <t>VRN.04</t>
  </si>
  <si>
    <t xml:space="preserve">Pořizování fotodokumentace stavby včetně pasportizace před zahájením stavby (ze stejných míst) </t>
  </si>
  <si>
    <t>-776931243</t>
  </si>
  <si>
    <t>VRN.05</t>
  </si>
  <si>
    <t>Závěrečný úklid objektu před předáním stavby uživateli do trvalého užívání - finální úklid stavby</t>
  </si>
  <si>
    <t>-1316064805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</si>
  <si>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</si>
  <si>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</si>
  <si>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</si>
  <si>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</si>
  <si>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</si>
  <si>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</si>
  <si>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</si>
  <si>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</si>
  <si>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</si>
  <si>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</si>
  <si>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</si>
  <si>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</si>
  <si>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</si>
  <si>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</si>
  <si>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</si>
  <si>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</si>
  <si>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</si>
  <si>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</si>
  <si>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</si>
  <si>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</si>
  <si>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</si>
  <si>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</si>
  <si>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</si>
  <si>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</si>
  <si>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</si>
  <si>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</si>
  <si>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</si>
  <si>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</si>
  <si>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</si>
  <si>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</si>
  <si>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</si>
  <si>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</si>
  <si>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</si>
  <si>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</si>
  <si>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</si>
  <si>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</si>
  <si>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</si>
  <si>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</si>
  <si>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</si>
  <si>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</si>
  <si>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</si>
  <si>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</si>
  <si>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</si>
  <si>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</si>
  <si>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</si>
  <si>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</si>
  <si>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</si>
  <si>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</si>
  <si>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</si>
  <si>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</si>
  <si>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</si>
  <si>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</si>
  <si>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</si>
  <si>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</si>
  <si>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</si>
  <si>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</si>
  <si>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</si>
  <si>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</si>
  <si>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</si>
  <si>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</si>
  <si>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</si>
  <si>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</si>
  <si>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</si>
  <si>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</si>
  <si>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</si>
  <si>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</si>
  <si>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</si>
  <si>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</si>
  <si>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</si>
  <si>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</si>
  <si>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</si>
  <si>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</si>
  <si>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</si>
  <si>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</si>
  <si>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</si>
  <si>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</si>
  <si>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</si>
  <si>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</si>
  <si>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</si>
  <si>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</si>
  <si>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</si>
  <si>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</si>
  <si>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</si>
  <si>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</si>
  <si>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</si>
  <si>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</si>
  <si>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</si>
  <si>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</si>
  <si>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</si>
  <si>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</si>
  <si>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</si>
  <si>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</si>
  <si>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</si>
  <si>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</si>
  <si>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</si>
  <si>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</si>
  <si>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</si>
  <si>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</si>
  <si>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</si>
  <si>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</si>
  <si>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</si>
  <si>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</si>
  <si>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</si>
  <si>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</si>
  <si>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</si>
  <si>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</si>
  <si>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</si>
  <si>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</si>
  <si>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</si>
  <si>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</si>
  <si>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</si>
  <si>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</si>
  <si>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</si>
  <si>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</si>
  <si>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</si>
  <si>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</si>
  <si>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</si>
  <si>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</si>
  <si>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</si>
  <si>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</si>
  <si>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</si>
  <si>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</si>
  <si>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</si>
  <si>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</si>
  <si>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</si>
  <si>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</si>
  <si>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</si>
  <si>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</si>
  <si>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</si>
  <si>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</si>
  <si>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</si>
  <si>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</si>
  <si>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</si>
  <si>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</si>
  <si>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</si>
  <si>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</si>
  <si>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</si>
  <si>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</si>
  <si>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</si>
  <si>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</si>
  <si>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</si>
  <si>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</si>
  <si>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</si>
  <si>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</si>
  <si>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</si>
  <si>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</si>
  <si>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</si>
  <si>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</si>
  <si>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</si>
  <si>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</si>
  <si>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</si>
  <si>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</si>
  <si>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</si>
  <si>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</si>
  <si>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</si>
  <si>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</si>
  <si>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</si>
  <si>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</si>
  <si>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</si>
  <si>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</si>
  <si>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</si>
  <si>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</si>
  <si>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</si>
  <si>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</si>
  <si>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</si>
  <si>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</si>
  <si>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</si>
  <si>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</si>
  <si>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</si>
  <si>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</si>
  <si>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</si>
  <si>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</si>
  <si>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</si>
  <si>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</si>
  <si>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</si>
  <si>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</si>
  <si>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</si>
  <si>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</si>
  <si>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</si>
  <si>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</si>
  <si>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</si>
  <si>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</si>
  <si>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</si>
  <si>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</si>
  <si>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</si>
  <si>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</si>
  <si>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</si>
  <si>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vyrovnávací podkladek tl.0-20 mm</t>
  </si>
  <si>
    <t>kotvení konstrukcí se bude provádět vruty (min. počet vrutů je 8ks/m2)</t>
  </si>
  <si>
    <t>hlavní křídlo plné a průchozí šířky 900mm, pasivní křídlo částečně prosklené (u nářaďovny bez prosklení)</t>
  </si>
  <si>
    <t>Krycí plachta na doskočiště skoku dalekého rozměr 4x8 m</t>
  </si>
  <si>
    <t>kompresor, kovové tělo, 220 V , jehla a další nástavce součástí balení</t>
  </si>
  <si>
    <t>Rukavice softbal- kožená rukavice pro mírně pokročilé hráče na pravidelnou hru. Kožené rukavice jsou vhodné pro chytání rychlejších míčů. 10 na pravou ruku  a 4 levé</t>
  </si>
  <si>
    <t>Tretry běžecké velikosti 44,43,42,41,40,39,38.Materiál:Vrchní část je vyrobena z látky, která je vodopropustná, což umožňuje dýchání nohy. Podrážka je rozdělena na dvě části - plastovou část pod špičkou , ve které jsou upevněny závity pro hřeby. Zadní část je z EVA. Pro komfortní běh je slabá vrstva i pod plastovou částí špičky.</t>
  </si>
  <si>
    <t>Žíněnka lepená v 6 cm, protiskluzový povrch vespod</t>
  </si>
  <si>
    <t>Míč basket, velikost 5, materiál: pryž</t>
  </si>
  <si>
    <t>Florbalová branka, povrchová úprava - komaxit, kulaté tyče, oblé rohy, součástí je síť i zástěrka, rozměr 160 x 115 x 65 cm, barva červená</t>
  </si>
  <si>
    <t xml:space="preserve">Koule  4kg, </t>
  </si>
  <si>
    <t>Koule  3kg</t>
  </si>
  <si>
    <t>Pálka softbal - materiál - hliník, délka 85 cm, průměr 5,6 cm</t>
  </si>
  <si>
    <t xml:space="preserve">Síť volejbal  - Vyrobená je z velmi kvalitního 3mm pleteného polypropylenu. Disponuje vinylovým páskem v horní i spodní části a na bocích. Horním páskem prochází ocelové lanko o síle 5 mm, které slouží k napnutí sítě. Dvě očka s 3mm stahovacími šňůrkami v rozích umožní upevnění k volejbalovému sloupku. </t>
  </si>
  <si>
    <t xml:space="preserve">Kriketové míčky gumové </t>
  </si>
  <si>
    <t xml:space="preserve">Trampoliny - rozměry průměr 129 cm, výška 51 cm, stavitelné madlo 91 - 123 cm, zesílený rám a nohy </t>
  </si>
  <si>
    <t>Gymnastická koza (4 nohy), nastavitelná výška 90-140 cm, kůže</t>
  </si>
  <si>
    <t>Odrazový můstek - vyroben ze speciálně tvarované překližky a vybaven prvkem z mikropryže ke zvýšení flexibility.Splňuje požadavky normy EN 913</t>
  </si>
  <si>
    <t>Startovní bloky -  pro tréninkové i soutěžní účely Rozměry 64x10 cm.  Materiál - vysoce kvalitní hliníkové slitiny s dvaceti drážkami pro horizontální nastavení hliníkových pedálů, které s využitím zacvakávacího pružinového systému umožňují nastavení až sedmi poloh sklonu. Drží pevně na umělém povrchu</t>
  </si>
  <si>
    <t>Plný míč - gumový, parametry: hmotnost: 2 kg, průměr: 19,7 cm
protiskluzový povrch</t>
  </si>
  <si>
    <t>florbalové hole - kompozitová hokejka,IFF certifikace, délka tyče 94 cm, 8 x levá,  6x pravá</t>
  </si>
  <si>
    <t>badmintonová síť,  polyetylenová síť černé barvy ,oko18mm, síla 1,2mm
- horní části je obšita páskou z PVC o šíři 40mm
- síť je po obvodu zpevněna obšitím a šňůrkou o síle 3mm
- k napnutí slouží 4mm silná pletená šňůrka o délce 8m.</t>
  </si>
  <si>
    <t>Pásmo 100m</t>
  </si>
  <si>
    <t>Lajnovačka - šířka lajny 10 cm</t>
  </si>
  <si>
    <t>Badmintonová konstrukce</t>
  </si>
  <si>
    <t>Pásmo 50m</t>
  </si>
  <si>
    <t>Gymnastický koberec - délka  nejméně5 m, tloušťka minimálně 2 cm, protiskluzový povrch</t>
  </si>
  <si>
    <t>Míče na  sálovou kopanou- vel. 5. syntetická kůže</t>
  </si>
  <si>
    <t>Míče kopaná vel 5. syntetická kůže, lepenývulkanickým lepidlem</t>
  </si>
  <si>
    <t>Míče volejbal - velikost 5, šitý, materiál: syntetická kůže, homologovaný FIVB, hmotnost 260 - 280 g</t>
  </si>
  <si>
    <t>světelná časomíra - tabule se 
sportovní časomírou 
-viz.foto níže - vhodná 
pro sálové sporty - florbal, 
volejbal, házená, futsal, 
k tabuli možno připojit 
zobrazovače útočného 
času 14/24s Profi pro basketbal.
 ..cca 185x150x5cm, 
napájení 12V DC/5A včetně 
síťového adaptéru a bezdrátového 
dálkového ovládání (RRC)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</si>
</sst>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0" fillId="0" borderId="0" xfId="0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13" xfId="0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ill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8" xfId="0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right" vertical="center"/>
    </xf>
    <xf numFmtId="0" fontId="4" fillId="4" borderId="8" xfId="0" applyFont="1" applyFill="1" applyBorder="1" applyAlignment="1" applyProtection="1">
      <alignment horizontal="center"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9" xfId="0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Protection="1"/>
    <xf numFmtId="0" fontId="8" fillId="0" borderId="0" xfId="0" applyFont="1" applyProtection="1"/>
    <xf numFmtId="0" fontId="8" fillId="0" borderId="4" xfId="0" applyFont="1" applyBorder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0" borderId="23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  <xdr:twoCellAnchor editAs="oneCell">
    <xdr:from>
      <xdr:col>5</xdr:col>
      <xdr:colOff>2143125</xdr:colOff>
      <xdr:row>109</xdr:row>
      <xdr:rowOff>9525</xdr:rowOff>
    </xdr:from>
    <xdr:to>
      <xdr:col>5</xdr:col>
      <xdr:colOff>4534234</xdr:colOff>
      <xdr:row>109</xdr:row>
      <xdr:rowOff>1800475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48479C2-7A22-463D-9EB7-25EDD47E5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52900" y="20707350"/>
          <a:ext cx="2391109" cy="1790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52901114" TargetMode="External"/><Relationship Id="rId13" Type="http://schemas.openxmlformats.org/officeDocument/2006/relationships/hyperlink" Target="https://podminky.urs.cz/item/CS_URS_2025_01/997013501" TargetMode="External"/><Relationship Id="rId18" Type="http://schemas.openxmlformats.org/officeDocument/2006/relationships/hyperlink" Target="https://podminky.urs.cz/item/CS_URS_2025_01/762430013" TargetMode="External"/><Relationship Id="rId26" Type="http://schemas.openxmlformats.org/officeDocument/2006/relationships/hyperlink" Target="https://podminky.urs.cz/item/CS_URS_2025_01/776121411" TargetMode="External"/><Relationship Id="rId39" Type="http://schemas.openxmlformats.org/officeDocument/2006/relationships/hyperlink" Target="https://podminky.urs.cz/item/CS_URS_2025_01/783314201" TargetMode="External"/><Relationship Id="rId3" Type="http://schemas.openxmlformats.org/officeDocument/2006/relationships/hyperlink" Target="https://podminky.urs.cz/item/CS_URS_2025_01/612325417" TargetMode="External"/><Relationship Id="rId21" Type="http://schemas.openxmlformats.org/officeDocument/2006/relationships/hyperlink" Target="https://podminky.urs.cz/item/CS_URS_2025_01/998762311" TargetMode="External"/><Relationship Id="rId34" Type="http://schemas.openxmlformats.org/officeDocument/2006/relationships/hyperlink" Target="https://podminky.urs.cz/item/CS_URS_2025_01/777111111" TargetMode="External"/><Relationship Id="rId42" Type="http://schemas.openxmlformats.org/officeDocument/2006/relationships/hyperlink" Target="https://podminky.urs.cz/item/CS_URS_2025_01/784181101" TargetMode="External"/><Relationship Id="rId7" Type="http://schemas.openxmlformats.org/officeDocument/2006/relationships/hyperlink" Target="https://podminky.urs.cz/item/CS_URS_2025_01/631362021" TargetMode="External"/><Relationship Id="rId12" Type="http://schemas.openxmlformats.org/officeDocument/2006/relationships/hyperlink" Target="https://podminky.urs.cz/item/CS_URS_2025_01/997013211" TargetMode="External"/><Relationship Id="rId17" Type="http://schemas.openxmlformats.org/officeDocument/2006/relationships/hyperlink" Target="https://podminky.urs.cz/item/CS_URS_2025_01/762439001" TargetMode="External"/><Relationship Id="rId25" Type="http://schemas.openxmlformats.org/officeDocument/2006/relationships/hyperlink" Target="https://podminky.urs.cz/item/CS_URS_2025_01/776111331" TargetMode="External"/><Relationship Id="rId33" Type="http://schemas.openxmlformats.org/officeDocument/2006/relationships/hyperlink" Target="https://podminky.urs.cz/item/CS_URS_2025_01/777111123" TargetMode="External"/><Relationship Id="rId38" Type="http://schemas.openxmlformats.org/officeDocument/2006/relationships/hyperlink" Target="https://podminky.urs.cz/item/CS_URS_2025_01/783301313" TargetMode="External"/><Relationship Id="rId2" Type="http://schemas.openxmlformats.org/officeDocument/2006/relationships/hyperlink" Target="https://podminky.urs.cz/item/CS_URS_2025_01/612131121" TargetMode="External"/><Relationship Id="rId16" Type="http://schemas.openxmlformats.org/officeDocument/2006/relationships/hyperlink" Target="https://podminky.urs.cz/item/CS_URS_2025_01/998018001" TargetMode="External"/><Relationship Id="rId20" Type="http://schemas.openxmlformats.org/officeDocument/2006/relationships/hyperlink" Target="https://podminky.urs.cz/item/CS_URS_2025_01/762511276" TargetMode="External"/><Relationship Id="rId29" Type="http://schemas.openxmlformats.org/officeDocument/2006/relationships/hyperlink" Target="https://podminky.urs.cz/item/CS_URS_2025_01/776521111" TargetMode="External"/><Relationship Id="rId41" Type="http://schemas.openxmlformats.org/officeDocument/2006/relationships/hyperlink" Target="https://podminky.urs.cz/item/CS_URS_2025_01/784121001" TargetMode="External"/><Relationship Id="rId1" Type="http://schemas.openxmlformats.org/officeDocument/2006/relationships/hyperlink" Target="https://podminky.urs.cz/item/CS_URS_2025_01/612325302" TargetMode="External"/><Relationship Id="rId6" Type="http://schemas.openxmlformats.org/officeDocument/2006/relationships/hyperlink" Target="https://podminky.urs.cz/item/CS_URS_2025_01/631319173" TargetMode="External"/><Relationship Id="rId11" Type="http://schemas.openxmlformats.org/officeDocument/2006/relationships/hyperlink" Target="https://podminky.urs.cz/item/CS_URS_2025_01/978013141" TargetMode="External"/><Relationship Id="rId24" Type="http://schemas.openxmlformats.org/officeDocument/2006/relationships/hyperlink" Target="https://podminky.urs.cz/item/CS_URS_2025_01/776111311" TargetMode="External"/><Relationship Id="rId32" Type="http://schemas.openxmlformats.org/officeDocument/2006/relationships/hyperlink" Target="https://podminky.urs.cz/item/CS_URS_2025_01/998776311" TargetMode="External"/><Relationship Id="rId37" Type="http://schemas.openxmlformats.org/officeDocument/2006/relationships/hyperlink" Target="https://podminky.urs.cz/item/CS_URS_2025_01/783306809" TargetMode="External"/><Relationship Id="rId40" Type="http://schemas.openxmlformats.org/officeDocument/2006/relationships/hyperlink" Target="https://podminky.urs.cz/item/CS_URS_2025_01/783317101" TargetMode="External"/><Relationship Id="rId5" Type="http://schemas.openxmlformats.org/officeDocument/2006/relationships/hyperlink" Target="https://podminky.urs.cz/item/CS_URS_2025_01/631319012" TargetMode="External"/><Relationship Id="rId15" Type="http://schemas.openxmlformats.org/officeDocument/2006/relationships/hyperlink" Target="https://podminky.urs.cz/item/CS_URS_2025_01/997013609" TargetMode="External"/><Relationship Id="rId23" Type="http://schemas.openxmlformats.org/officeDocument/2006/relationships/hyperlink" Target="https://podminky.urs.cz/item/CS_URS_2025_01/767R.01" TargetMode="External"/><Relationship Id="rId28" Type="http://schemas.openxmlformats.org/officeDocument/2006/relationships/hyperlink" Target="https://podminky.urs.cz/item/CS_URS_2025_01/776221111" TargetMode="External"/><Relationship Id="rId36" Type="http://schemas.openxmlformats.org/officeDocument/2006/relationships/hyperlink" Target="https://podminky.urs.cz/item/CS_URS_2025_01/998777311" TargetMode="External"/><Relationship Id="rId10" Type="http://schemas.openxmlformats.org/officeDocument/2006/relationships/hyperlink" Target="https://podminky.urs.cz/item/CS_URS_2025_01/968062456" TargetMode="External"/><Relationship Id="rId19" Type="http://schemas.openxmlformats.org/officeDocument/2006/relationships/hyperlink" Target="https://podminky.urs.cz/item/CS_URS_2025_01/762431036" TargetMode="External"/><Relationship Id="rId31" Type="http://schemas.openxmlformats.org/officeDocument/2006/relationships/hyperlink" Target="https://podminky.urs.cz/item/CS_URS_2025_01/776421212" TargetMode="External"/><Relationship Id="rId44" Type="http://schemas.openxmlformats.org/officeDocument/2006/relationships/drawing" Target="../drawings/drawing2.xml"/><Relationship Id="rId4" Type="http://schemas.openxmlformats.org/officeDocument/2006/relationships/hyperlink" Target="https://podminky.urs.cz/item/CS_URS_2025_01/631311126" TargetMode="External"/><Relationship Id="rId9" Type="http://schemas.openxmlformats.org/officeDocument/2006/relationships/hyperlink" Target="https://podminky.urs.cz/item/CS_URS_2025_01/965043341" TargetMode="External"/><Relationship Id="rId14" Type="http://schemas.openxmlformats.org/officeDocument/2006/relationships/hyperlink" Target="https://podminky.urs.cz/item/CS_URS_2025_01/997013509" TargetMode="External"/><Relationship Id="rId22" Type="http://schemas.openxmlformats.org/officeDocument/2006/relationships/hyperlink" Target="https://podminky.urs.cz/item/CS_URS_2025_01/766211811" TargetMode="External"/><Relationship Id="rId27" Type="http://schemas.openxmlformats.org/officeDocument/2006/relationships/hyperlink" Target="https://podminky.urs.cz/item/CS_URS_2025_01/776121413" TargetMode="External"/><Relationship Id="rId30" Type="http://schemas.openxmlformats.org/officeDocument/2006/relationships/hyperlink" Target="https://podminky.urs.cz/item/CS_URS_2025_01/776411111" TargetMode="External"/><Relationship Id="rId35" Type="http://schemas.openxmlformats.org/officeDocument/2006/relationships/hyperlink" Target="https://podminky.urs.cz/item/CS_URS_2025_01/776411111" TargetMode="External"/><Relationship Id="rId43" Type="http://schemas.openxmlformats.org/officeDocument/2006/relationships/hyperlink" Target="https://podminky.urs.cz/item/CS_URS_2025_01/7842111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52901114" TargetMode="External"/><Relationship Id="rId13" Type="http://schemas.openxmlformats.org/officeDocument/2006/relationships/hyperlink" Target="https://podminky.urs.cz/item/CS_URS_2025_01/997013501" TargetMode="External"/><Relationship Id="rId18" Type="http://schemas.openxmlformats.org/officeDocument/2006/relationships/hyperlink" Target="https://podminky.urs.cz/item/CS_URS_2025_01/777111123" TargetMode="External"/><Relationship Id="rId3" Type="http://schemas.openxmlformats.org/officeDocument/2006/relationships/hyperlink" Target="https://podminky.urs.cz/item/CS_URS_2025_01/612325417" TargetMode="External"/><Relationship Id="rId21" Type="http://schemas.openxmlformats.org/officeDocument/2006/relationships/hyperlink" Target="https://podminky.urs.cz/item/CS_URS_2025_01/998777311" TargetMode="External"/><Relationship Id="rId7" Type="http://schemas.openxmlformats.org/officeDocument/2006/relationships/hyperlink" Target="https://podminky.urs.cz/item/CS_URS_2025_01/631362021" TargetMode="External"/><Relationship Id="rId12" Type="http://schemas.openxmlformats.org/officeDocument/2006/relationships/hyperlink" Target="https://podminky.urs.cz/item/CS_URS_2025_01/997013211" TargetMode="External"/><Relationship Id="rId17" Type="http://schemas.openxmlformats.org/officeDocument/2006/relationships/hyperlink" Target="https://podminky.urs.cz/item/CS_URS_2025_01/767R.01" TargetMode="External"/><Relationship Id="rId25" Type="http://schemas.openxmlformats.org/officeDocument/2006/relationships/drawing" Target="../drawings/drawing3.xml"/><Relationship Id="rId2" Type="http://schemas.openxmlformats.org/officeDocument/2006/relationships/hyperlink" Target="https://podminky.urs.cz/item/CS_URS_2025_01/612131121" TargetMode="External"/><Relationship Id="rId16" Type="http://schemas.openxmlformats.org/officeDocument/2006/relationships/hyperlink" Target="https://podminky.urs.cz/item/CS_URS_2025_01/998018001" TargetMode="External"/><Relationship Id="rId20" Type="http://schemas.openxmlformats.org/officeDocument/2006/relationships/hyperlink" Target="https://podminky.urs.cz/item/CS_URS_2025_01/776411111" TargetMode="External"/><Relationship Id="rId1" Type="http://schemas.openxmlformats.org/officeDocument/2006/relationships/hyperlink" Target="https://podminky.urs.cz/item/CS_URS_2025_01/612325302" TargetMode="External"/><Relationship Id="rId6" Type="http://schemas.openxmlformats.org/officeDocument/2006/relationships/hyperlink" Target="https://podminky.urs.cz/item/CS_URS_2025_01/631319173" TargetMode="External"/><Relationship Id="rId11" Type="http://schemas.openxmlformats.org/officeDocument/2006/relationships/hyperlink" Target="https://podminky.urs.cz/item/CS_URS_2025_01/978013141" TargetMode="External"/><Relationship Id="rId24" Type="http://schemas.openxmlformats.org/officeDocument/2006/relationships/hyperlink" Target="https://podminky.urs.cz/item/CS_URS_2025_01/784211101" TargetMode="External"/><Relationship Id="rId5" Type="http://schemas.openxmlformats.org/officeDocument/2006/relationships/hyperlink" Target="https://podminky.urs.cz/item/CS_URS_2025_01/631319012" TargetMode="External"/><Relationship Id="rId15" Type="http://schemas.openxmlformats.org/officeDocument/2006/relationships/hyperlink" Target="https://podminky.urs.cz/item/CS_URS_2025_01/997013609" TargetMode="External"/><Relationship Id="rId23" Type="http://schemas.openxmlformats.org/officeDocument/2006/relationships/hyperlink" Target="https://podminky.urs.cz/item/CS_URS_2025_01/784181101" TargetMode="External"/><Relationship Id="rId10" Type="http://schemas.openxmlformats.org/officeDocument/2006/relationships/hyperlink" Target="https://podminky.urs.cz/item/CS_URS_2025_01/968062456" TargetMode="External"/><Relationship Id="rId19" Type="http://schemas.openxmlformats.org/officeDocument/2006/relationships/hyperlink" Target="https://podminky.urs.cz/item/CS_URS_2025_01/777111111" TargetMode="External"/><Relationship Id="rId4" Type="http://schemas.openxmlformats.org/officeDocument/2006/relationships/hyperlink" Target="https://podminky.urs.cz/item/CS_URS_2025_01/631311126" TargetMode="External"/><Relationship Id="rId9" Type="http://schemas.openxmlformats.org/officeDocument/2006/relationships/hyperlink" Target="https://podminky.urs.cz/item/CS_URS_2025_01/965043341" TargetMode="External"/><Relationship Id="rId14" Type="http://schemas.openxmlformats.org/officeDocument/2006/relationships/hyperlink" Target="https://podminky.urs.cz/item/CS_URS_2025_01/997013509" TargetMode="External"/><Relationship Id="rId22" Type="http://schemas.openxmlformats.org/officeDocument/2006/relationships/hyperlink" Target="https://podminky.urs.cz/item/CS_URS_2025_01/78412100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workbookViewId="0">
      <selection activeCell="AQ17" sqref="AQ1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91" t="s">
        <v>14</v>
      </c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R5" s="21"/>
      <c r="BE5" s="288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92" t="s">
        <v>17</v>
      </c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R6" s="21"/>
      <c r="BE6" s="289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89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89"/>
      <c r="BS8" s="18" t="s">
        <v>6</v>
      </c>
    </row>
    <row r="9" spans="1:74" ht="14.45" customHeight="1">
      <c r="B9" s="21"/>
      <c r="AR9" s="21"/>
      <c r="BE9" s="289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289"/>
      <c r="BS10" s="18" t="s">
        <v>6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19</v>
      </c>
      <c r="AR11" s="21"/>
      <c r="BE11" s="289"/>
      <c r="BS11" s="18" t="s">
        <v>6</v>
      </c>
    </row>
    <row r="12" spans="1:74" ht="6.95" customHeight="1">
      <c r="B12" s="21"/>
      <c r="AR12" s="21"/>
      <c r="BE12" s="289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89"/>
      <c r="BS13" s="18" t="s">
        <v>6</v>
      </c>
    </row>
    <row r="14" spans="1:74" ht="12.75">
      <c r="B14" s="21"/>
      <c r="E14" s="293" t="s">
        <v>30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8" t="s">
        <v>28</v>
      </c>
      <c r="AN14" s="30" t="s">
        <v>30</v>
      </c>
      <c r="AR14" s="21"/>
      <c r="BE14" s="289"/>
      <c r="BS14" s="18" t="s">
        <v>6</v>
      </c>
    </row>
    <row r="15" spans="1:74" ht="6.95" customHeight="1">
      <c r="B15" s="21"/>
      <c r="AR15" s="21"/>
      <c r="BE15" s="289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289"/>
      <c r="BS16" s="18" t="s">
        <v>4</v>
      </c>
    </row>
    <row r="17" spans="2:71" ht="18.399999999999999" customHeight="1">
      <c r="B17" s="21"/>
      <c r="E17" s="26" t="s">
        <v>32</v>
      </c>
      <c r="AK17" s="28" t="s">
        <v>28</v>
      </c>
      <c r="AN17" s="26" t="s">
        <v>19</v>
      </c>
      <c r="AR17" s="21"/>
      <c r="BE17" s="289"/>
      <c r="BS17" s="18" t="s">
        <v>33</v>
      </c>
    </row>
    <row r="18" spans="2:71" ht="6.95" customHeight="1">
      <c r="B18" s="21"/>
      <c r="AR18" s="21"/>
      <c r="BE18" s="289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19</v>
      </c>
      <c r="AR19" s="21"/>
      <c r="BE19" s="289"/>
      <c r="BS19" s="18" t="s">
        <v>6</v>
      </c>
    </row>
    <row r="20" spans="2:71" ht="18.399999999999999" customHeight="1">
      <c r="B20" s="21"/>
      <c r="E20" s="26" t="s">
        <v>35</v>
      </c>
      <c r="AK20" s="28" t="s">
        <v>28</v>
      </c>
      <c r="AN20" s="26" t="s">
        <v>19</v>
      </c>
      <c r="AR20" s="21"/>
      <c r="BE20" s="289"/>
      <c r="BS20" s="18" t="s">
        <v>4</v>
      </c>
    </row>
    <row r="21" spans="2:71" ht="6.95" customHeight="1">
      <c r="B21" s="21"/>
      <c r="AR21" s="21"/>
      <c r="BE21" s="289"/>
    </row>
    <row r="22" spans="2:71" ht="12" customHeight="1">
      <c r="B22" s="21"/>
      <c r="D22" s="28" t="s">
        <v>36</v>
      </c>
      <c r="AR22" s="21"/>
      <c r="BE22" s="289"/>
    </row>
    <row r="23" spans="2:71" ht="47.25" customHeight="1">
      <c r="B23" s="21"/>
      <c r="E23" s="295" t="s">
        <v>37</v>
      </c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R23" s="21"/>
      <c r="BE23" s="289"/>
    </row>
    <row r="24" spans="2:71" ht="6.95" customHeight="1">
      <c r="B24" s="21"/>
      <c r="AR24" s="21"/>
      <c r="BE24" s="289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9"/>
    </row>
    <row r="26" spans="2:71" s="1" customFormat="1" ht="25.9" customHeight="1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6">
        <f>ROUND(AG54,2)</f>
        <v>0</v>
      </c>
      <c r="AL26" s="297"/>
      <c r="AM26" s="297"/>
      <c r="AN26" s="297"/>
      <c r="AO26" s="297"/>
      <c r="AR26" s="33"/>
      <c r="BE26" s="289"/>
    </row>
    <row r="27" spans="2:71" s="1" customFormat="1" ht="6.95" customHeight="1">
      <c r="B27" s="33"/>
      <c r="AR27" s="33"/>
      <c r="BE27" s="289"/>
    </row>
    <row r="28" spans="2:71" s="1" customFormat="1" ht="12.75">
      <c r="B28" s="33"/>
      <c r="L28" s="298" t="s">
        <v>39</v>
      </c>
      <c r="M28" s="298"/>
      <c r="N28" s="298"/>
      <c r="O28" s="298"/>
      <c r="P28" s="298"/>
      <c r="W28" s="298" t="s">
        <v>40</v>
      </c>
      <c r="X28" s="298"/>
      <c r="Y28" s="298"/>
      <c r="Z28" s="298"/>
      <c r="AA28" s="298"/>
      <c r="AB28" s="298"/>
      <c r="AC28" s="298"/>
      <c r="AD28" s="298"/>
      <c r="AE28" s="298"/>
      <c r="AK28" s="298" t="s">
        <v>41</v>
      </c>
      <c r="AL28" s="298"/>
      <c r="AM28" s="298"/>
      <c r="AN28" s="298"/>
      <c r="AO28" s="298"/>
      <c r="AR28" s="33"/>
      <c r="BE28" s="289"/>
    </row>
    <row r="29" spans="2:71" s="2" customFormat="1" ht="14.45" customHeight="1">
      <c r="B29" s="36"/>
      <c r="D29" s="28" t="s">
        <v>42</v>
      </c>
      <c r="F29" s="28" t="s">
        <v>43</v>
      </c>
      <c r="L29" s="283">
        <v>0.21</v>
      </c>
      <c r="M29" s="282"/>
      <c r="N29" s="282"/>
      <c r="O29" s="282"/>
      <c r="P29" s="282"/>
      <c r="W29" s="281">
        <f>ROUND(AZ54, 2)</f>
        <v>0</v>
      </c>
      <c r="X29" s="282"/>
      <c r="Y29" s="282"/>
      <c r="Z29" s="282"/>
      <c r="AA29" s="282"/>
      <c r="AB29" s="282"/>
      <c r="AC29" s="282"/>
      <c r="AD29" s="282"/>
      <c r="AE29" s="282"/>
      <c r="AK29" s="281">
        <f>ROUND(AV54, 2)</f>
        <v>0</v>
      </c>
      <c r="AL29" s="282"/>
      <c r="AM29" s="282"/>
      <c r="AN29" s="282"/>
      <c r="AO29" s="282"/>
      <c r="AR29" s="36"/>
      <c r="BE29" s="290"/>
    </row>
    <row r="30" spans="2:71" s="2" customFormat="1" ht="14.45" customHeight="1">
      <c r="B30" s="36"/>
      <c r="F30" s="28" t="s">
        <v>44</v>
      </c>
      <c r="L30" s="283">
        <v>0.12</v>
      </c>
      <c r="M30" s="282"/>
      <c r="N30" s="282"/>
      <c r="O30" s="282"/>
      <c r="P30" s="282"/>
      <c r="W30" s="281">
        <f>ROUND(BA54, 2)</f>
        <v>0</v>
      </c>
      <c r="X30" s="282"/>
      <c r="Y30" s="282"/>
      <c r="Z30" s="282"/>
      <c r="AA30" s="282"/>
      <c r="AB30" s="282"/>
      <c r="AC30" s="282"/>
      <c r="AD30" s="282"/>
      <c r="AE30" s="282"/>
      <c r="AK30" s="281">
        <f>ROUND(AW54, 2)</f>
        <v>0</v>
      </c>
      <c r="AL30" s="282"/>
      <c r="AM30" s="282"/>
      <c r="AN30" s="282"/>
      <c r="AO30" s="282"/>
      <c r="AR30" s="36"/>
      <c r="BE30" s="290"/>
    </row>
    <row r="31" spans="2:71" s="2" customFormat="1" ht="14.45" hidden="1" customHeight="1">
      <c r="B31" s="36"/>
      <c r="F31" s="28" t="s">
        <v>45</v>
      </c>
      <c r="L31" s="283">
        <v>0.21</v>
      </c>
      <c r="M31" s="282"/>
      <c r="N31" s="282"/>
      <c r="O31" s="282"/>
      <c r="P31" s="282"/>
      <c r="W31" s="281">
        <f>ROUND(BB54, 2)</f>
        <v>0</v>
      </c>
      <c r="X31" s="282"/>
      <c r="Y31" s="282"/>
      <c r="Z31" s="282"/>
      <c r="AA31" s="282"/>
      <c r="AB31" s="282"/>
      <c r="AC31" s="282"/>
      <c r="AD31" s="282"/>
      <c r="AE31" s="282"/>
      <c r="AK31" s="281">
        <v>0</v>
      </c>
      <c r="AL31" s="282"/>
      <c r="AM31" s="282"/>
      <c r="AN31" s="282"/>
      <c r="AO31" s="282"/>
      <c r="AR31" s="36"/>
      <c r="BE31" s="290"/>
    </row>
    <row r="32" spans="2:71" s="2" customFormat="1" ht="14.45" hidden="1" customHeight="1">
      <c r="B32" s="36"/>
      <c r="F32" s="28" t="s">
        <v>46</v>
      </c>
      <c r="L32" s="283">
        <v>0.12</v>
      </c>
      <c r="M32" s="282"/>
      <c r="N32" s="282"/>
      <c r="O32" s="282"/>
      <c r="P32" s="282"/>
      <c r="W32" s="281">
        <f>ROUND(BC54, 2)</f>
        <v>0</v>
      </c>
      <c r="X32" s="282"/>
      <c r="Y32" s="282"/>
      <c r="Z32" s="282"/>
      <c r="AA32" s="282"/>
      <c r="AB32" s="282"/>
      <c r="AC32" s="282"/>
      <c r="AD32" s="282"/>
      <c r="AE32" s="282"/>
      <c r="AK32" s="281">
        <v>0</v>
      </c>
      <c r="AL32" s="282"/>
      <c r="AM32" s="282"/>
      <c r="AN32" s="282"/>
      <c r="AO32" s="282"/>
      <c r="AR32" s="36"/>
      <c r="BE32" s="290"/>
    </row>
    <row r="33" spans="2:44" s="2" customFormat="1" ht="14.45" hidden="1" customHeight="1">
      <c r="B33" s="36"/>
      <c r="F33" s="28" t="s">
        <v>47</v>
      </c>
      <c r="L33" s="283">
        <v>0</v>
      </c>
      <c r="M33" s="282"/>
      <c r="N33" s="282"/>
      <c r="O33" s="282"/>
      <c r="P33" s="282"/>
      <c r="W33" s="281">
        <f>ROUND(BD54, 2)</f>
        <v>0</v>
      </c>
      <c r="X33" s="282"/>
      <c r="Y33" s="282"/>
      <c r="Z33" s="282"/>
      <c r="AA33" s="282"/>
      <c r="AB33" s="282"/>
      <c r="AC33" s="282"/>
      <c r="AD33" s="282"/>
      <c r="AE33" s="282"/>
      <c r="AK33" s="281">
        <v>0</v>
      </c>
      <c r="AL33" s="282"/>
      <c r="AM33" s="282"/>
      <c r="AN33" s="282"/>
      <c r="AO33" s="282"/>
      <c r="AR33" s="36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87" t="s">
        <v>50</v>
      </c>
      <c r="Y35" s="285"/>
      <c r="Z35" s="285"/>
      <c r="AA35" s="285"/>
      <c r="AB35" s="285"/>
      <c r="AC35" s="39"/>
      <c r="AD35" s="39"/>
      <c r="AE35" s="39"/>
      <c r="AF35" s="39"/>
      <c r="AG35" s="39"/>
      <c r="AH35" s="39"/>
      <c r="AI35" s="39"/>
      <c r="AJ35" s="39"/>
      <c r="AK35" s="284">
        <f>SUM(AK26:AK33)</f>
        <v>0</v>
      </c>
      <c r="AL35" s="285"/>
      <c r="AM35" s="285"/>
      <c r="AN35" s="285"/>
      <c r="AO35" s="286"/>
      <c r="AP35" s="37"/>
      <c r="AQ35" s="37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44" s="1" customFormat="1" ht="24.95" customHeight="1">
      <c r="B42" s="33"/>
      <c r="C42" s="22" t="s">
        <v>51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5"/>
      <c r="C44" s="28" t="s">
        <v>13</v>
      </c>
      <c r="L44" s="3" t="str">
        <f>K5</f>
        <v>2025-015</v>
      </c>
      <c r="AR44" s="45"/>
    </row>
    <row r="45" spans="2:44" s="4" customFormat="1" ht="36.950000000000003" customHeight="1">
      <c r="B45" s="46"/>
      <c r="C45" s="47" t="s">
        <v>16</v>
      </c>
      <c r="L45" s="308" t="str">
        <f>K6</f>
        <v>Rekonstrukce podlahy a obložení stěn tělocvičen - ZŠ Edvarda Beneše</v>
      </c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R45" s="46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8" t="str">
        <f>IF(K8="","",K8)</f>
        <v xml:space="preserve">E. Beneše 961/2, parc.č. st. 1487, k.ú. Kateřinky </v>
      </c>
      <c r="AI47" s="28" t="s">
        <v>23</v>
      </c>
      <c r="AM47" s="310" t="str">
        <f>IF(AN8= "","",AN8)</f>
        <v>8. 3. 2025</v>
      </c>
      <c r="AN47" s="310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Statutární město Opava</v>
      </c>
      <c r="AI49" s="28" t="s">
        <v>31</v>
      </c>
      <c r="AM49" s="311" t="str">
        <f>IF(E17="","",E17)</f>
        <v>Ing. arch. Petr Mlýnek</v>
      </c>
      <c r="AN49" s="312"/>
      <c r="AO49" s="312"/>
      <c r="AP49" s="312"/>
      <c r="AR49" s="33"/>
      <c r="AS49" s="313" t="s">
        <v>52</v>
      </c>
      <c r="AT49" s="314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311" t="str">
        <f>IF(E20="","",E20)</f>
        <v xml:space="preserve"> </v>
      </c>
      <c r="AN50" s="312"/>
      <c r="AO50" s="312"/>
      <c r="AP50" s="312"/>
      <c r="AR50" s="33"/>
      <c r="AS50" s="315"/>
      <c r="AT50" s="316"/>
      <c r="BD50" s="52"/>
    </row>
    <row r="51" spans="1:91" s="1" customFormat="1" ht="10.9" customHeight="1">
      <c r="B51" s="33"/>
      <c r="AR51" s="33"/>
      <c r="AS51" s="315"/>
      <c r="AT51" s="316"/>
      <c r="BD51" s="52"/>
    </row>
    <row r="52" spans="1:91" s="1" customFormat="1" ht="29.25" customHeight="1">
      <c r="B52" s="33"/>
      <c r="C52" s="304" t="s">
        <v>53</v>
      </c>
      <c r="D52" s="305"/>
      <c r="E52" s="305"/>
      <c r="F52" s="305"/>
      <c r="G52" s="305"/>
      <c r="H52" s="53"/>
      <c r="I52" s="307" t="s">
        <v>54</v>
      </c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6" t="s">
        <v>55</v>
      </c>
      <c r="AH52" s="305"/>
      <c r="AI52" s="305"/>
      <c r="AJ52" s="305"/>
      <c r="AK52" s="305"/>
      <c r="AL52" s="305"/>
      <c r="AM52" s="305"/>
      <c r="AN52" s="307" t="s">
        <v>56</v>
      </c>
      <c r="AO52" s="305"/>
      <c r="AP52" s="305"/>
      <c r="AQ52" s="54" t="s">
        <v>57</v>
      </c>
      <c r="AR52" s="33"/>
      <c r="AS52" s="55" t="s">
        <v>58</v>
      </c>
      <c r="AT52" s="56" t="s">
        <v>59</v>
      </c>
      <c r="AU52" s="56" t="s">
        <v>60</v>
      </c>
      <c r="AV52" s="56" t="s">
        <v>61</v>
      </c>
      <c r="AW52" s="56" t="s">
        <v>62</v>
      </c>
      <c r="AX52" s="56" t="s">
        <v>63</v>
      </c>
      <c r="AY52" s="56" t="s">
        <v>64</v>
      </c>
      <c r="AZ52" s="56" t="s">
        <v>65</v>
      </c>
      <c r="BA52" s="56" t="s">
        <v>66</v>
      </c>
      <c r="BB52" s="56" t="s">
        <v>67</v>
      </c>
      <c r="BC52" s="56" t="s">
        <v>68</v>
      </c>
      <c r="BD52" s="57" t="s">
        <v>69</v>
      </c>
    </row>
    <row r="53" spans="1:91" s="1" customFormat="1" ht="10.9" customHeight="1">
      <c r="B53" s="33"/>
      <c r="AR53" s="33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59"/>
      <c r="C54" s="60" t="s">
        <v>70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302">
        <f>ROUND(SUM(AG55:AG58),2)</f>
        <v>0</v>
      </c>
      <c r="AH54" s="302"/>
      <c r="AI54" s="302"/>
      <c r="AJ54" s="302"/>
      <c r="AK54" s="302"/>
      <c r="AL54" s="302"/>
      <c r="AM54" s="302"/>
      <c r="AN54" s="303">
        <f>SUM(AG54,AT54)</f>
        <v>0</v>
      </c>
      <c r="AO54" s="303"/>
      <c r="AP54" s="303"/>
      <c r="AQ54" s="63" t="s">
        <v>19</v>
      </c>
      <c r="AR54" s="59"/>
      <c r="AS54" s="64">
        <f>ROUND(SUM(AS55:AS58),2)</f>
        <v>0</v>
      </c>
      <c r="AT54" s="65">
        <f>ROUND(SUM(AV54:AW54),2)</f>
        <v>0</v>
      </c>
      <c r="AU54" s="66">
        <f>ROUND(SUM(AU55:AU58),5)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ROUND(SUM(AZ55:AZ58),2)</f>
        <v>0</v>
      </c>
      <c r="BA54" s="65">
        <f>ROUND(SUM(BA55:BA58),2)</f>
        <v>0</v>
      </c>
      <c r="BB54" s="65">
        <f>ROUND(SUM(BB55:BB58),2)</f>
        <v>0</v>
      </c>
      <c r="BC54" s="65">
        <f>ROUND(SUM(BC55:BC58),2)</f>
        <v>0</v>
      </c>
      <c r="BD54" s="67">
        <f>ROUND(SUM(BD55:BD58),2)</f>
        <v>0</v>
      </c>
      <c r="BS54" s="68" t="s">
        <v>71</v>
      </c>
      <c r="BT54" s="68" t="s">
        <v>72</v>
      </c>
      <c r="BU54" s="69" t="s">
        <v>73</v>
      </c>
      <c r="BV54" s="68" t="s">
        <v>74</v>
      </c>
      <c r="BW54" s="68" t="s">
        <v>5</v>
      </c>
      <c r="BX54" s="68" t="s">
        <v>75</v>
      </c>
      <c r="CL54" s="68" t="s">
        <v>19</v>
      </c>
    </row>
    <row r="55" spans="1:91" s="6" customFormat="1" ht="16.5" customHeight="1">
      <c r="A55" s="70" t="s">
        <v>76</v>
      </c>
      <c r="B55" s="71"/>
      <c r="C55" s="72"/>
      <c r="D55" s="301" t="s">
        <v>77</v>
      </c>
      <c r="E55" s="301"/>
      <c r="F55" s="301"/>
      <c r="G55" s="301"/>
      <c r="H55" s="301"/>
      <c r="I55" s="73"/>
      <c r="J55" s="301" t="s">
        <v>78</v>
      </c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299">
        <f>'01 - Velká tělocvična T1'!J30</f>
        <v>0</v>
      </c>
      <c r="AH55" s="300"/>
      <c r="AI55" s="300"/>
      <c r="AJ55" s="300"/>
      <c r="AK55" s="300"/>
      <c r="AL55" s="300"/>
      <c r="AM55" s="300"/>
      <c r="AN55" s="299">
        <f>SUM(AG55,AT55)</f>
        <v>0</v>
      </c>
      <c r="AO55" s="300"/>
      <c r="AP55" s="300"/>
      <c r="AQ55" s="74" t="s">
        <v>79</v>
      </c>
      <c r="AR55" s="71"/>
      <c r="AS55" s="75">
        <v>0</v>
      </c>
      <c r="AT55" s="76">
        <f>ROUND(SUM(AV55:AW55),2)</f>
        <v>0</v>
      </c>
      <c r="AU55" s="77">
        <f>'01 - Velká tělocvična T1'!P95</f>
        <v>0</v>
      </c>
      <c r="AV55" s="76">
        <f>'01 - Velká tělocvična T1'!J33</f>
        <v>0</v>
      </c>
      <c r="AW55" s="76">
        <f>'01 - Velká tělocvična T1'!J34</f>
        <v>0</v>
      </c>
      <c r="AX55" s="76">
        <f>'01 - Velká tělocvična T1'!J35</f>
        <v>0</v>
      </c>
      <c r="AY55" s="76">
        <f>'01 - Velká tělocvična T1'!J36</f>
        <v>0</v>
      </c>
      <c r="AZ55" s="76">
        <f>'01 - Velká tělocvična T1'!F33</f>
        <v>0</v>
      </c>
      <c r="BA55" s="76">
        <f>'01 - Velká tělocvična T1'!F34</f>
        <v>0</v>
      </c>
      <c r="BB55" s="76">
        <f>'01 - Velká tělocvična T1'!F35</f>
        <v>0</v>
      </c>
      <c r="BC55" s="76">
        <f>'01 - Velká tělocvična T1'!F36</f>
        <v>0</v>
      </c>
      <c r="BD55" s="78">
        <f>'01 - Velká tělocvična T1'!F37</f>
        <v>0</v>
      </c>
      <c r="BT55" s="79" t="s">
        <v>80</v>
      </c>
      <c r="BV55" s="79" t="s">
        <v>74</v>
      </c>
      <c r="BW55" s="79" t="s">
        <v>81</v>
      </c>
      <c r="BX55" s="79" t="s">
        <v>5</v>
      </c>
      <c r="CL55" s="79" t="s">
        <v>19</v>
      </c>
      <c r="CM55" s="79" t="s">
        <v>82</v>
      </c>
    </row>
    <row r="56" spans="1:91" s="6" customFormat="1" ht="16.5" customHeight="1">
      <c r="A56" s="70" t="s">
        <v>76</v>
      </c>
      <c r="B56" s="71"/>
      <c r="C56" s="72"/>
      <c r="D56" s="301" t="s">
        <v>83</v>
      </c>
      <c r="E56" s="301"/>
      <c r="F56" s="301"/>
      <c r="G56" s="301"/>
      <c r="H56" s="301"/>
      <c r="I56" s="73"/>
      <c r="J56" s="301" t="s">
        <v>84</v>
      </c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299">
        <f>'02 - Malá tělocvična T2'!J30</f>
        <v>0</v>
      </c>
      <c r="AH56" s="300"/>
      <c r="AI56" s="300"/>
      <c r="AJ56" s="300"/>
      <c r="AK56" s="300"/>
      <c r="AL56" s="300"/>
      <c r="AM56" s="300"/>
      <c r="AN56" s="299">
        <f>SUM(AG56,AT56)</f>
        <v>0</v>
      </c>
      <c r="AO56" s="300"/>
      <c r="AP56" s="300"/>
      <c r="AQ56" s="74" t="s">
        <v>79</v>
      </c>
      <c r="AR56" s="71"/>
      <c r="AS56" s="75">
        <v>0</v>
      </c>
      <c r="AT56" s="76">
        <f>ROUND(SUM(AV56:AW56),2)</f>
        <v>0</v>
      </c>
      <c r="AU56" s="77">
        <f>'02 - Malá tělocvična T2'!P92</f>
        <v>0</v>
      </c>
      <c r="AV56" s="76">
        <f>'02 - Malá tělocvična T2'!J33</f>
        <v>0</v>
      </c>
      <c r="AW56" s="76">
        <f>'02 - Malá tělocvična T2'!J34</f>
        <v>0</v>
      </c>
      <c r="AX56" s="76">
        <f>'02 - Malá tělocvična T2'!J35</f>
        <v>0</v>
      </c>
      <c r="AY56" s="76">
        <f>'02 - Malá tělocvična T2'!J36</f>
        <v>0</v>
      </c>
      <c r="AZ56" s="76">
        <f>'02 - Malá tělocvična T2'!F33</f>
        <v>0</v>
      </c>
      <c r="BA56" s="76">
        <f>'02 - Malá tělocvična T2'!F34</f>
        <v>0</v>
      </c>
      <c r="BB56" s="76">
        <f>'02 - Malá tělocvična T2'!F35</f>
        <v>0</v>
      </c>
      <c r="BC56" s="76">
        <f>'02 - Malá tělocvična T2'!F36</f>
        <v>0</v>
      </c>
      <c r="BD56" s="78">
        <f>'02 - Malá tělocvična T2'!F37</f>
        <v>0</v>
      </c>
      <c r="BT56" s="79" t="s">
        <v>80</v>
      </c>
      <c r="BV56" s="79" t="s">
        <v>74</v>
      </c>
      <c r="BW56" s="79" t="s">
        <v>85</v>
      </c>
      <c r="BX56" s="79" t="s">
        <v>5</v>
      </c>
      <c r="CL56" s="79" t="s">
        <v>19</v>
      </c>
      <c r="CM56" s="79" t="s">
        <v>82</v>
      </c>
    </row>
    <row r="57" spans="1:91" s="6" customFormat="1" ht="16.5" customHeight="1">
      <c r="A57" s="70" t="s">
        <v>76</v>
      </c>
      <c r="B57" s="71"/>
      <c r="C57" s="72"/>
      <c r="D57" s="301" t="s">
        <v>86</v>
      </c>
      <c r="E57" s="301"/>
      <c r="F57" s="301"/>
      <c r="G57" s="301"/>
      <c r="H57" s="301"/>
      <c r="I57" s="73"/>
      <c r="J57" s="301" t="s">
        <v>87</v>
      </c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299">
        <f>'03 - Vybavení velké a mal...'!J30</f>
        <v>0</v>
      </c>
      <c r="AH57" s="300"/>
      <c r="AI57" s="300"/>
      <c r="AJ57" s="300"/>
      <c r="AK57" s="300"/>
      <c r="AL57" s="300"/>
      <c r="AM57" s="300"/>
      <c r="AN57" s="299">
        <f>SUM(AG57,AT57)</f>
        <v>0</v>
      </c>
      <c r="AO57" s="300"/>
      <c r="AP57" s="300"/>
      <c r="AQ57" s="74" t="s">
        <v>79</v>
      </c>
      <c r="AR57" s="71"/>
      <c r="AS57" s="75">
        <v>0</v>
      </c>
      <c r="AT57" s="76">
        <f>ROUND(SUM(AV57:AW57),2)</f>
        <v>0</v>
      </c>
      <c r="AU57" s="77">
        <f>'03 - Vybavení velké a mal...'!P80</f>
        <v>0</v>
      </c>
      <c r="AV57" s="76">
        <f>'03 - Vybavení velké a mal...'!J33</f>
        <v>0</v>
      </c>
      <c r="AW57" s="76">
        <f>'03 - Vybavení velké a mal...'!J34</f>
        <v>0</v>
      </c>
      <c r="AX57" s="76">
        <f>'03 - Vybavení velké a mal...'!J35</f>
        <v>0</v>
      </c>
      <c r="AY57" s="76">
        <f>'03 - Vybavení velké a mal...'!J36</f>
        <v>0</v>
      </c>
      <c r="AZ57" s="76">
        <f>'03 - Vybavení velké a mal...'!F33</f>
        <v>0</v>
      </c>
      <c r="BA57" s="76">
        <f>'03 - Vybavení velké a mal...'!F34</f>
        <v>0</v>
      </c>
      <c r="BB57" s="76">
        <f>'03 - Vybavení velké a mal...'!F35</f>
        <v>0</v>
      </c>
      <c r="BC57" s="76">
        <f>'03 - Vybavení velké a mal...'!F36</f>
        <v>0</v>
      </c>
      <c r="BD57" s="78">
        <f>'03 - Vybavení velké a mal...'!F37</f>
        <v>0</v>
      </c>
      <c r="BT57" s="79" t="s">
        <v>80</v>
      </c>
      <c r="BV57" s="79" t="s">
        <v>74</v>
      </c>
      <c r="BW57" s="79" t="s">
        <v>88</v>
      </c>
      <c r="BX57" s="79" t="s">
        <v>5</v>
      </c>
      <c r="CL57" s="79" t="s">
        <v>19</v>
      </c>
      <c r="CM57" s="79" t="s">
        <v>82</v>
      </c>
    </row>
    <row r="58" spans="1:91" s="6" customFormat="1" ht="16.5" customHeight="1">
      <c r="A58" s="70" t="s">
        <v>76</v>
      </c>
      <c r="B58" s="71"/>
      <c r="C58" s="72"/>
      <c r="D58" s="301" t="s">
        <v>89</v>
      </c>
      <c r="E58" s="301"/>
      <c r="F58" s="301"/>
      <c r="G58" s="301"/>
      <c r="H58" s="301"/>
      <c r="I58" s="73"/>
      <c r="J58" s="301" t="s">
        <v>90</v>
      </c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299">
        <f>'04 - Vedlejší a ostatní r...'!J30</f>
        <v>0</v>
      </c>
      <c r="AH58" s="300"/>
      <c r="AI58" s="300"/>
      <c r="AJ58" s="300"/>
      <c r="AK58" s="300"/>
      <c r="AL58" s="300"/>
      <c r="AM58" s="300"/>
      <c r="AN58" s="299">
        <f>SUM(AG58,AT58)</f>
        <v>0</v>
      </c>
      <c r="AO58" s="300"/>
      <c r="AP58" s="300"/>
      <c r="AQ58" s="74" t="s">
        <v>91</v>
      </c>
      <c r="AR58" s="71"/>
      <c r="AS58" s="80">
        <v>0</v>
      </c>
      <c r="AT58" s="81">
        <f>ROUND(SUM(AV58:AW58),2)</f>
        <v>0</v>
      </c>
      <c r="AU58" s="82">
        <f>'04 - Vedlejší a ostatní r...'!P80</f>
        <v>0</v>
      </c>
      <c r="AV58" s="81">
        <f>'04 - Vedlejší a ostatní r...'!J33</f>
        <v>0</v>
      </c>
      <c r="AW58" s="81">
        <f>'04 - Vedlejší a ostatní r...'!J34</f>
        <v>0</v>
      </c>
      <c r="AX58" s="81">
        <f>'04 - Vedlejší a ostatní r...'!J35</f>
        <v>0</v>
      </c>
      <c r="AY58" s="81">
        <f>'04 - Vedlejší a ostatní r...'!J36</f>
        <v>0</v>
      </c>
      <c r="AZ58" s="81">
        <f>'04 - Vedlejší a ostatní r...'!F33</f>
        <v>0</v>
      </c>
      <c r="BA58" s="81">
        <f>'04 - Vedlejší a ostatní r...'!F34</f>
        <v>0</v>
      </c>
      <c r="BB58" s="81">
        <f>'04 - Vedlejší a ostatní r...'!F35</f>
        <v>0</v>
      </c>
      <c r="BC58" s="81">
        <f>'04 - Vedlejší a ostatní r...'!F36</f>
        <v>0</v>
      </c>
      <c r="BD58" s="83">
        <f>'04 - Vedlejší a ostatní r...'!F37</f>
        <v>0</v>
      </c>
      <c r="BT58" s="79" t="s">
        <v>80</v>
      </c>
      <c r="BV58" s="79" t="s">
        <v>74</v>
      </c>
      <c r="BW58" s="79" t="s">
        <v>92</v>
      </c>
      <c r="BX58" s="79" t="s">
        <v>5</v>
      </c>
      <c r="CL58" s="79" t="s">
        <v>19</v>
      </c>
      <c r="CM58" s="79" t="s">
        <v>82</v>
      </c>
    </row>
    <row r="59" spans="1:91" s="1" customFormat="1" ht="30" customHeight="1">
      <c r="B59" s="33"/>
      <c r="AR59" s="33"/>
    </row>
    <row r="60" spans="1:91" s="1" customFormat="1" ht="6.95" customHeight="1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33"/>
    </row>
  </sheetData>
  <sheetProtection algorithmName="SHA-512" hashValue="rE6gA/3cz60MAfowkFRNP1yyaxUfcmsqpuxmpSEAu5AUdjLrbIryHZZCv0F8BeR2talMD+tqQqcLQgN9OQwBZQ==" saltValue="Sh0vhWUlyeP785bKA4kMlnCSzDNtIXDByaGLakDtRm1WDi0e0hz02j9YxfzKHL3UtqGuBfudG+TmFfwHRQ9AxA==" spinCount="100000" sheet="1" objects="1" scenarios="1" formatColumns="0" formatRows="0"/>
  <mergeCells count="54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K30:AO30"/>
    <mergeCell ref="L30:P30"/>
    <mergeCell ref="W30:AE30"/>
    <mergeCell ref="L31:P31"/>
    <mergeCell ref="AN58:AP58"/>
    <mergeCell ref="AG58:AM58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01 - Velká tělocvična T1'!C2" display="/" xr:uid="{00000000-0004-0000-0000-000000000000}"/>
    <hyperlink ref="A56" location="'02 - Malá tělocvična T2'!C2" display="/" xr:uid="{00000000-0004-0000-0000-000001000000}"/>
    <hyperlink ref="A57" location="'03 - Vybavení velké a mal...'!C2" display="/" xr:uid="{00000000-0004-0000-0000-000002000000}"/>
    <hyperlink ref="A58" location="'04 - Vedlejší a ostatní r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06"/>
  <sheetViews>
    <sheetView showGridLines="0" topLeftCell="A371" workbookViewId="0">
      <selection activeCell="F292" sqref="F29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8" t="s">
        <v>81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93</v>
      </c>
      <c r="L4" s="21"/>
      <c r="M4" s="84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8" t="str">
        <f>'Rekapitulace stavby'!K6</f>
        <v>Rekonstrukce podlahy a obložení stěn tělocvičen - ZŠ Edvarda Beneše</v>
      </c>
      <c r="F7" s="319"/>
      <c r="G7" s="319"/>
      <c r="H7" s="319"/>
      <c r="L7" s="21"/>
    </row>
    <row r="8" spans="2:46" s="1" customFormat="1" ht="12" customHeight="1">
      <c r="B8" s="33"/>
      <c r="D8" s="28" t="s">
        <v>94</v>
      </c>
      <c r="L8" s="33"/>
    </row>
    <row r="9" spans="2:46" s="1" customFormat="1" ht="16.5" customHeight="1">
      <c r="B9" s="33"/>
      <c r="E9" s="308" t="s">
        <v>95</v>
      </c>
      <c r="F9" s="317"/>
      <c r="G9" s="317"/>
      <c r="H9" s="317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8. 3. 2025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0" t="str">
        <f>'Rekapitulace stavby'!E14</f>
        <v>Vyplň údaj</v>
      </c>
      <c r="F18" s="291"/>
      <c r="G18" s="291"/>
      <c r="H18" s="291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47.25" customHeight="1">
      <c r="B27" s="85"/>
      <c r="E27" s="295" t="s">
        <v>37</v>
      </c>
      <c r="F27" s="295"/>
      <c r="G27" s="295"/>
      <c r="H27" s="295"/>
      <c r="L27" s="85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86" t="s">
        <v>38</v>
      </c>
      <c r="J30" s="62">
        <f>ROUND(J95,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87" t="s">
        <v>40</v>
      </c>
      <c r="I32" s="87" t="s">
        <v>39</v>
      </c>
      <c r="J32" s="87" t="s">
        <v>41</v>
      </c>
      <c r="L32" s="33"/>
    </row>
    <row r="33" spans="2:12" s="1" customFormat="1" ht="14.45" customHeight="1">
      <c r="B33" s="33"/>
      <c r="D33" s="88" t="s">
        <v>42</v>
      </c>
      <c r="E33" s="28" t="s">
        <v>43</v>
      </c>
      <c r="F33" s="89">
        <f>ROUND((SUM(BE95:BE405)),  2)</f>
        <v>0</v>
      </c>
      <c r="I33" s="90">
        <v>0.21</v>
      </c>
      <c r="J33" s="89">
        <f>ROUND(((SUM(BE95:BE405))*I33),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ROUND((SUM(BF95:BF405)),  2)</f>
        <v>0</v>
      </c>
      <c r="I34" s="90">
        <v>0.12</v>
      </c>
      <c r="J34" s="89">
        <f>ROUND(((SUM(BF95:BF405))*I34),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ROUND((SUM(BG95:BG405)),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ROUND((SUM(BH95:BH405)),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ROUND((SUM(BI95:BI405)),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3"/>
      <c r="F39" s="53"/>
      <c r="G39" s="93" t="s">
        <v>49</v>
      </c>
      <c r="H39" s="94" t="s">
        <v>50</v>
      </c>
      <c r="I39" s="53"/>
      <c r="J39" s="95">
        <f>SUM(J30:J37)</f>
        <v>0</v>
      </c>
      <c r="K39" s="96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96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8" t="str">
        <f>E7</f>
        <v>Rekonstrukce podlahy a obložení stěn tělocvičen - ZŠ Edvarda Beneše</v>
      </c>
      <c r="F48" s="319"/>
      <c r="G48" s="319"/>
      <c r="H48" s="319"/>
      <c r="L48" s="33"/>
    </row>
    <row r="49" spans="2:47" s="1" customFormat="1" ht="12" customHeight="1">
      <c r="B49" s="33"/>
      <c r="C49" s="28" t="s">
        <v>94</v>
      </c>
      <c r="L49" s="33"/>
    </row>
    <row r="50" spans="2:47" s="1" customFormat="1" ht="16.5" customHeight="1">
      <c r="B50" s="33"/>
      <c r="E50" s="308" t="str">
        <f>E9</f>
        <v>01 - Velká tělocvična T1</v>
      </c>
      <c r="F50" s="317"/>
      <c r="G50" s="317"/>
      <c r="H50" s="317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E. Beneše 961/2, parc.č. st. 1487, k.ú. Kateřinky </v>
      </c>
      <c r="I52" s="28" t="s">
        <v>23</v>
      </c>
      <c r="J52" s="49" t="str">
        <f>IF(J12="","",J12)</f>
        <v>8. 3. 2025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Statutární město Opava</v>
      </c>
      <c r="I54" s="28" t="s">
        <v>31</v>
      </c>
      <c r="J54" s="31" t="str">
        <f>E21</f>
        <v>Ing. arch. Petr Mlýnek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97</v>
      </c>
      <c r="D57" s="91"/>
      <c r="E57" s="91"/>
      <c r="F57" s="91"/>
      <c r="G57" s="91"/>
      <c r="H57" s="91"/>
      <c r="I57" s="91"/>
      <c r="J57" s="98" t="s">
        <v>98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2">
        <f>J95</f>
        <v>0</v>
      </c>
      <c r="L59" s="33"/>
      <c r="AU59" s="18" t="s">
        <v>99</v>
      </c>
    </row>
    <row r="60" spans="2:47" s="8" customFormat="1" ht="24.95" customHeight="1">
      <c r="B60" s="100"/>
      <c r="D60" s="101" t="s">
        <v>100</v>
      </c>
      <c r="E60" s="102"/>
      <c r="F60" s="102"/>
      <c r="G60" s="102"/>
      <c r="H60" s="102"/>
      <c r="I60" s="102"/>
      <c r="J60" s="103">
        <f>J96</f>
        <v>0</v>
      </c>
      <c r="L60" s="100"/>
    </row>
    <row r="61" spans="2:47" s="9" customFormat="1" ht="19.899999999999999" customHeight="1">
      <c r="B61" s="104"/>
      <c r="D61" s="105" t="s">
        <v>101</v>
      </c>
      <c r="E61" s="106"/>
      <c r="F61" s="106"/>
      <c r="G61" s="106"/>
      <c r="H61" s="106"/>
      <c r="I61" s="106"/>
      <c r="J61" s="107">
        <f>J97</f>
        <v>0</v>
      </c>
      <c r="L61" s="104"/>
    </row>
    <row r="62" spans="2:47" s="9" customFormat="1" ht="19.899999999999999" customHeight="1">
      <c r="B62" s="104"/>
      <c r="D62" s="105" t="s">
        <v>102</v>
      </c>
      <c r="E62" s="106"/>
      <c r="F62" s="106"/>
      <c r="G62" s="106"/>
      <c r="H62" s="106"/>
      <c r="I62" s="106"/>
      <c r="J62" s="107">
        <f>J110</f>
        <v>0</v>
      </c>
      <c r="L62" s="104"/>
    </row>
    <row r="63" spans="2:47" s="9" customFormat="1" ht="19.899999999999999" customHeight="1">
      <c r="B63" s="104"/>
      <c r="D63" s="105" t="s">
        <v>103</v>
      </c>
      <c r="E63" s="106"/>
      <c r="F63" s="106"/>
      <c r="G63" s="106"/>
      <c r="H63" s="106"/>
      <c r="I63" s="106"/>
      <c r="J63" s="107">
        <f>J158</f>
        <v>0</v>
      </c>
      <c r="L63" s="104"/>
    </row>
    <row r="64" spans="2:47" s="9" customFormat="1" ht="19.899999999999999" customHeight="1">
      <c r="B64" s="104"/>
      <c r="D64" s="105" t="s">
        <v>104</v>
      </c>
      <c r="E64" s="106"/>
      <c r="F64" s="106"/>
      <c r="G64" s="106"/>
      <c r="H64" s="106"/>
      <c r="I64" s="106"/>
      <c r="J64" s="107">
        <f>J164</f>
        <v>0</v>
      </c>
      <c r="L64" s="104"/>
    </row>
    <row r="65" spans="2:12" s="9" customFormat="1" ht="19.899999999999999" customHeight="1">
      <c r="B65" s="104"/>
      <c r="D65" s="105" t="s">
        <v>105</v>
      </c>
      <c r="E65" s="106"/>
      <c r="F65" s="106"/>
      <c r="G65" s="106"/>
      <c r="H65" s="106"/>
      <c r="I65" s="106"/>
      <c r="J65" s="107">
        <f>J182</f>
        <v>0</v>
      </c>
      <c r="L65" s="104"/>
    </row>
    <row r="66" spans="2:12" s="9" customFormat="1" ht="19.899999999999999" customHeight="1">
      <c r="B66" s="104"/>
      <c r="D66" s="105" t="s">
        <v>106</v>
      </c>
      <c r="E66" s="106"/>
      <c r="F66" s="106"/>
      <c r="G66" s="106"/>
      <c r="H66" s="106"/>
      <c r="I66" s="106"/>
      <c r="J66" s="107">
        <f>J192</f>
        <v>0</v>
      </c>
      <c r="L66" s="104"/>
    </row>
    <row r="67" spans="2:12" s="8" customFormat="1" ht="24.95" customHeight="1">
      <c r="B67" s="100"/>
      <c r="D67" s="101" t="s">
        <v>107</v>
      </c>
      <c r="E67" s="102"/>
      <c r="F67" s="102"/>
      <c r="G67" s="102"/>
      <c r="H67" s="102"/>
      <c r="I67" s="102"/>
      <c r="J67" s="103">
        <f>J195</f>
        <v>0</v>
      </c>
      <c r="L67" s="100"/>
    </row>
    <row r="68" spans="2:12" s="9" customFormat="1" ht="19.899999999999999" customHeight="1">
      <c r="B68" s="104"/>
      <c r="D68" s="105" t="s">
        <v>108</v>
      </c>
      <c r="E68" s="106"/>
      <c r="F68" s="106"/>
      <c r="G68" s="106"/>
      <c r="H68" s="106"/>
      <c r="I68" s="106"/>
      <c r="J68" s="107">
        <f>J196</f>
        <v>0</v>
      </c>
      <c r="L68" s="104"/>
    </row>
    <row r="69" spans="2:12" s="9" customFormat="1" ht="19.899999999999999" customHeight="1">
      <c r="B69" s="104"/>
      <c r="D69" s="105" t="s">
        <v>109</v>
      </c>
      <c r="E69" s="106"/>
      <c r="F69" s="106"/>
      <c r="G69" s="106"/>
      <c r="H69" s="106"/>
      <c r="I69" s="106"/>
      <c r="J69" s="107">
        <f>J198</f>
        <v>0</v>
      </c>
      <c r="L69" s="104"/>
    </row>
    <row r="70" spans="2:12" s="9" customFormat="1" ht="19.899999999999999" customHeight="1">
      <c r="B70" s="104"/>
      <c r="D70" s="105" t="s">
        <v>110</v>
      </c>
      <c r="E70" s="106"/>
      <c r="F70" s="106"/>
      <c r="G70" s="106"/>
      <c r="H70" s="106"/>
      <c r="I70" s="106"/>
      <c r="J70" s="107">
        <f>J226</f>
        <v>0</v>
      </c>
      <c r="L70" s="104"/>
    </row>
    <row r="71" spans="2:12" s="9" customFormat="1" ht="19.899999999999999" customHeight="1">
      <c r="B71" s="104"/>
      <c r="D71" s="105" t="s">
        <v>111</v>
      </c>
      <c r="E71" s="106"/>
      <c r="F71" s="106"/>
      <c r="G71" s="106"/>
      <c r="H71" s="106"/>
      <c r="I71" s="106"/>
      <c r="J71" s="107">
        <f>J297</f>
        <v>0</v>
      </c>
      <c r="L71" s="104"/>
    </row>
    <row r="72" spans="2:12" s="9" customFormat="1" ht="19.899999999999999" customHeight="1">
      <c r="B72" s="104"/>
      <c r="D72" s="105" t="s">
        <v>112</v>
      </c>
      <c r="E72" s="106"/>
      <c r="F72" s="106"/>
      <c r="G72" s="106"/>
      <c r="H72" s="106"/>
      <c r="I72" s="106"/>
      <c r="J72" s="107">
        <f>J306</f>
        <v>0</v>
      </c>
      <c r="L72" s="104"/>
    </row>
    <row r="73" spans="2:12" s="9" customFormat="1" ht="19.899999999999999" customHeight="1">
      <c r="B73" s="104"/>
      <c r="D73" s="105" t="s">
        <v>113</v>
      </c>
      <c r="E73" s="106"/>
      <c r="F73" s="106"/>
      <c r="G73" s="106"/>
      <c r="H73" s="106"/>
      <c r="I73" s="106"/>
      <c r="J73" s="107">
        <f>J348</f>
        <v>0</v>
      </c>
      <c r="L73" s="104"/>
    </row>
    <row r="74" spans="2:12" s="9" customFormat="1" ht="19.899999999999999" customHeight="1">
      <c r="B74" s="104"/>
      <c r="D74" s="105" t="s">
        <v>114</v>
      </c>
      <c r="E74" s="106"/>
      <c r="F74" s="106"/>
      <c r="G74" s="106"/>
      <c r="H74" s="106"/>
      <c r="I74" s="106"/>
      <c r="J74" s="107">
        <f>J382</f>
        <v>0</v>
      </c>
      <c r="L74" s="104"/>
    </row>
    <row r="75" spans="2:12" s="9" customFormat="1" ht="19.899999999999999" customHeight="1">
      <c r="B75" s="104"/>
      <c r="D75" s="105" t="s">
        <v>115</v>
      </c>
      <c r="E75" s="106"/>
      <c r="F75" s="106"/>
      <c r="G75" s="106"/>
      <c r="H75" s="106"/>
      <c r="I75" s="106"/>
      <c r="J75" s="107">
        <f>J396</f>
        <v>0</v>
      </c>
      <c r="L75" s="104"/>
    </row>
    <row r="76" spans="2:12" s="1" customFormat="1" ht="21.75" customHeight="1">
      <c r="B76" s="33"/>
      <c r="L76" s="33"/>
    </row>
    <row r="77" spans="2:12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3"/>
    </row>
    <row r="81" spans="2:63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3"/>
    </row>
    <row r="82" spans="2:63" s="1" customFormat="1" ht="24.95" customHeight="1">
      <c r="B82" s="33"/>
      <c r="C82" s="22" t="s">
        <v>116</v>
      </c>
      <c r="L82" s="33"/>
    </row>
    <row r="83" spans="2:63" s="1" customFormat="1" ht="6.95" customHeight="1">
      <c r="B83" s="33"/>
      <c r="L83" s="33"/>
    </row>
    <row r="84" spans="2:63" s="1" customFormat="1" ht="12" customHeight="1">
      <c r="B84" s="33"/>
      <c r="C84" s="28" t="s">
        <v>16</v>
      </c>
      <c r="L84" s="33"/>
    </row>
    <row r="85" spans="2:63" s="1" customFormat="1" ht="16.5" customHeight="1">
      <c r="B85" s="33"/>
      <c r="E85" s="318" t="str">
        <f>E7</f>
        <v>Rekonstrukce podlahy a obložení stěn tělocvičen - ZŠ Edvarda Beneše</v>
      </c>
      <c r="F85" s="319"/>
      <c r="G85" s="319"/>
      <c r="H85" s="319"/>
      <c r="L85" s="33"/>
    </row>
    <row r="86" spans="2:63" s="1" customFormat="1" ht="12" customHeight="1">
      <c r="B86" s="33"/>
      <c r="C86" s="28" t="s">
        <v>94</v>
      </c>
      <c r="L86" s="33"/>
    </row>
    <row r="87" spans="2:63" s="1" customFormat="1" ht="16.5" customHeight="1">
      <c r="B87" s="33"/>
      <c r="E87" s="308" t="str">
        <f>E9</f>
        <v>01 - Velká tělocvična T1</v>
      </c>
      <c r="F87" s="317"/>
      <c r="G87" s="317"/>
      <c r="H87" s="317"/>
      <c r="L87" s="33"/>
    </row>
    <row r="88" spans="2:63" s="1" customFormat="1" ht="6.95" customHeight="1">
      <c r="B88" s="33"/>
      <c r="L88" s="33"/>
    </row>
    <row r="89" spans="2:63" s="1" customFormat="1" ht="12" customHeight="1">
      <c r="B89" s="33"/>
      <c r="C89" s="28" t="s">
        <v>21</v>
      </c>
      <c r="F89" s="26" t="str">
        <f>F12</f>
        <v xml:space="preserve">E. Beneše 961/2, parc.č. st. 1487, k.ú. Kateřinky </v>
      </c>
      <c r="I89" s="28" t="s">
        <v>23</v>
      </c>
      <c r="J89" s="49" t="str">
        <f>IF(J12="","",J12)</f>
        <v>8. 3. 2025</v>
      </c>
      <c r="L89" s="33"/>
    </row>
    <row r="90" spans="2:63" s="1" customFormat="1" ht="6.95" customHeight="1">
      <c r="B90" s="33"/>
      <c r="L90" s="33"/>
    </row>
    <row r="91" spans="2:63" s="1" customFormat="1" ht="15.2" customHeight="1">
      <c r="B91" s="33"/>
      <c r="C91" s="28" t="s">
        <v>25</v>
      </c>
      <c r="F91" s="26" t="str">
        <f>E15</f>
        <v>Statutární město Opava</v>
      </c>
      <c r="I91" s="28" t="s">
        <v>31</v>
      </c>
      <c r="J91" s="31" t="str">
        <f>E21</f>
        <v>Ing. arch. Petr Mlýnek</v>
      </c>
      <c r="L91" s="33"/>
    </row>
    <row r="92" spans="2:63" s="1" customFormat="1" ht="15.2" customHeight="1">
      <c r="B92" s="33"/>
      <c r="C92" s="28" t="s">
        <v>29</v>
      </c>
      <c r="F92" s="26" t="str">
        <f>IF(E18="","",E18)</f>
        <v>Vyplň údaj</v>
      </c>
      <c r="I92" s="28" t="s">
        <v>34</v>
      </c>
      <c r="J92" s="31" t="str">
        <f>E24</f>
        <v xml:space="preserve"> </v>
      </c>
      <c r="L92" s="33"/>
    </row>
    <row r="93" spans="2:63" s="1" customFormat="1" ht="10.35" customHeight="1">
      <c r="B93" s="33"/>
      <c r="L93" s="33"/>
    </row>
    <row r="94" spans="2:63" s="10" customFormat="1" ht="29.25" customHeight="1">
      <c r="B94" s="108"/>
      <c r="C94" s="109" t="s">
        <v>117</v>
      </c>
      <c r="D94" s="110" t="s">
        <v>57</v>
      </c>
      <c r="E94" s="110" t="s">
        <v>53</v>
      </c>
      <c r="F94" s="110" t="s">
        <v>54</v>
      </c>
      <c r="G94" s="110" t="s">
        <v>118</v>
      </c>
      <c r="H94" s="110" t="s">
        <v>119</v>
      </c>
      <c r="I94" s="110" t="s">
        <v>120</v>
      </c>
      <c r="J94" s="110" t="s">
        <v>98</v>
      </c>
      <c r="K94" s="111" t="s">
        <v>121</v>
      </c>
      <c r="L94" s="108"/>
      <c r="M94" s="55" t="s">
        <v>19</v>
      </c>
      <c r="N94" s="56" t="s">
        <v>42</v>
      </c>
      <c r="O94" s="56" t="s">
        <v>122</v>
      </c>
      <c r="P94" s="56" t="s">
        <v>123</v>
      </c>
      <c r="Q94" s="56" t="s">
        <v>124</v>
      </c>
      <c r="R94" s="56" t="s">
        <v>125</v>
      </c>
      <c r="S94" s="56" t="s">
        <v>126</v>
      </c>
      <c r="T94" s="57" t="s">
        <v>127</v>
      </c>
    </row>
    <row r="95" spans="2:63" s="1" customFormat="1" ht="22.9" customHeight="1">
      <c r="B95" s="33"/>
      <c r="C95" s="60" t="s">
        <v>128</v>
      </c>
      <c r="J95" s="112">
        <f>BK95</f>
        <v>0</v>
      </c>
      <c r="L95" s="33"/>
      <c r="M95" s="58"/>
      <c r="N95" s="50"/>
      <c r="O95" s="50"/>
      <c r="P95" s="113">
        <f>P96+P195</f>
        <v>0</v>
      </c>
      <c r="Q95" s="50"/>
      <c r="R95" s="113">
        <f>R96+R195</f>
        <v>22.45297953</v>
      </c>
      <c r="S95" s="50"/>
      <c r="T95" s="114">
        <f>T96+T195</f>
        <v>14.132723960000002</v>
      </c>
      <c r="AT95" s="18" t="s">
        <v>71</v>
      </c>
      <c r="AU95" s="18" t="s">
        <v>99</v>
      </c>
      <c r="BK95" s="115">
        <f>BK96+BK195</f>
        <v>0</v>
      </c>
    </row>
    <row r="96" spans="2:63" s="11" customFormat="1" ht="25.9" customHeight="1">
      <c r="B96" s="116"/>
      <c r="D96" s="117" t="s">
        <v>71</v>
      </c>
      <c r="E96" s="118" t="s">
        <v>129</v>
      </c>
      <c r="F96" s="118" t="s">
        <v>130</v>
      </c>
      <c r="I96" s="119"/>
      <c r="J96" s="120">
        <f>BK96</f>
        <v>0</v>
      </c>
      <c r="L96" s="116"/>
      <c r="M96" s="121"/>
      <c r="P96" s="122">
        <f>P97+P110+P158+P164+P182+P192</f>
        <v>0</v>
      </c>
      <c r="R96" s="122">
        <f>R97+R110+R158+R164+R182+R192</f>
        <v>19.36643591</v>
      </c>
      <c r="T96" s="123">
        <f>T97+T110+T158+T164+T182+T192</f>
        <v>14.083076000000002</v>
      </c>
      <c r="AR96" s="117" t="s">
        <v>80</v>
      </c>
      <c r="AT96" s="124" t="s">
        <v>71</v>
      </c>
      <c r="AU96" s="124" t="s">
        <v>72</v>
      </c>
      <c r="AY96" s="117" t="s">
        <v>131</v>
      </c>
      <c r="BK96" s="125">
        <f>BK97+BK110+BK158+BK164+BK182+BK192</f>
        <v>0</v>
      </c>
    </row>
    <row r="97" spans="2:65" s="11" customFormat="1" ht="22.9" customHeight="1">
      <c r="B97" s="116"/>
      <c r="D97" s="117" t="s">
        <v>71</v>
      </c>
      <c r="E97" s="126" t="s">
        <v>132</v>
      </c>
      <c r="F97" s="126" t="s">
        <v>133</v>
      </c>
      <c r="I97" s="119"/>
      <c r="J97" s="127">
        <f>BK97</f>
        <v>0</v>
      </c>
      <c r="L97" s="116"/>
      <c r="M97" s="121"/>
      <c r="P97" s="122">
        <f>SUM(P98:P109)</f>
        <v>0</v>
      </c>
      <c r="R97" s="122">
        <f>SUM(R98:R109)</f>
        <v>1.188094</v>
      </c>
      <c r="T97" s="123">
        <f>SUM(T98:T109)</f>
        <v>0</v>
      </c>
      <c r="AR97" s="117" t="s">
        <v>80</v>
      </c>
      <c r="AT97" s="124" t="s">
        <v>71</v>
      </c>
      <c r="AU97" s="124" t="s">
        <v>80</v>
      </c>
      <c r="AY97" s="117" t="s">
        <v>131</v>
      </c>
      <c r="BK97" s="125">
        <f>SUM(BK98:BK109)</f>
        <v>0</v>
      </c>
    </row>
    <row r="98" spans="2:65" s="1" customFormat="1" ht="16.5" customHeight="1">
      <c r="B98" s="33"/>
      <c r="C98" s="128" t="s">
        <v>80</v>
      </c>
      <c r="D98" s="128" t="s">
        <v>134</v>
      </c>
      <c r="E98" s="129" t="s">
        <v>135</v>
      </c>
      <c r="F98" s="130" t="s">
        <v>136</v>
      </c>
      <c r="G98" s="131" t="s">
        <v>137</v>
      </c>
      <c r="H98" s="132">
        <v>8.0370000000000008</v>
      </c>
      <c r="I98" s="133"/>
      <c r="J98" s="134">
        <f>ROUND(I98*H98,2)</f>
        <v>0</v>
      </c>
      <c r="K98" s="130" t="s">
        <v>138</v>
      </c>
      <c r="L98" s="33"/>
      <c r="M98" s="135" t="s">
        <v>19</v>
      </c>
      <c r="N98" s="136" t="s">
        <v>43</v>
      </c>
      <c r="P98" s="137">
        <f>O98*H98</f>
        <v>0</v>
      </c>
      <c r="Q98" s="137">
        <v>3.4680000000000002E-2</v>
      </c>
      <c r="R98" s="137">
        <f>Q98*H98</f>
        <v>0.27872316000000003</v>
      </c>
      <c r="S98" s="137">
        <v>0</v>
      </c>
      <c r="T98" s="138">
        <f>S98*H98</f>
        <v>0</v>
      </c>
      <c r="AR98" s="139" t="s">
        <v>139</v>
      </c>
      <c r="AT98" s="139" t="s">
        <v>134</v>
      </c>
      <c r="AU98" s="139" t="s">
        <v>82</v>
      </c>
      <c r="AY98" s="18" t="s">
        <v>131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80</v>
      </c>
      <c r="BK98" s="140">
        <f>ROUND(I98*H98,2)</f>
        <v>0</v>
      </c>
      <c r="BL98" s="18" t="s">
        <v>139</v>
      </c>
      <c r="BM98" s="139" t="s">
        <v>140</v>
      </c>
    </row>
    <row r="99" spans="2:65" s="1" customFormat="1">
      <c r="B99" s="33"/>
      <c r="D99" s="141" t="s">
        <v>141</v>
      </c>
      <c r="F99" s="142" t="s">
        <v>142</v>
      </c>
      <c r="I99" s="143"/>
      <c r="L99" s="33"/>
      <c r="M99" s="144"/>
      <c r="T99" s="52"/>
      <c r="AT99" s="18" t="s">
        <v>141</v>
      </c>
      <c r="AU99" s="18" t="s">
        <v>82</v>
      </c>
    </row>
    <row r="100" spans="2:65" s="12" customFormat="1">
      <c r="B100" s="145"/>
      <c r="D100" s="146" t="s">
        <v>143</v>
      </c>
      <c r="E100" s="147" t="s">
        <v>19</v>
      </c>
      <c r="F100" s="148" t="s">
        <v>144</v>
      </c>
      <c r="H100" s="147" t="s">
        <v>19</v>
      </c>
      <c r="I100" s="149"/>
      <c r="L100" s="145"/>
      <c r="M100" s="150"/>
      <c r="T100" s="151"/>
      <c r="AT100" s="147" t="s">
        <v>143</v>
      </c>
      <c r="AU100" s="147" t="s">
        <v>82</v>
      </c>
      <c r="AV100" s="12" t="s">
        <v>80</v>
      </c>
      <c r="AW100" s="12" t="s">
        <v>33</v>
      </c>
      <c r="AX100" s="12" t="s">
        <v>72</v>
      </c>
      <c r="AY100" s="147" t="s">
        <v>131</v>
      </c>
    </row>
    <row r="101" spans="2:65" s="13" customFormat="1">
      <c r="B101" s="152"/>
      <c r="D101" s="146" t="s">
        <v>143</v>
      </c>
      <c r="E101" s="153" t="s">
        <v>19</v>
      </c>
      <c r="F101" s="154" t="s">
        <v>145</v>
      </c>
      <c r="H101" s="155">
        <v>5.31</v>
      </c>
      <c r="I101" s="156"/>
      <c r="L101" s="152"/>
      <c r="M101" s="157"/>
      <c r="T101" s="158"/>
      <c r="AT101" s="153" t="s">
        <v>143</v>
      </c>
      <c r="AU101" s="153" t="s">
        <v>82</v>
      </c>
      <c r="AV101" s="13" t="s">
        <v>82</v>
      </c>
      <c r="AW101" s="13" t="s">
        <v>33</v>
      </c>
      <c r="AX101" s="13" t="s">
        <v>72</v>
      </c>
      <c r="AY101" s="153" t="s">
        <v>131</v>
      </c>
    </row>
    <row r="102" spans="2:65" s="13" customFormat="1">
      <c r="B102" s="152"/>
      <c r="D102" s="146" t="s">
        <v>143</v>
      </c>
      <c r="E102" s="153" t="s">
        <v>19</v>
      </c>
      <c r="F102" s="154" t="s">
        <v>146</v>
      </c>
      <c r="H102" s="155">
        <v>2.7269999999999999</v>
      </c>
      <c r="I102" s="156"/>
      <c r="L102" s="152"/>
      <c r="M102" s="157"/>
      <c r="T102" s="158"/>
      <c r="AT102" s="153" t="s">
        <v>143</v>
      </c>
      <c r="AU102" s="153" t="s">
        <v>82</v>
      </c>
      <c r="AV102" s="13" t="s">
        <v>82</v>
      </c>
      <c r="AW102" s="13" t="s">
        <v>33</v>
      </c>
      <c r="AX102" s="13" t="s">
        <v>72</v>
      </c>
      <c r="AY102" s="153" t="s">
        <v>131</v>
      </c>
    </row>
    <row r="103" spans="2:65" s="14" customFormat="1">
      <c r="B103" s="159"/>
      <c r="D103" s="146" t="s">
        <v>143</v>
      </c>
      <c r="E103" s="160" t="s">
        <v>19</v>
      </c>
      <c r="F103" s="161" t="s">
        <v>147</v>
      </c>
      <c r="H103" s="162">
        <v>8.0370000000000008</v>
      </c>
      <c r="I103" s="163"/>
      <c r="L103" s="159"/>
      <c r="M103" s="164"/>
      <c r="T103" s="165"/>
      <c r="AT103" s="160" t="s">
        <v>143</v>
      </c>
      <c r="AU103" s="160" t="s">
        <v>82</v>
      </c>
      <c r="AV103" s="14" t="s">
        <v>139</v>
      </c>
      <c r="AW103" s="14" t="s">
        <v>33</v>
      </c>
      <c r="AX103" s="14" t="s">
        <v>80</v>
      </c>
      <c r="AY103" s="160" t="s">
        <v>131</v>
      </c>
    </row>
    <row r="104" spans="2:65" s="1" customFormat="1" ht="16.5" customHeight="1">
      <c r="B104" s="33"/>
      <c r="C104" s="128" t="s">
        <v>82</v>
      </c>
      <c r="D104" s="128" t="s">
        <v>134</v>
      </c>
      <c r="E104" s="129" t="s">
        <v>148</v>
      </c>
      <c r="F104" s="130" t="s">
        <v>149</v>
      </c>
      <c r="G104" s="131" t="s">
        <v>137</v>
      </c>
      <c r="H104" s="132">
        <v>43.594000000000001</v>
      </c>
      <c r="I104" s="133"/>
      <c r="J104" s="134">
        <f>ROUND(I104*H104,2)</f>
        <v>0</v>
      </c>
      <c r="K104" s="130" t="s">
        <v>138</v>
      </c>
      <c r="L104" s="33"/>
      <c r="M104" s="135" t="s">
        <v>19</v>
      </c>
      <c r="N104" s="136" t="s">
        <v>43</v>
      </c>
      <c r="P104" s="137">
        <f>O104*H104</f>
        <v>0</v>
      </c>
      <c r="Q104" s="137">
        <v>2.5999999999999998E-4</v>
      </c>
      <c r="R104" s="137">
        <f>Q104*H104</f>
        <v>1.1334439999999999E-2</v>
      </c>
      <c r="S104" s="137">
        <v>0</v>
      </c>
      <c r="T104" s="138">
        <f>S104*H104</f>
        <v>0</v>
      </c>
      <c r="AR104" s="139" t="s">
        <v>139</v>
      </c>
      <c r="AT104" s="139" t="s">
        <v>134</v>
      </c>
      <c r="AU104" s="139" t="s">
        <v>82</v>
      </c>
      <c r="AY104" s="18" t="s">
        <v>131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80</v>
      </c>
      <c r="BK104" s="140">
        <f>ROUND(I104*H104,2)</f>
        <v>0</v>
      </c>
      <c r="BL104" s="18" t="s">
        <v>139</v>
      </c>
      <c r="BM104" s="139" t="s">
        <v>150</v>
      </c>
    </row>
    <row r="105" spans="2:65" s="1" customFormat="1">
      <c r="B105" s="33"/>
      <c r="D105" s="141" t="s">
        <v>141</v>
      </c>
      <c r="F105" s="142" t="s">
        <v>151</v>
      </c>
      <c r="I105" s="143"/>
      <c r="L105" s="33"/>
      <c r="M105" s="144"/>
      <c r="T105" s="52"/>
      <c r="AT105" s="18" t="s">
        <v>141</v>
      </c>
      <c r="AU105" s="18" t="s">
        <v>82</v>
      </c>
    </row>
    <row r="106" spans="2:65" s="1" customFormat="1" ht="24.2" customHeight="1">
      <c r="B106" s="33"/>
      <c r="C106" s="128" t="s">
        <v>152</v>
      </c>
      <c r="D106" s="128" t="s">
        <v>134</v>
      </c>
      <c r="E106" s="129" t="s">
        <v>153</v>
      </c>
      <c r="F106" s="130" t="s">
        <v>154</v>
      </c>
      <c r="G106" s="131" t="s">
        <v>137</v>
      </c>
      <c r="H106" s="132">
        <v>43.594000000000001</v>
      </c>
      <c r="I106" s="133"/>
      <c r="J106" s="134">
        <f>ROUND(I106*H106,2)</f>
        <v>0</v>
      </c>
      <c r="K106" s="130" t="s">
        <v>138</v>
      </c>
      <c r="L106" s="33"/>
      <c r="M106" s="135" t="s">
        <v>19</v>
      </c>
      <c r="N106" s="136" t="s">
        <v>43</v>
      </c>
      <c r="P106" s="137">
        <f>O106*H106</f>
        <v>0</v>
      </c>
      <c r="Q106" s="137">
        <v>2.06E-2</v>
      </c>
      <c r="R106" s="137">
        <f>Q106*H106</f>
        <v>0.89803640000000007</v>
      </c>
      <c r="S106" s="137">
        <v>0</v>
      </c>
      <c r="T106" s="138">
        <f>S106*H106</f>
        <v>0</v>
      </c>
      <c r="AR106" s="139" t="s">
        <v>139</v>
      </c>
      <c r="AT106" s="139" t="s">
        <v>134</v>
      </c>
      <c r="AU106" s="139" t="s">
        <v>82</v>
      </c>
      <c r="AY106" s="18" t="s">
        <v>131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80</v>
      </c>
      <c r="BK106" s="140">
        <f>ROUND(I106*H106,2)</f>
        <v>0</v>
      </c>
      <c r="BL106" s="18" t="s">
        <v>139</v>
      </c>
      <c r="BM106" s="139" t="s">
        <v>155</v>
      </c>
    </row>
    <row r="107" spans="2:65" s="1" customFormat="1">
      <c r="B107" s="33"/>
      <c r="D107" s="141" t="s">
        <v>141</v>
      </c>
      <c r="F107" s="142" t="s">
        <v>156</v>
      </c>
      <c r="I107" s="143"/>
      <c r="L107" s="33"/>
      <c r="M107" s="144"/>
      <c r="T107" s="52"/>
      <c r="AT107" s="18" t="s">
        <v>141</v>
      </c>
      <c r="AU107" s="18" t="s">
        <v>82</v>
      </c>
    </row>
    <row r="108" spans="2:65" s="12" customFormat="1">
      <c r="B108" s="145"/>
      <c r="D108" s="146" t="s">
        <v>143</v>
      </c>
      <c r="E108" s="147" t="s">
        <v>19</v>
      </c>
      <c r="F108" s="148" t="s">
        <v>157</v>
      </c>
      <c r="H108" s="147" t="s">
        <v>19</v>
      </c>
      <c r="I108" s="149"/>
      <c r="L108" s="145"/>
      <c r="M108" s="150"/>
      <c r="T108" s="151"/>
      <c r="AT108" s="147" t="s">
        <v>143</v>
      </c>
      <c r="AU108" s="147" t="s">
        <v>82</v>
      </c>
      <c r="AV108" s="12" t="s">
        <v>80</v>
      </c>
      <c r="AW108" s="12" t="s">
        <v>33</v>
      </c>
      <c r="AX108" s="12" t="s">
        <v>72</v>
      </c>
      <c r="AY108" s="147" t="s">
        <v>131</v>
      </c>
    </row>
    <row r="109" spans="2:65" s="13" customFormat="1">
      <c r="B109" s="152"/>
      <c r="D109" s="146" t="s">
        <v>143</v>
      </c>
      <c r="E109" s="153" t="s">
        <v>19</v>
      </c>
      <c r="F109" s="154" t="s">
        <v>158</v>
      </c>
      <c r="H109" s="155">
        <v>43.594000000000001</v>
      </c>
      <c r="I109" s="156"/>
      <c r="L109" s="152"/>
      <c r="M109" s="157"/>
      <c r="T109" s="158"/>
      <c r="AT109" s="153" t="s">
        <v>143</v>
      </c>
      <c r="AU109" s="153" t="s">
        <v>82</v>
      </c>
      <c r="AV109" s="13" t="s">
        <v>82</v>
      </c>
      <c r="AW109" s="13" t="s">
        <v>33</v>
      </c>
      <c r="AX109" s="13" t="s">
        <v>80</v>
      </c>
      <c r="AY109" s="153" t="s">
        <v>131</v>
      </c>
    </row>
    <row r="110" spans="2:65" s="11" customFormat="1" ht="22.9" customHeight="1">
      <c r="B110" s="116"/>
      <c r="D110" s="117" t="s">
        <v>71</v>
      </c>
      <c r="E110" s="126" t="s">
        <v>159</v>
      </c>
      <c r="F110" s="126" t="s">
        <v>160</v>
      </c>
      <c r="I110" s="119"/>
      <c r="J110" s="127">
        <f>BK110</f>
        <v>0</v>
      </c>
      <c r="L110" s="116"/>
      <c r="M110" s="121"/>
      <c r="P110" s="122">
        <f>SUM(P111:P157)</f>
        <v>0</v>
      </c>
      <c r="R110" s="122">
        <f>SUM(R111:R157)</f>
        <v>18.157493909999999</v>
      </c>
      <c r="T110" s="123">
        <f>SUM(T111:T157)</f>
        <v>0</v>
      </c>
      <c r="AR110" s="117" t="s">
        <v>80</v>
      </c>
      <c r="AT110" s="124" t="s">
        <v>71</v>
      </c>
      <c r="AU110" s="124" t="s">
        <v>80</v>
      </c>
      <c r="AY110" s="117" t="s">
        <v>131</v>
      </c>
      <c r="BK110" s="125">
        <f>SUM(BK111:BK157)</f>
        <v>0</v>
      </c>
    </row>
    <row r="111" spans="2:65" s="1" customFormat="1" ht="21.75" customHeight="1">
      <c r="B111" s="33"/>
      <c r="C111" s="128" t="s">
        <v>139</v>
      </c>
      <c r="D111" s="128" t="s">
        <v>134</v>
      </c>
      <c r="E111" s="129" t="s">
        <v>161</v>
      </c>
      <c r="F111" s="130" t="s">
        <v>162</v>
      </c>
      <c r="G111" s="131" t="s">
        <v>163</v>
      </c>
      <c r="H111" s="132">
        <v>5.5430000000000001</v>
      </c>
      <c r="I111" s="133"/>
      <c r="J111" s="134">
        <f>ROUND(I111*H111,2)</f>
        <v>0</v>
      </c>
      <c r="K111" s="130" t="s">
        <v>138</v>
      </c>
      <c r="L111" s="33"/>
      <c r="M111" s="135" t="s">
        <v>19</v>
      </c>
      <c r="N111" s="136" t="s">
        <v>43</v>
      </c>
      <c r="P111" s="137">
        <f>O111*H111</f>
        <v>0</v>
      </c>
      <c r="Q111" s="137">
        <v>2.5018699999999998</v>
      </c>
      <c r="R111" s="137">
        <f>Q111*H111</f>
        <v>13.867865409999999</v>
      </c>
      <c r="S111" s="137">
        <v>0</v>
      </c>
      <c r="T111" s="138">
        <f>S111*H111</f>
        <v>0</v>
      </c>
      <c r="AR111" s="139" t="s">
        <v>139</v>
      </c>
      <c r="AT111" s="139" t="s">
        <v>134</v>
      </c>
      <c r="AU111" s="139" t="s">
        <v>82</v>
      </c>
      <c r="AY111" s="18" t="s">
        <v>131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80</v>
      </c>
      <c r="BK111" s="140">
        <f>ROUND(I111*H111,2)</f>
        <v>0</v>
      </c>
      <c r="BL111" s="18" t="s">
        <v>139</v>
      </c>
      <c r="BM111" s="139" t="s">
        <v>164</v>
      </c>
    </row>
    <row r="112" spans="2:65" s="1" customFormat="1">
      <c r="B112" s="33"/>
      <c r="D112" s="141" t="s">
        <v>141</v>
      </c>
      <c r="F112" s="142" t="s">
        <v>165</v>
      </c>
      <c r="I112" s="143"/>
      <c r="L112" s="33"/>
      <c r="M112" s="144"/>
      <c r="T112" s="52"/>
      <c r="AT112" s="18" t="s">
        <v>141</v>
      </c>
      <c r="AU112" s="18" t="s">
        <v>82</v>
      </c>
    </row>
    <row r="113" spans="2:65" s="12" customFormat="1">
      <c r="B113" s="145"/>
      <c r="D113" s="146" t="s">
        <v>143</v>
      </c>
      <c r="E113" s="147" t="s">
        <v>19</v>
      </c>
      <c r="F113" s="148" t="s">
        <v>166</v>
      </c>
      <c r="H113" s="147" t="s">
        <v>19</v>
      </c>
      <c r="I113" s="149"/>
      <c r="L113" s="145"/>
      <c r="M113" s="150"/>
      <c r="T113" s="151"/>
      <c r="AT113" s="147" t="s">
        <v>143</v>
      </c>
      <c r="AU113" s="147" t="s">
        <v>82</v>
      </c>
      <c r="AV113" s="12" t="s">
        <v>80</v>
      </c>
      <c r="AW113" s="12" t="s">
        <v>33</v>
      </c>
      <c r="AX113" s="12" t="s">
        <v>72</v>
      </c>
      <c r="AY113" s="147" t="s">
        <v>131</v>
      </c>
    </row>
    <row r="114" spans="2:65" s="13" customFormat="1">
      <c r="B114" s="152"/>
      <c r="D114" s="146" t="s">
        <v>143</v>
      </c>
      <c r="E114" s="153" t="s">
        <v>19</v>
      </c>
      <c r="F114" s="154" t="s">
        <v>167</v>
      </c>
      <c r="H114" s="155">
        <v>1.53</v>
      </c>
      <c r="I114" s="156"/>
      <c r="L114" s="152"/>
      <c r="M114" s="157"/>
      <c r="T114" s="158"/>
      <c r="AT114" s="153" t="s">
        <v>143</v>
      </c>
      <c r="AU114" s="153" t="s">
        <v>82</v>
      </c>
      <c r="AV114" s="13" t="s">
        <v>82</v>
      </c>
      <c r="AW114" s="13" t="s">
        <v>33</v>
      </c>
      <c r="AX114" s="13" t="s">
        <v>72</v>
      </c>
      <c r="AY114" s="153" t="s">
        <v>131</v>
      </c>
    </row>
    <row r="115" spans="2:65" s="12" customFormat="1">
      <c r="B115" s="145"/>
      <c r="D115" s="146" t="s">
        <v>143</v>
      </c>
      <c r="E115" s="147" t="s">
        <v>19</v>
      </c>
      <c r="F115" s="148" t="s">
        <v>168</v>
      </c>
      <c r="H115" s="147" t="s">
        <v>19</v>
      </c>
      <c r="I115" s="149"/>
      <c r="L115" s="145"/>
      <c r="M115" s="150"/>
      <c r="T115" s="151"/>
      <c r="AT115" s="147" t="s">
        <v>143</v>
      </c>
      <c r="AU115" s="147" t="s">
        <v>82</v>
      </c>
      <c r="AV115" s="12" t="s">
        <v>80</v>
      </c>
      <c r="AW115" s="12" t="s">
        <v>33</v>
      </c>
      <c r="AX115" s="12" t="s">
        <v>72</v>
      </c>
      <c r="AY115" s="147" t="s">
        <v>131</v>
      </c>
    </row>
    <row r="116" spans="2:65" s="13" customFormat="1">
      <c r="B116" s="152"/>
      <c r="D116" s="146" t="s">
        <v>143</v>
      </c>
      <c r="E116" s="153" t="s">
        <v>19</v>
      </c>
      <c r="F116" s="154" t="s">
        <v>169</v>
      </c>
      <c r="H116" s="155">
        <v>0.51900000000000002</v>
      </c>
      <c r="I116" s="156"/>
      <c r="L116" s="152"/>
      <c r="M116" s="157"/>
      <c r="T116" s="158"/>
      <c r="AT116" s="153" t="s">
        <v>143</v>
      </c>
      <c r="AU116" s="153" t="s">
        <v>82</v>
      </c>
      <c r="AV116" s="13" t="s">
        <v>82</v>
      </c>
      <c r="AW116" s="13" t="s">
        <v>33</v>
      </c>
      <c r="AX116" s="13" t="s">
        <v>72</v>
      </c>
      <c r="AY116" s="153" t="s">
        <v>131</v>
      </c>
    </row>
    <row r="117" spans="2:65" s="12" customFormat="1">
      <c r="B117" s="145"/>
      <c r="D117" s="146" t="s">
        <v>143</v>
      </c>
      <c r="E117" s="147" t="s">
        <v>19</v>
      </c>
      <c r="F117" s="148" t="s">
        <v>170</v>
      </c>
      <c r="H117" s="147" t="s">
        <v>19</v>
      </c>
      <c r="I117" s="149"/>
      <c r="L117" s="145"/>
      <c r="M117" s="150"/>
      <c r="T117" s="151"/>
      <c r="AT117" s="147" t="s">
        <v>143</v>
      </c>
      <c r="AU117" s="147" t="s">
        <v>82</v>
      </c>
      <c r="AV117" s="12" t="s">
        <v>80</v>
      </c>
      <c r="AW117" s="12" t="s">
        <v>33</v>
      </c>
      <c r="AX117" s="12" t="s">
        <v>72</v>
      </c>
      <c r="AY117" s="147" t="s">
        <v>131</v>
      </c>
    </row>
    <row r="118" spans="2:65" s="13" customFormat="1">
      <c r="B118" s="152"/>
      <c r="D118" s="146" t="s">
        <v>143</v>
      </c>
      <c r="E118" s="153" t="s">
        <v>19</v>
      </c>
      <c r="F118" s="154" t="s">
        <v>171</v>
      </c>
      <c r="H118" s="155">
        <v>3.4940000000000002</v>
      </c>
      <c r="I118" s="156"/>
      <c r="L118" s="152"/>
      <c r="M118" s="157"/>
      <c r="T118" s="158"/>
      <c r="AT118" s="153" t="s">
        <v>143</v>
      </c>
      <c r="AU118" s="153" t="s">
        <v>82</v>
      </c>
      <c r="AV118" s="13" t="s">
        <v>82</v>
      </c>
      <c r="AW118" s="13" t="s">
        <v>33</v>
      </c>
      <c r="AX118" s="13" t="s">
        <v>72</v>
      </c>
      <c r="AY118" s="153" t="s">
        <v>131</v>
      </c>
    </row>
    <row r="119" spans="2:65" s="14" customFormat="1">
      <c r="B119" s="159"/>
      <c r="D119" s="146" t="s">
        <v>143</v>
      </c>
      <c r="E119" s="160" t="s">
        <v>19</v>
      </c>
      <c r="F119" s="161" t="s">
        <v>147</v>
      </c>
      <c r="H119" s="162">
        <v>5.5430000000000001</v>
      </c>
      <c r="I119" s="163"/>
      <c r="L119" s="159"/>
      <c r="M119" s="164"/>
      <c r="T119" s="165"/>
      <c r="AT119" s="160" t="s">
        <v>143</v>
      </c>
      <c r="AU119" s="160" t="s">
        <v>82</v>
      </c>
      <c r="AV119" s="14" t="s">
        <v>139</v>
      </c>
      <c r="AW119" s="14" t="s">
        <v>33</v>
      </c>
      <c r="AX119" s="14" t="s">
        <v>80</v>
      </c>
      <c r="AY119" s="160" t="s">
        <v>131</v>
      </c>
    </row>
    <row r="120" spans="2:65" s="1" customFormat="1" ht="21.75" customHeight="1">
      <c r="B120" s="33"/>
      <c r="C120" s="128" t="s">
        <v>172</v>
      </c>
      <c r="D120" s="128" t="s">
        <v>134</v>
      </c>
      <c r="E120" s="129" t="s">
        <v>173</v>
      </c>
      <c r="F120" s="130" t="s">
        <v>174</v>
      </c>
      <c r="G120" s="131" t="s">
        <v>163</v>
      </c>
      <c r="H120" s="132">
        <v>5.5430000000000001</v>
      </c>
      <c r="I120" s="133"/>
      <c r="J120" s="134">
        <f>ROUND(I120*H120,2)</f>
        <v>0</v>
      </c>
      <c r="K120" s="130" t="s">
        <v>138</v>
      </c>
      <c r="L120" s="33"/>
      <c r="M120" s="135" t="s">
        <v>19</v>
      </c>
      <c r="N120" s="136" t="s">
        <v>43</v>
      </c>
      <c r="P120" s="137">
        <f>O120*H120</f>
        <v>0</v>
      </c>
      <c r="Q120" s="137">
        <v>0</v>
      </c>
      <c r="R120" s="137">
        <f>Q120*H120</f>
        <v>0</v>
      </c>
      <c r="S120" s="137">
        <v>0</v>
      </c>
      <c r="T120" s="138">
        <f>S120*H120</f>
        <v>0</v>
      </c>
      <c r="AR120" s="139" t="s">
        <v>139</v>
      </c>
      <c r="AT120" s="139" t="s">
        <v>134</v>
      </c>
      <c r="AU120" s="139" t="s">
        <v>82</v>
      </c>
      <c r="AY120" s="18" t="s">
        <v>131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80</v>
      </c>
      <c r="BK120" s="140">
        <f>ROUND(I120*H120,2)</f>
        <v>0</v>
      </c>
      <c r="BL120" s="18" t="s">
        <v>139</v>
      </c>
      <c r="BM120" s="139" t="s">
        <v>175</v>
      </c>
    </row>
    <row r="121" spans="2:65" s="1" customFormat="1">
      <c r="B121" s="33"/>
      <c r="D121" s="141" t="s">
        <v>141</v>
      </c>
      <c r="F121" s="142" t="s">
        <v>176</v>
      </c>
      <c r="I121" s="143"/>
      <c r="L121" s="33"/>
      <c r="M121" s="144"/>
      <c r="T121" s="52"/>
      <c r="AT121" s="18" t="s">
        <v>141</v>
      </c>
      <c r="AU121" s="18" t="s">
        <v>82</v>
      </c>
    </row>
    <row r="122" spans="2:65" s="1" customFormat="1" ht="24.2" customHeight="1">
      <c r="B122" s="33"/>
      <c r="C122" s="128" t="s">
        <v>177</v>
      </c>
      <c r="D122" s="128" t="s">
        <v>134</v>
      </c>
      <c r="E122" s="129" t="s">
        <v>178</v>
      </c>
      <c r="F122" s="130" t="s">
        <v>179</v>
      </c>
      <c r="G122" s="131" t="s">
        <v>163</v>
      </c>
      <c r="H122" s="132">
        <v>5.5430000000000001</v>
      </c>
      <c r="I122" s="133"/>
      <c r="J122" s="134">
        <f>ROUND(I122*H122,2)</f>
        <v>0</v>
      </c>
      <c r="K122" s="130" t="s">
        <v>138</v>
      </c>
      <c r="L122" s="33"/>
      <c r="M122" s="135" t="s">
        <v>19</v>
      </c>
      <c r="N122" s="136" t="s">
        <v>43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139</v>
      </c>
      <c r="AT122" s="139" t="s">
        <v>134</v>
      </c>
      <c r="AU122" s="139" t="s">
        <v>82</v>
      </c>
      <c r="AY122" s="18" t="s">
        <v>131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80</v>
      </c>
      <c r="BK122" s="140">
        <f>ROUND(I122*H122,2)</f>
        <v>0</v>
      </c>
      <c r="BL122" s="18" t="s">
        <v>139</v>
      </c>
      <c r="BM122" s="139" t="s">
        <v>180</v>
      </c>
    </row>
    <row r="123" spans="2:65" s="1" customFormat="1">
      <c r="B123" s="33"/>
      <c r="D123" s="141" t="s">
        <v>141</v>
      </c>
      <c r="F123" s="142" t="s">
        <v>181</v>
      </c>
      <c r="I123" s="143"/>
      <c r="L123" s="33"/>
      <c r="M123" s="144"/>
      <c r="T123" s="52"/>
      <c r="AT123" s="18" t="s">
        <v>141</v>
      </c>
      <c r="AU123" s="18" t="s">
        <v>82</v>
      </c>
    </row>
    <row r="124" spans="2:65" s="1" customFormat="1" ht="16.5" customHeight="1">
      <c r="B124" s="33"/>
      <c r="C124" s="128" t="s">
        <v>182</v>
      </c>
      <c r="D124" s="128" t="s">
        <v>134</v>
      </c>
      <c r="E124" s="129" t="s">
        <v>183</v>
      </c>
      <c r="F124" s="130" t="s">
        <v>184</v>
      </c>
      <c r="G124" s="131" t="s">
        <v>185</v>
      </c>
      <c r="H124" s="132">
        <v>0.25</v>
      </c>
      <c r="I124" s="133"/>
      <c r="J124" s="134">
        <f>ROUND(I124*H124,2)</f>
        <v>0</v>
      </c>
      <c r="K124" s="130" t="s">
        <v>138</v>
      </c>
      <c r="L124" s="33"/>
      <c r="M124" s="135" t="s">
        <v>19</v>
      </c>
      <c r="N124" s="136" t="s">
        <v>43</v>
      </c>
      <c r="P124" s="137">
        <f>O124*H124</f>
        <v>0</v>
      </c>
      <c r="Q124" s="137">
        <v>1.06277</v>
      </c>
      <c r="R124" s="137">
        <f>Q124*H124</f>
        <v>0.2656925</v>
      </c>
      <c r="S124" s="137">
        <v>0</v>
      </c>
      <c r="T124" s="138">
        <f>S124*H124</f>
        <v>0</v>
      </c>
      <c r="AR124" s="139" t="s">
        <v>139</v>
      </c>
      <c r="AT124" s="139" t="s">
        <v>134</v>
      </c>
      <c r="AU124" s="139" t="s">
        <v>82</v>
      </c>
      <c r="AY124" s="18" t="s">
        <v>131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80</v>
      </c>
      <c r="BK124" s="140">
        <f>ROUND(I124*H124,2)</f>
        <v>0</v>
      </c>
      <c r="BL124" s="18" t="s">
        <v>139</v>
      </c>
      <c r="BM124" s="139" t="s">
        <v>186</v>
      </c>
    </row>
    <row r="125" spans="2:65" s="1" customFormat="1">
      <c r="B125" s="33"/>
      <c r="D125" s="141" t="s">
        <v>141</v>
      </c>
      <c r="F125" s="142" t="s">
        <v>187</v>
      </c>
      <c r="I125" s="143"/>
      <c r="L125" s="33"/>
      <c r="M125" s="144"/>
      <c r="T125" s="52"/>
      <c r="AT125" s="18" t="s">
        <v>141</v>
      </c>
      <c r="AU125" s="18" t="s">
        <v>82</v>
      </c>
    </row>
    <row r="126" spans="2:65" s="12" customFormat="1">
      <c r="B126" s="145"/>
      <c r="D126" s="146" t="s">
        <v>143</v>
      </c>
      <c r="E126" s="147" t="s">
        <v>19</v>
      </c>
      <c r="F126" s="148" t="s">
        <v>166</v>
      </c>
      <c r="H126" s="147" t="s">
        <v>19</v>
      </c>
      <c r="I126" s="149"/>
      <c r="L126" s="145"/>
      <c r="M126" s="150"/>
      <c r="T126" s="151"/>
      <c r="AT126" s="147" t="s">
        <v>143</v>
      </c>
      <c r="AU126" s="147" t="s">
        <v>82</v>
      </c>
      <c r="AV126" s="12" t="s">
        <v>80</v>
      </c>
      <c r="AW126" s="12" t="s">
        <v>33</v>
      </c>
      <c r="AX126" s="12" t="s">
        <v>72</v>
      </c>
      <c r="AY126" s="147" t="s">
        <v>131</v>
      </c>
    </row>
    <row r="127" spans="2:65" s="13" customFormat="1">
      <c r="B127" s="152"/>
      <c r="D127" s="146" t="s">
        <v>143</v>
      </c>
      <c r="E127" s="153" t="s">
        <v>19</v>
      </c>
      <c r="F127" s="154" t="s">
        <v>188</v>
      </c>
      <c r="H127" s="155">
        <v>6.9000000000000006E-2</v>
      </c>
      <c r="I127" s="156"/>
      <c r="L127" s="152"/>
      <c r="M127" s="157"/>
      <c r="T127" s="158"/>
      <c r="AT127" s="153" t="s">
        <v>143</v>
      </c>
      <c r="AU127" s="153" t="s">
        <v>82</v>
      </c>
      <c r="AV127" s="13" t="s">
        <v>82</v>
      </c>
      <c r="AW127" s="13" t="s">
        <v>33</v>
      </c>
      <c r="AX127" s="13" t="s">
        <v>72</v>
      </c>
      <c r="AY127" s="153" t="s">
        <v>131</v>
      </c>
    </row>
    <row r="128" spans="2:65" s="12" customFormat="1">
      <c r="B128" s="145"/>
      <c r="D128" s="146" t="s">
        <v>143</v>
      </c>
      <c r="E128" s="147" t="s">
        <v>19</v>
      </c>
      <c r="F128" s="148" t="s">
        <v>168</v>
      </c>
      <c r="H128" s="147" t="s">
        <v>19</v>
      </c>
      <c r="I128" s="149"/>
      <c r="L128" s="145"/>
      <c r="M128" s="150"/>
      <c r="T128" s="151"/>
      <c r="AT128" s="147" t="s">
        <v>143</v>
      </c>
      <c r="AU128" s="147" t="s">
        <v>82</v>
      </c>
      <c r="AV128" s="12" t="s">
        <v>80</v>
      </c>
      <c r="AW128" s="12" t="s">
        <v>33</v>
      </c>
      <c r="AX128" s="12" t="s">
        <v>72</v>
      </c>
      <c r="AY128" s="147" t="s">
        <v>131</v>
      </c>
    </row>
    <row r="129" spans="2:65" s="13" customFormat="1">
      <c r="B129" s="152"/>
      <c r="D129" s="146" t="s">
        <v>143</v>
      </c>
      <c r="E129" s="153" t="s">
        <v>19</v>
      </c>
      <c r="F129" s="154" t="s">
        <v>189</v>
      </c>
      <c r="H129" s="155">
        <v>2.3E-2</v>
      </c>
      <c r="I129" s="156"/>
      <c r="L129" s="152"/>
      <c r="M129" s="157"/>
      <c r="T129" s="158"/>
      <c r="AT129" s="153" t="s">
        <v>143</v>
      </c>
      <c r="AU129" s="153" t="s">
        <v>82</v>
      </c>
      <c r="AV129" s="13" t="s">
        <v>82</v>
      </c>
      <c r="AW129" s="13" t="s">
        <v>33</v>
      </c>
      <c r="AX129" s="13" t="s">
        <v>72</v>
      </c>
      <c r="AY129" s="153" t="s">
        <v>131</v>
      </c>
    </row>
    <row r="130" spans="2:65" s="12" customFormat="1">
      <c r="B130" s="145"/>
      <c r="D130" s="146" t="s">
        <v>143</v>
      </c>
      <c r="E130" s="147" t="s">
        <v>19</v>
      </c>
      <c r="F130" s="148" t="s">
        <v>170</v>
      </c>
      <c r="H130" s="147" t="s">
        <v>19</v>
      </c>
      <c r="I130" s="149"/>
      <c r="L130" s="145"/>
      <c r="M130" s="150"/>
      <c r="T130" s="151"/>
      <c r="AT130" s="147" t="s">
        <v>143</v>
      </c>
      <c r="AU130" s="147" t="s">
        <v>82</v>
      </c>
      <c r="AV130" s="12" t="s">
        <v>80</v>
      </c>
      <c r="AW130" s="12" t="s">
        <v>33</v>
      </c>
      <c r="AX130" s="12" t="s">
        <v>72</v>
      </c>
      <c r="AY130" s="147" t="s">
        <v>131</v>
      </c>
    </row>
    <row r="131" spans="2:65" s="13" customFormat="1">
      <c r="B131" s="152"/>
      <c r="D131" s="146" t="s">
        <v>143</v>
      </c>
      <c r="E131" s="153" t="s">
        <v>19</v>
      </c>
      <c r="F131" s="154" t="s">
        <v>190</v>
      </c>
      <c r="H131" s="155">
        <v>0.158</v>
      </c>
      <c r="I131" s="156"/>
      <c r="L131" s="152"/>
      <c r="M131" s="157"/>
      <c r="T131" s="158"/>
      <c r="AT131" s="153" t="s">
        <v>143</v>
      </c>
      <c r="AU131" s="153" t="s">
        <v>82</v>
      </c>
      <c r="AV131" s="13" t="s">
        <v>82</v>
      </c>
      <c r="AW131" s="13" t="s">
        <v>33</v>
      </c>
      <c r="AX131" s="13" t="s">
        <v>72</v>
      </c>
      <c r="AY131" s="153" t="s">
        <v>131</v>
      </c>
    </row>
    <row r="132" spans="2:65" s="14" customFormat="1">
      <c r="B132" s="159"/>
      <c r="D132" s="146" t="s">
        <v>143</v>
      </c>
      <c r="E132" s="160" t="s">
        <v>19</v>
      </c>
      <c r="F132" s="161" t="s">
        <v>147</v>
      </c>
      <c r="H132" s="162">
        <v>0.25</v>
      </c>
      <c r="I132" s="163"/>
      <c r="L132" s="159"/>
      <c r="M132" s="164"/>
      <c r="T132" s="165"/>
      <c r="AT132" s="160" t="s">
        <v>143</v>
      </c>
      <c r="AU132" s="160" t="s">
        <v>82</v>
      </c>
      <c r="AV132" s="14" t="s">
        <v>139</v>
      </c>
      <c r="AW132" s="14" t="s">
        <v>33</v>
      </c>
      <c r="AX132" s="14" t="s">
        <v>80</v>
      </c>
      <c r="AY132" s="160" t="s">
        <v>131</v>
      </c>
    </row>
    <row r="133" spans="2:65" s="1" customFormat="1" ht="37.9" customHeight="1">
      <c r="B133" s="33"/>
      <c r="C133" s="128" t="s">
        <v>191</v>
      </c>
      <c r="D133" s="128" t="s">
        <v>134</v>
      </c>
      <c r="E133" s="129" t="s">
        <v>192</v>
      </c>
      <c r="F133" s="130" t="s">
        <v>193</v>
      </c>
      <c r="G133" s="131" t="s">
        <v>137</v>
      </c>
      <c r="H133" s="132">
        <v>403.2</v>
      </c>
      <c r="I133" s="133"/>
      <c r="J133" s="134">
        <f>ROUND(I133*H133,2)</f>
        <v>0</v>
      </c>
      <c r="K133" s="130" t="s">
        <v>19</v>
      </c>
      <c r="L133" s="33"/>
      <c r="M133" s="135" t="s">
        <v>19</v>
      </c>
      <c r="N133" s="136" t="s">
        <v>43</v>
      </c>
      <c r="P133" s="137">
        <f>O133*H133</f>
        <v>0</v>
      </c>
      <c r="Q133" s="137">
        <v>9.9799999999999993E-3</v>
      </c>
      <c r="R133" s="137">
        <f>Q133*H133</f>
        <v>4.023936</v>
      </c>
      <c r="S133" s="137">
        <v>0</v>
      </c>
      <c r="T133" s="138">
        <f>S133*H133</f>
        <v>0</v>
      </c>
      <c r="AR133" s="139" t="s">
        <v>139</v>
      </c>
      <c r="AT133" s="139" t="s">
        <v>134</v>
      </c>
      <c r="AU133" s="139" t="s">
        <v>82</v>
      </c>
      <c r="AY133" s="18" t="s">
        <v>131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80</v>
      </c>
      <c r="BK133" s="140">
        <f>ROUND(I133*H133,2)</f>
        <v>0</v>
      </c>
      <c r="BL133" s="18" t="s">
        <v>139</v>
      </c>
      <c r="BM133" s="139" t="s">
        <v>194</v>
      </c>
    </row>
    <row r="134" spans="2:65" s="12" customFormat="1">
      <c r="B134" s="145"/>
      <c r="D134" s="146" t="s">
        <v>143</v>
      </c>
      <c r="E134" s="147" t="s">
        <v>19</v>
      </c>
      <c r="F134" s="148" t="s">
        <v>195</v>
      </c>
      <c r="H134" s="147" t="s">
        <v>19</v>
      </c>
      <c r="I134" s="149"/>
      <c r="L134" s="145"/>
      <c r="M134" s="150"/>
      <c r="T134" s="151"/>
      <c r="AT134" s="147" t="s">
        <v>143</v>
      </c>
      <c r="AU134" s="147" t="s">
        <v>82</v>
      </c>
      <c r="AV134" s="12" t="s">
        <v>80</v>
      </c>
      <c r="AW134" s="12" t="s">
        <v>33</v>
      </c>
      <c r="AX134" s="12" t="s">
        <v>72</v>
      </c>
      <c r="AY134" s="147" t="s">
        <v>131</v>
      </c>
    </row>
    <row r="135" spans="2:65" s="12" customFormat="1">
      <c r="B135" s="145"/>
      <c r="D135" s="146" t="s">
        <v>143</v>
      </c>
      <c r="E135" s="147" t="s">
        <v>19</v>
      </c>
      <c r="F135" s="148" t="s">
        <v>196</v>
      </c>
      <c r="H135" s="147" t="s">
        <v>19</v>
      </c>
      <c r="I135" s="149"/>
      <c r="L135" s="145"/>
      <c r="M135" s="150"/>
      <c r="T135" s="151"/>
      <c r="AT135" s="147" t="s">
        <v>143</v>
      </c>
      <c r="AU135" s="147" t="s">
        <v>82</v>
      </c>
      <c r="AV135" s="12" t="s">
        <v>80</v>
      </c>
      <c r="AW135" s="12" t="s">
        <v>33</v>
      </c>
      <c r="AX135" s="12" t="s">
        <v>72</v>
      </c>
      <c r="AY135" s="147" t="s">
        <v>131</v>
      </c>
    </row>
    <row r="136" spans="2:65" s="12" customFormat="1">
      <c r="B136" s="145"/>
      <c r="D136" s="146" t="s">
        <v>143</v>
      </c>
      <c r="E136" s="147" t="s">
        <v>19</v>
      </c>
      <c r="F136" s="148" t="s">
        <v>197</v>
      </c>
      <c r="H136" s="147" t="s">
        <v>19</v>
      </c>
      <c r="I136" s="149"/>
      <c r="L136" s="145"/>
      <c r="M136" s="150"/>
      <c r="T136" s="151"/>
      <c r="AT136" s="147" t="s">
        <v>143</v>
      </c>
      <c r="AU136" s="147" t="s">
        <v>82</v>
      </c>
      <c r="AV136" s="12" t="s">
        <v>80</v>
      </c>
      <c r="AW136" s="12" t="s">
        <v>33</v>
      </c>
      <c r="AX136" s="12" t="s">
        <v>72</v>
      </c>
      <c r="AY136" s="147" t="s">
        <v>131</v>
      </c>
    </row>
    <row r="137" spans="2:65" s="12" customFormat="1">
      <c r="B137" s="145"/>
      <c r="D137" s="146" t="s">
        <v>143</v>
      </c>
      <c r="E137" s="147" t="s">
        <v>19</v>
      </c>
      <c r="F137" s="148" t="s">
        <v>198</v>
      </c>
      <c r="H137" s="147" t="s">
        <v>19</v>
      </c>
      <c r="I137" s="149"/>
      <c r="L137" s="145"/>
      <c r="M137" s="150"/>
      <c r="T137" s="151"/>
      <c r="AT137" s="147" t="s">
        <v>143</v>
      </c>
      <c r="AU137" s="147" t="s">
        <v>82</v>
      </c>
      <c r="AV137" s="12" t="s">
        <v>80</v>
      </c>
      <c r="AW137" s="12" t="s">
        <v>33</v>
      </c>
      <c r="AX137" s="12" t="s">
        <v>72</v>
      </c>
      <c r="AY137" s="147" t="s">
        <v>131</v>
      </c>
    </row>
    <row r="138" spans="2:65" s="12" customFormat="1">
      <c r="B138" s="145"/>
      <c r="D138" s="146" t="s">
        <v>143</v>
      </c>
      <c r="E138" s="147" t="s">
        <v>19</v>
      </c>
      <c r="F138" s="148" t="s">
        <v>199</v>
      </c>
      <c r="H138" s="147" t="s">
        <v>19</v>
      </c>
      <c r="I138" s="149"/>
      <c r="L138" s="145"/>
      <c r="M138" s="150"/>
      <c r="T138" s="151"/>
      <c r="AT138" s="147" t="s">
        <v>143</v>
      </c>
      <c r="AU138" s="147" t="s">
        <v>82</v>
      </c>
      <c r="AV138" s="12" t="s">
        <v>80</v>
      </c>
      <c r="AW138" s="12" t="s">
        <v>33</v>
      </c>
      <c r="AX138" s="12" t="s">
        <v>72</v>
      </c>
      <c r="AY138" s="147" t="s">
        <v>131</v>
      </c>
    </row>
    <row r="139" spans="2:65" s="12" customFormat="1">
      <c r="B139" s="145"/>
      <c r="D139" s="146" t="s">
        <v>143</v>
      </c>
      <c r="E139" s="147" t="s">
        <v>19</v>
      </c>
      <c r="F139" s="148" t="s">
        <v>200</v>
      </c>
      <c r="H139" s="147" t="s">
        <v>19</v>
      </c>
      <c r="I139" s="149"/>
      <c r="L139" s="145"/>
      <c r="M139" s="150"/>
      <c r="T139" s="151"/>
      <c r="AT139" s="147" t="s">
        <v>143</v>
      </c>
      <c r="AU139" s="147" t="s">
        <v>82</v>
      </c>
      <c r="AV139" s="12" t="s">
        <v>80</v>
      </c>
      <c r="AW139" s="12" t="s">
        <v>33</v>
      </c>
      <c r="AX139" s="12" t="s">
        <v>72</v>
      </c>
      <c r="AY139" s="147" t="s">
        <v>131</v>
      </c>
    </row>
    <row r="140" spans="2:65" s="12" customFormat="1">
      <c r="B140" s="145"/>
      <c r="D140" s="146" t="s">
        <v>143</v>
      </c>
      <c r="E140" s="147" t="s">
        <v>19</v>
      </c>
      <c r="F140" s="148" t="s">
        <v>201</v>
      </c>
      <c r="H140" s="147" t="s">
        <v>19</v>
      </c>
      <c r="I140" s="149"/>
      <c r="L140" s="145"/>
      <c r="M140" s="150"/>
      <c r="T140" s="151"/>
      <c r="AT140" s="147" t="s">
        <v>143</v>
      </c>
      <c r="AU140" s="147" t="s">
        <v>82</v>
      </c>
      <c r="AV140" s="12" t="s">
        <v>80</v>
      </c>
      <c r="AW140" s="12" t="s">
        <v>33</v>
      </c>
      <c r="AX140" s="12" t="s">
        <v>72</v>
      </c>
      <c r="AY140" s="147" t="s">
        <v>131</v>
      </c>
    </row>
    <row r="141" spans="2:65" s="12" customFormat="1">
      <c r="B141" s="145"/>
      <c r="D141" s="146" t="s">
        <v>143</v>
      </c>
      <c r="E141" s="147" t="s">
        <v>19</v>
      </c>
      <c r="F141" s="148" t="s">
        <v>202</v>
      </c>
      <c r="H141" s="147" t="s">
        <v>19</v>
      </c>
      <c r="I141" s="149"/>
      <c r="L141" s="145"/>
      <c r="M141" s="150"/>
      <c r="T141" s="151"/>
      <c r="AT141" s="147" t="s">
        <v>143</v>
      </c>
      <c r="AU141" s="147" t="s">
        <v>82</v>
      </c>
      <c r="AV141" s="12" t="s">
        <v>80</v>
      </c>
      <c r="AW141" s="12" t="s">
        <v>33</v>
      </c>
      <c r="AX141" s="12" t="s">
        <v>72</v>
      </c>
      <c r="AY141" s="147" t="s">
        <v>131</v>
      </c>
    </row>
    <row r="142" spans="2:65" s="12" customFormat="1">
      <c r="B142" s="145"/>
      <c r="D142" s="146" t="s">
        <v>143</v>
      </c>
      <c r="E142" s="147" t="s">
        <v>19</v>
      </c>
      <c r="F142" s="148" t="s">
        <v>203</v>
      </c>
      <c r="H142" s="147" t="s">
        <v>19</v>
      </c>
      <c r="I142" s="149"/>
      <c r="L142" s="145"/>
      <c r="M142" s="150"/>
      <c r="T142" s="151"/>
      <c r="AT142" s="147" t="s">
        <v>143</v>
      </c>
      <c r="AU142" s="147" t="s">
        <v>82</v>
      </c>
      <c r="AV142" s="12" t="s">
        <v>80</v>
      </c>
      <c r="AW142" s="12" t="s">
        <v>33</v>
      </c>
      <c r="AX142" s="12" t="s">
        <v>72</v>
      </c>
      <c r="AY142" s="147" t="s">
        <v>131</v>
      </c>
    </row>
    <row r="143" spans="2:65" s="12" customFormat="1">
      <c r="B143" s="145"/>
      <c r="D143" s="146" t="s">
        <v>143</v>
      </c>
      <c r="E143" s="147" t="s">
        <v>19</v>
      </c>
      <c r="F143" s="148" t="s">
        <v>204</v>
      </c>
      <c r="H143" s="147" t="s">
        <v>19</v>
      </c>
      <c r="I143" s="149"/>
      <c r="L143" s="145"/>
      <c r="M143" s="150"/>
      <c r="T143" s="151"/>
      <c r="AT143" s="147" t="s">
        <v>143</v>
      </c>
      <c r="AU143" s="147" t="s">
        <v>82</v>
      </c>
      <c r="AV143" s="12" t="s">
        <v>80</v>
      </c>
      <c r="AW143" s="12" t="s">
        <v>33</v>
      </c>
      <c r="AX143" s="12" t="s">
        <v>72</v>
      </c>
      <c r="AY143" s="147" t="s">
        <v>131</v>
      </c>
    </row>
    <row r="144" spans="2:65" s="12" customFormat="1">
      <c r="B144" s="145"/>
      <c r="D144" s="146" t="s">
        <v>143</v>
      </c>
      <c r="E144" s="147" t="s">
        <v>19</v>
      </c>
      <c r="F144" s="148" t="s">
        <v>205</v>
      </c>
      <c r="H144" s="147" t="s">
        <v>19</v>
      </c>
      <c r="I144" s="149"/>
      <c r="L144" s="145"/>
      <c r="M144" s="150"/>
      <c r="T144" s="151"/>
      <c r="AT144" s="147" t="s">
        <v>143</v>
      </c>
      <c r="AU144" s="147" t="s">
        <v>82</v>
      </c>
      <c r="AV144" s="12" t="s">
        <v>80</v>
      </c>
      <c r="AW144" s="12" t="s">
        <v>33</v>
      </c>
      <c r="AX144" s="12" t="s">
        <v>72</v>
      </c>
      <c r="AY144" s="147" t="s">
        <v>131</v>
      </c>
    </row>
    <row r="145" spans="2:65" s="12" customFormat="1">
      <c r="B145" s="145"/>
      <c r="D145" s="146" t="s">
        <v>143</v>
      </c>
      <c r="E145" s="147" t="s">
        <v>19</v>
      </c>
      <c r="F145" s="148" t="s">
        <v>206</v>
      </c>
      <c r="H145" s="147" t="s">
        <v>19</v>
      </c>
      <c r="I145" s="149"/>
      <c r="L145" s="145"/>
      <c r="M145" s="150"/>
      <c r="T145" s="151"/>
      <c r="AT145" s="147" t="s">
        <v>143</v>
      </c>
      <c r="AU145" s="147" t="s">
        <v>82</v>
      </c>
      <c r="AV145" s="12" t="s">
        <v>80</v>
      </c>
      <c r="AW145" s="12" t="s">
        <v>33</v>
      </c>
      <c r="AX145" s="12" t="s">
        <v>72</v>
      </c>
      <c r="AY145" s="147" t="s">
        <v>131</v>
      </c>
    </row>
    <row r="146" spans="2:65" s="12" customFormat="1">
      <c r="B146" s="145"/>
      <c r="D146" s="146" t="s">
        <v>143</v>
      </c>
      <c r="E146" s="147" t="s">
        <v>19</v>
      </c>
      <c r="F146" s="148" t="s">
        <v>207</v>
      </c>
      <c r="H146" s="147" t="s">
        <v>19</v>
      </c>
      <c r="I146" s="149"/>
      <c r="L146" s="145"/>
      <c r="M146" s="150"/>
      <c r="T146" s="151"/>
      <c r="AT146" s="147" t="s">
        <v>143</v>
      </c>
      <c r="AU146" s="147" t="s">
        <v>82</v>
      </c>
      <c r="AV146" s="12" t="s">
        <v>80</v>
      </c>
      <c r="AW146" s="12" t="s">
        <v>33</v>
      </c>
      <c r="AX146" s="12" t="s">
        <v>72</v>
      </c>
      <c r="AY146" s="147" t="s">
        <v>131</v>
      </c>
    </row>
    <row r="147" spans="2:65" s="12" customFormat="1">
      <c r="B147" s="145"/>
      <c r="D147" s="146" t="s">
        <v>143</v>
      </c>
      <c r="E147" s="147" t="s">
        <v>19</v>
      </c>
      <c r="F147" s="148" t="s">
        <v>208</v>
      </c>
      <c r="H147" s="147" t="s">
        <v>19</v>
      </c>
      <c r="I147" s="149"/>
      <c r="L147" s="145"/>
      <c r="M147" s="150"/>
      <c r="T147" s="151"/>
      <c r="AT147" s="147" t="s">
        <v>143</v>
      </c>
      <c r="AU147" s="147" t="s">
        <v>82</v>
      </c>
      <c r="AV147" s="12" t="s">
        <v>80</v>
      </c>
      <c r="AW147" s="12" t="s">
        <v>33</v>
      </c>
      <c r="AX147" s="12" t="s">
        <v>72</v>
      </c>
      <c r="AY147" s="147" t="s">
        <v>131</v>
      </c>
    </row>
    <row r="148" spans="2:65" s="12" customFormat="1">
      <c r="B148" s="145"/>
      <c r="D148" s="146" t="s">
        <v>143</v>
      </c>
      <c r="E148" s="147" t="s">
        <v>19</v>
      </c>
      <c r="F148" s="148" t="s">
        <v>209</v>
      </c>
      <c r="H148" s="147" t="s">
        <v>19</v>
      </c>
      <c r="I148" s="149"/>
      <c r="L148" s="145"/>
      <c r="M148" s="150"/>
      <c r="T148" s="151"/>
      <c r="AT148" s="147" t="s">
        <v>143</v>
      </c>
      <c r="AU148" s="147" t="s">
        <v>82</v>
      </c>
      <c r="AV148" s="12" t="s">
        <v>80</v>
      </c>
      <c r="AW148" s="12" t="s">
        <v>33</v>
      </c>
      <c r="AX148" s="12" t="s">
        <v>72</v>
      </c>
      <c r="AY148" s="147" t="s">
        <v>131</v>
      </c>
    </row>
    <row r="149" spans="2:65" s="12" customFormat="1">
      <c r="B149" s="145"/>
      <c r="D149" s="146" t="s">
        <v>143</v>
      </c>
      <c r="E149" s="147" t="s">
        <v>19</v>
      </c>
      <c r="F149" s="148" t="s">
        <v>210</v>
      </c>
      <c r="H149" s="147" t="s">
        <v>19</v>
      </c>
      <c r="I149" s="149"/>
      <c r="L149" s="145"/>
      <c r="M149" s="150"/>
      <c r="T149" s="151"/>
      <c r="AT149" s="147" t="s">
        <v>143</v>
      </c>
      <c r="AU149" s="147" t="s">
        <v>82</v>
      </c>
      <c r="AV149" s="12" t="s">
        <v>80</v>
      </c>
      <c r="AW149" s="12" t="s">
        <v>33</v>
      </c>
      <c r="AX149" s="12" t="s">
        <v>72</v>
      </c>
      <c r="AY149" s="147" t="s">
        <v>131</v>
      </c>
    </row>
    <row r="150" spans="2:65" s="12" customFormat="1">
      <c r="B150" s="145"/>
      <c r="D150" s="146" t="s">
        <v>143</v>
      </c>
      <c r="E150" s="147" t="s">
        <v>19</v>
      </c>
      <c r="F150" s="148" t="s">
        <v>211</v>
      </c>
      <c r="H150" s="147" t="s">
        <v>19</v>
      </c>
      <c r="I150" s="149"/>
      <c r="L150" s="145"/>
      <c r="M150" s="150"/>
      <c r="T150" s="151"/>
      <c r="AT150" s="147" t="s">
        <v>143</v>
      </c>
      <c r="AU150" s="147" t="s">
        <v>82</v>
      </c>
      <c r="AV150" s="12" t="s">
        <v>80</v>
      </c>
      <c r="AW150" s="12" t="s">
        <v>33</v>
      </c>
      <c r="AX150" s="12" t="s">
        <v>72</v>
      </c>
      <c r="AY150" s="147" t="s">
        <v>131</v>
      </c>
    </row>
    <row r="151" spans="2:65" s="12" customFormat="1">
      <c r="B151" s="145"/>
      <c r="D151" s="146" t="s">
        <v>143</v>
      </c>
      <c r="E151" s="147" t="s">
        <v>19</v>
      </c>
      <c r="F151" s="148" t="s">
        <v>212</v>
      </c>
      <c r="H151" s="147" t="s">
        <v>19</v>
      </c>
      <c r="I151" s="149"/>
      <c r="L151" s="145"/>
      <c r="M151" s="150"/>
      <c r="T151" s="151"/>
      <c r="AT151" s="147" t="s">
        <v>143</v>
      </c>
      <c r="AU151" s="147" t="s">
        <v>82</v>
      </c>
      <c r="AV151" s="12" t="s">
        <v>80</v>
      </c>
      <c r="AW151" s="12" t="s">
        <v>33</v>
      </c>
      <c r="AX151" s="12" t="s">
        <v>72</v>
      </c>
      <c r="AY151" s="147" t="s">
        <v>131</v>
      </c>
    </row>
    <row r="152" spans="2:65" s="12" customFormat="1">
      <c r="B152" s="145"/>
      <c r="D152" s="146" t="s">
        <v>143</v>
      </c>
      <c r="E152" s="147" t="s">
        <v>19</v>
      </c>
      <c r="F152" s="148" t="s">
        <v>213</v>
      </c>
      <c r="H152" s="147" t="s">
        <v>19</v>
      </c>
      <c r="I152" s="149"/>
      <c r="L152" s="145"/>
      <c r="M152" s="150"/>
      <c r="T152" s="151"/>
      <c r="AT152" s="147" t="s">
        <v>143</v>
      </c>
      <c r="AU152" s="147" t="s">
        <v>82</v>
      </c>
      <c r="AV152" s="12" t="s">
        <v>80</v>
      </c>
      <c r="AW152" s="12" t="s">
        <v>33</v>
      </c>
      <c r="AX152" s="12" t="s">
        <v>72</v>
      </c>
      <c r="AY152" s="147" t="s">
        <v>131</v>
      </c>
    </row>
    <row r="153" spans="2:65" s="12" customFormat="1">
      <c r="B153" s="145"/>
      <c r="D153" s="146" t="s">
        <v>143</v>
      </c>
      <c r="E153" s="147" t="s">
        <v>19</v>
      </c>
      <c r="F153" s="148" t="s">
        <v>911</v>
      </c>
      <c r="H153" s="147" t="s">
        <v>19</v>
      </c>
      <c r="I153" s="149"/>
      <c r="L153" s="145"/>
      <c r="M153" s="150"/>
      <c r="T153" s="151"/>
      <c r="AT153" s="147" t="s">
        <v>143</v>
      </c>
      <c r="AU153" s="147" t="s">
        <v>82</v>
      </c>
      <c r="AV153" s="12" t="s">
        <v>80</v>
      </c>
      <c r="AW153" s="12" t="s">
        <v>33</v>
      </c>
      <c r="AX153" s="12" t="s">
        <v>72</v>
      </c>
      <c r="AY153" s="147" t="s">
        <v>131</v>
      </c>
    </row>
    <row r="154" spans="2:65" s="12" customFormat="1">
      <c r="B154" s="145"/>
      <c r="D154" s="146" t="s">
        <v>143</v>
      </c>
      <c r="E154" s="147" t="s">
        <v>19</v>
      </c>
      <c r="F154" s="148" t="s">
        <v>214</v>
      </c>
      <c r="H154" s="147" t="s">
        <v>19</v>
      </c>
      <c r="I154" s="149"/>
      <c r="L154" s="145"/>
      <c r="M154" s="150"/>
      <c r="T154" s="151"/>
      <c r="AT154" s="147" t="s">
        <v>143</v>
      </c>
      <c r="AU154" s="147" t="s">
        <v>82</v>
      </c>
      <c r="AV154" s="12" t="s">
        <v>80</v>
      </c>
      <c r="AW154" s="12" t="s">
        <v>33</v>
      </c>
      <c r="AX154" s="12" t="s">
        <v>72</v>
      </c>
      <c r="AY154" s="147" t="s">
        <v>131</v>
      </c>
    </row>
    <row r="155" spans="2:65" s="12" customFormat="1">
      <c r="B155" s="145"/>
      <c r="D155" s="146" t="s">
        <v>143</v>
      </c>
      <c r="E155" s="147" t="s">
        <v>19</v>
      </c>
      <c r="F155" s="148" t="s">
        <v>208</v>
      </c>
      <c r="H155" s="147" t="s">
        <v>19</v>
      </c>
      <c r="I155" s="149"/>
      <c r="L155" s="145"/>
      <c r="M155" s="150"/>
      <c r="T155" s="151"/>
      <c r="AT155" s="147" t="s">
        <v>143</v>
      </c>
      <c r="AU155" s="147" t="s">
        <v>82</v>
      </c>
      <c r="AV155" s="12" t="s">
        <v>80</v>
      </c>
      <c r="AW155" s="12" t="s">
        <v>33</v>
      </c>
      <c r="AX155" s="12" t="s">
        <v>72</v>
      </c>
      <c r="AY155" s="147" t="s">
        <v>131</v>
      </c>
    </row>
    <row r="156" spans="2:65" s="13" customFormat="1">
      <c r="B156" s="152"/>
      <c r="D156" s="146" t="s">
        <v>143</v>
      </c>
      <c r="E156" s="153" t="s">
        <v>19</v>
      </c>
      <c r="F156" s="154" t="s">
        <v>215</v>
      </c>
      <c r="H156" s="155">
        <v>403.2</v>
      </c>
      <c r="I156" s="156"/>
      <c r="L156" s="152"/>
      <c r="M156" s="157"/>
      <c r="T156" s="158"/>
      <c r="AT156" s="153" t="s">
        <v>143</v>
      </c>
      <c r="AU156" s="153" t="s">
        <v>82</v>
      </c>
      <c r="AV156" s="13" t="s">
        <v>82</v>
      </c>
      <c r="AW156" s="13" t="s">
        <v>33</v>
      </c>
      <c r="AX156" s="13" t="s">
        <v>80</v>
      </c>
      <c r="AY156" s="153" t="s">
        <v>131</v>
      </c>
    </row>
    <row r="157" spans="2:65" s="1" customFormat="1" ht="16.5" customHeight="1">
      <c r="B157" s="33"/>
      <c r="C157" s="128" t="s">
        <v>216</v>
      </c>
      <c r="D157" s="128" t="s">
        <v>134</v>
      </c>
      <c r="E157" s="129" t="s">
        <v>217</v>
      </c>
      <c r="F157" s="130" t="s">
        <v>218</v>
      </c>
      <c r="G157" s="131" t="s">
        <v>219</v>
      </c>
      <c r="H157" s="132">
        <v>300</v>
      </c>
      <c r="I157" s="133"/>
      <c r="J157" s="134">
        <f>ROUND(I157*H157,2)</f>
        <v>0</v>
      </c>
      <c r="K157" s="130" t="s">
        <v>19</v>
      </c>
      <c r="L157" s="33"/>
      <c r="M157" s="135" t="s">
        <v>19</v>
      </c>
      <c r="N157" s="136" t="s">
        <v>43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139</v>
      </c>
      <c r="AT157" s="139" t="s">
        <v>134</v>
      </c>
      <c r="AU157" s="139" t="s">
        <v>82</v>
      </c>
      <c r="AY157" s="18" t="s">
        <v>131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80</v>
      </c>
      <c r="BK157" s="140">
        <f>ROUND(I157*H157,2)</f>
        <v>0</v>
      </c>
      <c r="BL157" s="18" t="s">
        <v>139</v>
      </c>
      <c r="BM157" s="139" t="s">
        <v>220</v>
      </c>
    </row>
    <row r="158" spans="2:65" s="11" customFormat="1" ht="22.9" customHeight="1">
      <c r="B158" s="116"/>
      <c r="D158" s="117" t="s">
        <v>71</v>
      </c>
      <c r="E158" s="126" t="s">
        <v>221</v>
      </c>
      <c r="F158" s="126" t="s">
        <v>222</v>
      </c>
      <c r="I158" s="119"/>
      <c r="J158" s="127">
        <f>BK158</f>
        <v>0</v>
      </c>
      <c r="L158" s="116"/>
      <c r="M158" s="121"/>
      <c r="P158" s="122">
        <f>SUM(P159:P163)</f>
        <v>0</v>
      </c>
      <c r="R158" s="122">
        <f>SUM(R159:R163)</f>
        <v>2.0848000000000002E-2</v>
      </c>
      <c r="T158" s="123">
        <f>SUM(T159:T163)</f>
        <v>0</v>
      </c>
      <c r="AR158" s="117" t="s">
        <v>80</v>
      </c>
      <c r="AT158" s="124" t="s">
        <v>71</v>
      </c>
      <c r="AU158" s="124" t="s">
        <v>80</v>
      </c>
      <c r="AY158" s="117" t="s">
        <v>131</v>
      </c>
      <c r="BK158" s="125">
        <f>SUM(BK159:BK163)</f>
        <v>0</v>
      </c>
    </row>
    <row r="159" spans="2:65" s="1" customFormat="1" ht="24.2" customHeight="1">
      <c r="B159" s="33"/>
      <c r="C159" s="128" t="s">
        <v>223</v>
      </c>
      <c r="D159" s="128" t="s">
        <v>134</v>
      </c>
      <c r="E159" s="129" t="s">
        <v>224</v>
      </c>
      <c r="F159" s="130" t="s">
        <v>225</v>
      </c>
      <c r="G159" s="131" t="s">
        <v>137</v>
      </c>
      <c r="H159" s="132">
        <v>521.20000000000005</v>
      </c>
      <c r="I159" s="133"/>
      <c r="J159" s="134">
        <f>ROUND(I159*H159,2)</f>
        <v>0</v>
      </c>
      <c r="K159" s="130" t="s">
        <v>138</v>
      </c>
      <c r="L159" s="33"/>
      <c r="M159" s="135" t="s">
        <v>19</v>
      </c>
      <c r="N159" s="136" t="s">
        <v>43</v>
      </c>
      <c r="P159" s="137">
        <f>O159*H159</f>
        <v>0</v>
      </c>
      <c r="Q159" s="137">
        <v>4.0000000000000003E-5</v>
      </c>
      <c r="R159" s="137">
        <f>Q159*H159</f>
        <v>2.0848000000000002E-2</v>
      </c>
      <c r="S159" s="137">
        <v>0</v>
      </c>
      <c r="T159" s="138">
        <f>S159*H159</f>
        <v>0</v>
      </c>
      <c r="AR159" s="139" t="s">
        <v>226</v>
      </c>
      <c r="AT159" s="139" t="s">
        <v>134</v>
      </c>
      <c r="AU159" s="139" t="s">
        <v>82</v>
      </c>
      <c r="AY159" s="18" t="s">
        <v>131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80</v>
      </c>
      <c r="BK159" s="140">
        <f>ROUND(I159*H159,2)</f>
        <v>0</v>
      </c>
      <c r="BL159" s="18" t="s">
        <v>226</v>
      </c>
      <c r="BM159" s="139" t="s">
        <v>227</v>
      </c>
    </row>
    <row r="160" spans="2:65" s="1" customFormat="1">
      <c r="B160" s="33"/>
      <c r="D160" s="141" t="s">
        <v>141</v>
      </c>
      <c r="F160" s="142" t="s">
        <v>228</v>
      </c>
      <c r="I160" s="143"/>
      <c r="L160" s="33"/>
      <c r="M160" s="144"/>
      <c r="T160" s="52"/>
      <c r="AT160" s="18" t="s">
        <v>141</v>
      </c>
      <c r="AU160" s="18" t="s">
        <v>82</v>
      </c>
    </row>
    <row r="161" spans="2:65" s="13" customFormat="1">
      <c r="B161" s="152"/>
      <c r="D161" s="146" t="s">
        <v>143</v>
      </c>
      <c r="E161" s="153" t="s">
        <v>19</v>
      </c>
      <c r="F161" s="154" t="s">
        <v>229</v>
      </c>
      <c r="H161" s="155">
        <v>480.1</v>
      </c>
      <c r="I161" s="156"/>
      <c r="L161" s="152"/>
      <c r="M161" s="157"/>
      <c r="T161" s="158"/>
      <c r="AT161" s="153" t="s">
        <v>143</v>
      </c>
      <c r="AU161" s="153" t="s">
        <v>82</v>
      </c>
      <c r="AV161" s="13" t="s">
        <v>82</v>
      </c>
      <c r="AW161" s="13" t="s">
        <v>33</v>
      </c>
      <c r="AX161" s="13" t="s">
        <v>72</v>
      </c>
      <c r="AY161" s="153" t="s">
        <v>131</v>
      </c>
    </row>
    <row r="162" spans="2:65" s="13" customFormat="1">
      <c r="B162" s="152"/>
      <c r="D162" s="146" t="s">
        <v>143</v>
      </c>
      <c r="E162" s="153" t="s">
        <v>19</v>
      </c>
      <c r="F162" s="154" t="s">
        <v>230</v>
      </c>
      <c r="H162" s="155">
        <v>41.1</v>
      </c>
      <c r="I162" s="156"/>
      <c r="L162" s="152"/>
      <c r="M162" s="157"/>
      <c r="T162" s="158"/>
      <c r="AT162" s="153" t="s">
        <v>143</v>
      </c>
      <c r="AU162" s="153" t="s">
        <v>82</v>
      </c>
      <c r="AV162" s="13" t="s">
        <v>82</v>
      </c>
      <c r="AW162" s="13" t="s">
        <v>33</v>
      </c>
      <c r="AX162" s="13" t="s">
        <v>72</v>
      </c>
      <c r="AY162" s="153" t="s">
        <v>131</v>
      </c>
    </row>
    <row r="163" spans="2:65" s="14" customFormat="1">
      <c r="B163" s="159"/>
      <c r="D163" s="146" t="s">
        <v>143</v>
      </c>
      <c r="E163" s="160" t="s">
        <v>19</v>
      </c>
      <c r="F163" s="161" t="s">
        <v>147</v>
      </c>
      <c r="H163" s="162">
        <v>521.20000000000005</v>
      </c>
      <c r="I163" s="163"/>
      <c r="L163" s="159"/>
      <c r="M163" s="164"/>
      <c r="T163" s="165"/>
      <c r="AT163" s="160" t="s">
        <v>143</v>
      </c>
      <c r="AU163" s="160" t="s">
        <v>82</v>
      </c>
      <c r="AV163" s="14" t="s">
        <v>139</v>
      </c>
      <c r="AW163" s="14" t="s">
        <v>33</v>
      </c>
      <c r="AX163" s="14" t="s">
        <v>80</v>
      </c>
      <c r="AY163" s="160" t="s">
        <v>131</v>
      </c>
    </row>
    <row r="164" spans="2:65" s="11" customFormat="1" ht="22.9" customHeight="1">
      <c r="B164" s="116"/>
      <c r="D164" s="117" t="s">
        <v>71</v>
      </c>
      <c r="E164" s="126" t="s">
        <v>231</v>
      </c>
      <c r="F164" s="126" t="s">
        <v>232</v>
      </c>
      <c r="I164" s="119"/>
      <c r="J164" s="127">
        <f>BK164</f>
        <v>0</v>
      </c>
      <c r="L164" s="116"/>
      <c r="M164" s="121"/>
      <c r="P164" s="122">
        <f>SUM(P165:P181)</f>
        <v>0</v>
      </c>
      <c r="R164" s="122">
        <f>SUM(R165:R181)</f>
        <v>0</v>
      </c>
      <c r="T164" s="123">
        <f>SUM(T165:T181)</f>
        <v>14.083076000000002</v>
      </c>
      <c r="AR164" s="117" t="s">
        <v>80</v>
      </c>
      <c r="AT164" s="124" t="s">
        <v>71</v>
      </c>
      <c r="AU164" s="124" t="s">
        <v>80</v>
      </c>
      <c r="AY164" s="117" t="s">
        <v>131</v>
      </c>
      <c r="BK164" s="125">
        <f>SUM(BK165:BK181)</f>
        <v>0</v>
      </c>
    </row>
    <row r="165" spans="2:65" s="1" customFormat="1" ht="24.2" customHeight="1">
      <c r="B165" s="33"/>
      <c r="C165" s="128" t="s">
        <v>233</v>
      </c>
      <c r="D165" s="128" t="s">
        <v>134</v>
      </c>
      <c r="E165" s="129" t="s">
        <v>234</v>
      </c>
      <c r="F165" s="130" t="s">
        <v>235</v>
      </c>
      <c r="G165" s="131" t="s">
        <v>236</v>
      </c>
      <c r="H165" s="132">
        <v>50</v>
      </c>
      <c r="I165" s="133"/>
      <c r="J165" s="134">
        <f>ROUND(I165*H165,2)</f>
        <v>0</v>
      </c>
      <c r="K165" s="130" t="s">
        <v>19</v>
      </c>
      <c r="L165" s="33"/>
      <c r="M165" s="135" t="s">
        <v>19</v>
      </c>
      <c r="N165" s="136" t="s">
        <v>43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139</v>
      </c>
      <c r="AT165" s="139" t="s">
        <v>134</v>
      </c>
      <c r="AU165" s="139" t="s">
        <v>82</v>
      </c>
      <c r="AY165" s="18" t="s">
        <v>131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8" t="s">
        <v>80</v>
      </c>
      <c r="BK165" s="140">
        <f>ROUND(I165*H165,2)</f>
        <v>0</v>
      </c>
      <c r="BL165" s="18" t="s">
        <v>139</v>
      </c>
      <c r="BM165" s="139" t="s">
        <v>237</v>
      </c>
    </row>
    <row r="166" spans="2:65" s="1" customFormat="1" ht="16.5" customHeight="1">
      <c r="B166" s="33"/>
      <c r="C166" s="128" t="s">
        <v>8</v>
      </c>
      <c r="D166" s="128" t="s">
        <v>134</v>
      </c>
      <c r="E166" s="129" t="s">
        <v>238</v>
      </c>
      <c r="F166" s="130" t="s">
        <v>239</v>
      </c>
      <c r="G166" s="131" t="s">
        <v>163</v>
      </c>
      <c r="H166" s="132">
        <v>5.8680000000000003</v>
      </c>
      <c r="I166" s="133"/>
      <c r="J166" s="134">
        <f>ROUND(I166*H166,2)</f>
        <v>0</v>
      </c>
      <c r="K166" s="130" t="s">
        <v>138</v>
      </c>
      <c r="L166" s="33"/>
      <c r="M166" s="135" t="s">
        <v>19</v>
      </c>
      <c r="N166" s="136" t="s">
        <v>43</v>
      </c>
      <c r="P166" s="137">
        <f>O166*H166</f>
        <v>0</v>
      </c>
      <c r="Q166" s="137">
        <v>0</v>
      </c>
      <c r="R166" s="137">
        <f>Q166*H166</f>
        <v>0</v>
      </c>
      <c r="S166" s="137">
        <v>2.2000000000000002</v>
      </c>
      <c r="T166" s="138">
        <f>S166*H166</f>
        <v>12.909600000000001</v>
      </c>
      <c r="AR166" s="139" t="s">
        <v>139</v>
      </c>
      <c r="AT166" s="139" t="s">
        <v>134</v>
      </c>
      <c r="AU166" s="139" t="s">
        <v>82</v>
      </c>
      <c r="AY166" s="18" t="s">
        <v>131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8" t="s">
        <v>80</v>
      </c>
      <c r="BK166" s="140">
        <f>ROUND(I166*H166,2)</f>
        <v>0</v>
      </c>
      <c r="BL166" s="18" t="s">
        <v>139</v>
      </c>
      <c r="BM166" s="139" t="s">
        <v>240</v>
      </c>
    </row>
    <row r="167" spans="2:65" s="1" customFormat="1">
      <c r="B167" s="33"/>
      <c r="D167" s="141" t="s">
        <v>141</v>
      </c>
      <c r="F167" s="142" t="s">
        <v>241</v>
      </c>
      <c r="I167" s="143"/>
      <c r="L167" s="33"/>
      <c r="M167" s="144"/>
      <c r="T167" s="52"/>
      <c r="AT167" s="18" t="s">
        <v>141</v>
      </c>
      <c r="AU167" s="18" t="s">
        <v>82</v>
      </c>
    </row>
    <row r="168" spans="2:65" s="12" customFormat="1">
      <c r="B168" s="145"/>
      <c r="D168" s="146" t="s">
        <v>143</v>
      </c>
      <c r="E168" s="147" t="s">
        <v>19</v>
      </c>
      <c r="F168" s="148" t="s">
        <v>166</v>
      </c>
      <c r="H168" s="147" t="s">
        <v>19</v>
      </c>
      <c r="I168" s="149"/>
      <c r="L168" s="145"/>
      <c r="M168" s="150"/>
      <c r="T168" s="151"/>
      <c r="AT168" s="147" t="s">
        <v>143</v>
      </c>
      <c r="AU168" s="147" t="s">
        <v>82</v>
      </c>
      <c r="AV168" s="12" t="s">
        <v>80</v>
      </c>
      <c r="AW168" s="12" t="s">
        <v>33</v>
      </c>
      <c r="AX168" s="12" t="s">
        <v>72</v>
      </c>
      <c r="AY168" s="147" t="s">
        <v>131</v>
      </c>
    </row>
    <row r="169" spans="2:65" s="13" customFormat="1">
      <c r="B169" s="152"/>
      <c r="D169" s="146" t="s">
        <v>143</v>
      </c>
      <c r="E169" s="153" t="s">
        <v>19</v>
      </c>
      <c r="F169" s="154" t="s">
        <v>242</v>
      </c>
      <c r="H169" s="155">
        <v>1.62</v>
      </c>
      <c r="I169" s="156"/>
      <c r="L169" s="152"/>
      <c r="M169" s="157"/>
      <c r="T169" s="158"/>
      <c r="AT169" s="153" t="s">
        <v>143</v>
      </c>
      <c r="AU169" s="153" t="s">
        <v>82</v>
      </c>
      <c r="AV169" s="13" t="s">
        <v>82</v>
      </c>
      <c r="AW169" s="13" t="s">
        <v>33</v>
      </c>
      <c r="AX169" s="13" t="s">
        <v>72</v>
      </c>
      <c r="AY169" s="153" t="s">
        <v>131</v>
      </c>
    </row>
    <row r="170" spans="2:65" s="12" customFormat="1">
      <c r="B170" s="145"/>
      <c r="D170" s="146" t="s">
        <v>143</v>
      </c>
      <c r="E170" s="147" t="s">
        <v>19</v>
      </c>
      <c r="F170" s="148" t="s">
        <v>168</v>
      </c>
      <c r="H170" s="147" t="s">
        <v>19</v>
      </c>
      <c r="I170" s="149"/>
      <c r="L170" s="145"/>
      <c r="M170" s="150"/>
      <c r="T170" s="151"/>
      <c r="AT170" s="147" t="s">
        <v>143</v>
      </c>
      <c r="AU170" s="147" t="s">
        <v>82</v>
      </c>
      <c r="AV170" s="12" t="s">
        <v>80</v>
      </c>
      <c r="AW170" s="12" t="s">
        <v>33</v>
      </c>
      <c r="AX170" s="12" t="s">
        <v>72</v>
      </c>
      <c r="AY170" s="147" t="s">
        <v>131</v>
      </c>
    </row>
    <row r="171" spans="2:65" s="13" customFormat="1">
      <c r="B171" s="152"/>
      <c r="D171" s="146" t="s">
        <v>143</v>
      </c>
      <c r="E171" s="153" t="s">
        <v>19</v>
      </c>
      <c r="F171" s="154" t="s">
        <v>243</v>
      </c>
      <c r="H171" s="155">
        <v>0.54900000000000004</v>
      </c>
      <c r="I171" s="156"/>
      <c r="L171" s="152"/>
      <c r="M171" s="157"/>
      <c r="T171" s="158"/>
      <c r="AT171" s="153" t="s">
        <v>143</v>
      </c>
      <c r="AU171" s="153" t="s">
        <v>82</v>
      </c>
      <c r="AV171" s="13" t="s">
        <v>82</v>
      </c>
      <c r="AW171" s="13" t="s">
        <v>33</v>
      </c>
      <c r="AX171" s="13" t="s">
        <v>72</v>
      </c>
      <c r="AY171" s="153" t="s">
        <v>131</v>
      </c>
    </row>
    <row r="172" spans="2:65" s="12" customFormat="1">
      <c r="B172" s="145"/>
      <c r="D172" s="146" t="s">
        <v>143</v>
      </c>
      <c r="E172" s="147" t="s">
        <v>19</v>
      </c>
      <c r="F172" s="148" t="s">
        <v>170</v>
      </c>
      <c r="H172" s="147" t="s">
        <v>19</v>
      </c>
      <c r="I172" s="149"/>
      <c r="L172" s="145"/>
      <c r="M172" s="150"/>
      <c r="T172" s="151"/>
      <c r="AT172" s="147" t="s">
        <v>143</v>
      </c>
      <c r="AU172" s="147" t="s">
        <v>82</v>
      </c>
      <c r="AV172" s="12" t="s">
        <v>80</v>
      </c>
      <c r="AW172" s="12" t="s">
        <v>33</v>
      </c>
      <c r="AX172" s="12" t="s">
        <v>72</v>
      </c>
      <c r="AY172" s="147" t="s">
        <v>131</v>
      </c>
    </row>
    <row r="173" spans="2:65" s="13" customFormat="1">
      <c r="B173" s="152"/>
      <c r="D173" s="146" t="s">
        <v>143</v>
      </c>
      <c r="E173" s="153" t="s">
        <v>19</v>
      </c>
      <c r="F173" s="154" t="s">
        <v>244</v>
      </c>
      <c r="H173" s="155">
        <v>3.6989999999999998</v>
      </c>
      <c r="I173" s="156"/>
      <c r="L173" s="152"/>
      <c r="M173" s="157"/>
      <c r="T173" s="158"/>
      <c r="AT173" s="153" t="s">
        <v>143</v>
      </c>
      <c r="AU173" s="153" t="s">
        <v>82</v>
      </c>
      <c r="AV173" s="13" t="s">
        <v>82</v>
      </c>
      <c r="AW173" s="13" t="s">
        <v>33</v>
      </c>
      <c r="AX173" s="13" t="s">
        <v>72</v>
      </c>
      <c r="AY173" s="153" t="s">
        <v>131</v>
      </c>
    </row>
    <row r="174" spans="2:65" s="14" customFormat="1">
      <c r="B174" s="159"/>
      <c r="D174" s="146" t="s">
        <v>143</v>
      </c>
      <c r="E174" s="160" t="s">
        <v>19</v>
      </c>
      <c r="F174" s="161" t="s">
        <v>147</v>
      </c>
      <c r="H174" s="162">
        <v>5.8680000000000003</v>
      </c>
      <c r="I174" s="163"/>
      <c r="L174" s="159"/>
      <c r="M174" s="164"/>
      <c r="T174" s="165"/>
      <c r="AT174" s="160" t="s">
        <v>143</v>
      </c>
      <c r="AU174" s="160" t="s">
        <v>82</v>
      </c>
      <c r="AV174" s="14" t="s">
        <v>139</v>
      </c>
      <c r="AW174" s="14" t="s">
        <v>33</v>
      </c>
      <c r="AX174" s="14" t="s">
        <v>80</v>
      </c>
      <c r="AY174" s="160" t="s">
        <v>131</v>
      </c>
    </row>
    <row r="175" spans="2:65" s="1" customFormat="1" ht="24.2" customHeight="1">
      <c r="B175" s="33"/>
      <c r="C175" s="128" t="s">
        <v>245</v>
      </c>
      <c r="D175" s="128" t="s">
        <v>134</v>
      </c>
      <c r="E175" s="129" t="s">
        <v>246</v>
      </c>
      <c r="F175" s="130" t="s">
        <v>247</v>
      </c>
      <c r="G175" s="131" t="s">
        <v>137</v>
      </c>
      <c r="H175" s="132">
        <v>11.007999999999999</v>
      </c>
      <c r="I175" s="133"/>
      <c r="J175" s="134">
        <f>ROUND(I175*H175,2)</f>
        <v>0</v>
      </c>
      <c r="K175" s="130" t="s">
        <v>138</v>
      </c>
      <c r="L175" s="33"/>
      <c r="M175" s="135" t="s">
        <v>19</v>
      </c>
      <c r="N175" s="136" t="s">
        <v>43</v>
      </c>
      <c r="P175" s="137">
        <f>O175*H175</f>
        <v>0</v>
      </c>
      <c r="Q175" s="137">
        <v>0</v>
      </c>
      <c r="R175" s="137">
        <f>Q175*H175</f>
        <v>0</v>
      </c>
      <c r="S175" s="137">
        <v>6.7000000000000004E-2</v>
      </c>
      <c r="T175" s="138">
        <f>S175*H175</f>
        <v>0.73753599999999997</v>
      </c>
      <c r="AR175" s="139" t="s">
        <v>139</v>
      </c>
      <c r="AT175" s="139" t="s">
        <v>134</v>
      </c>
      <c r="AU175" s="139" t="s">
        <v>82</v>
      </c>
      <c r="AY175" s="18" t="s">
        <v>131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80</v>
      </c>
      <c r="BK175" s="140">
        <f>ROUND(I175*H175,2)</f>
        <v>0</v>
      </c>
      <c r="BL175" s="18" t="s">
        <v>139</v>
      </c>
      <c r="BM175" s="139" t="s">
        <v>248</v>
      </c>
    </row>
    <row r="176" spans="2:65" s="1" customFormat="1">
      <c r="B176" s="33"/>
      <c r="D176" s="141" t="s">
        <v>141</v>
      </c>
      <c r="F176" s="142" t="s">
        <v>249</v>
      </c>
      <c r="I176" s="143"/>
      <c r="L176" s="33"/>
      <c r="M176" s="144"/>
      <c r="T176" s="52"/>
      <c r="AT176" s="18" t="s">
        <v>141</v>
      </c>
      <c r="AU176" s="18" t="s">
        <v>82</v>
      </c>
    </row>
    <row r="177" spans="2:65" s="13" customFormat="1">
      <c r="B177" s="152"/>
      <c r="D177" s="146" t="s">
        <v>143</v>
      </c>
      <c r="E177" s="153" t="s">
        <v>19</v>
      </c>
      <c r="F177" s="154" t="s">
        <v>250</v>
      </c>
      <c r="H177" s="155">
        <v>7.5679999999999996</v>
      </c>
      <c r="I177" s="156"/>
      <c r="L177" s="152"/>
      <c r="M177" s="157"/>
      <c r="T177" s="158"/>
      <c r="AT177" s="153" t="s">
        <v>143</v>
      </c>
      <c r="AU177" s="153" t="s">
        <v>82</v>
      </c>
      <c r="AV177" s="13" t="s">
        <v>82</v>
      </c>
      <c r="AW177" s="13" t="s">
        <v>33</v>
      </c>
      <c r="AX177" s="13" t="s">
        <v>72</v>
      </c>
      <c r="AY177" s="153" t="s">
        <v>131</v>
      </c>
    </row>
    <row r="178" spans="2:65" s="13" customFormat="1">
      <c r="B178" s="152"/>
      <c r="D178" s="146" t="s">
        <v>143</v>
      </c>
      <c r="E178" s="153" t="s">
        <v>19</v>
      </c>
      <c r="F178" s="154" t="s">
        <v>251</v>
      </c>
      <c r="H178" s="155">
        <v>3.44</v>
      </c>
      <c r="I178" s="156"/>
      <c r="L178" s="152"/>
      <c r="M178" s="157"/>
      <c r="T178" s="158"/>
      <c r="AT178" s="153" t="s">
        <v>143</v>
      </c>
      <c r="AU178" s="153" t="s">
        <v>82</v>
      </c>
      <c r="AV178" s="13" t="s">
        <v>82</v>
      </c>
      <c r="AW178" s="13" t="s">
        <v>33</v>
      </c>
      <c r="AX178" s="13" t="s">
        <v>72</v>
      </c>
      <c r="AY178" s="153" t="s">
        <v>131</v>
      </c>
    </row>
    <row r="179" spans="2:65" s="14" customFormat="1">
      <c r="B179" s="159"/>
      <c r="D179" s="146" t="s">
        <v>143</v>
      </c>
      <c r="E179" s="160" t="s">
        <v>19</v>
      </c>
      <c r="F179" s="161" t="s">
        <v>147</v>
      </c>
      <c r="H179" s="162">
        <v>11.007999999999999</v>
      </c>
      <c r="I179" s="163"/>
      <c r="L179" s="159"/>
      <c r="M179" s="164"/>
      <c r="T179" s="165"/>
      <c r="AT179" s="160" t="s">
        <v>143</v>
      </c>
      <c r="AU179" s="160" t="s">
        <v>82</v>
      </c>
      <c r="AV179" s="14" t="s">
        <v>139</v>
      </c>
      <c r="AW179" s="14" t="s">
        <v>33</v>
      </c>
      <c r="AX179" s="14" t="s">
        <v>80</v>
      </c>
      <c r="AY179" s="160" t="s">
        <v>131</v>
      </c>
    </row>
    <row r="180" spans="2:65" s="1" customFormat="1" ht="24.2" customHeight="1">
      <c r="B180" s="33"/>
      <c r="C180" s="128" t="s">
        <v>252</v>
      </c>
      <c r="D180" s="128" t="s">
        <v>134</v>
      </c>
      <c r="E180" s="129" t="s">
        <v>253</v>
      </c>
      <c r="F180" s="130" t="s">
        <v>254</v>
      </c>
      <c r="G180" s="131" t="s">
        <v>137</v>
      </c>
      <c r="H180" s="132">
        <v>43.594000000000001</v>
      </c>
      <c r="I180" s="133"/>
      <c r="J180" s="134">
        <f>ROUND(I180*H180,2)</f>
        <v>0</v>
      </c>
      <c r="K180" s="130" t="s">
        <v>138</v>
      </c>
      <c r="L180" s="33"/>
      <c r="M180" s="135" t="s">
        <v>19</v>
      </c>
      <c r="N180" s="136" t="s">
        <v>43</v>
      </c>
      <c r="P180" s="137">
        <f>O180*H180</f>
        <v>0</v>
      </c>
      <c r="Q180" s="137">
        <v>0</v>
      </c>
      <c r="R180" s="137">
        <f>Q180*H180</f>
        <v>0</v>
      </c>
      <c r="S180" s="137">
        <v>0.01</v>
      </c>
      <c r="T180" s="138">
        <f>S180*H180</f>
        <v>0.43593999999999999</v>
      </c>
      <c r="AR180" s="139" t="s">
        <v>139</v>
      </c>
      <c r="AT180" s="139" t="s">
        <v>134</v>
      </c>
      <c r="AU180" s="139" t="s">
        <v>82</v>
      </c>
      <c r="AY180" s="18" t="s">
        <v>131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8" t="s">
        <v>80</v>
      </c>
      <c r="BK180" s="140">
        <f>ROUND(I180*H180,2)</f>
        <v>0</v>
      </c>
      <c r="BL180" s="18" t="s">
        <v>139</v>
      </c>
      <c r="BM180" s="139" t="s">
        <v>255</v>
      </c>
    </row>
    <row r="181" spans="2:65" s="1" customFormat="1">
      <c r="B181" s="33"/>
      <c r="D181" s="141" t="s">
        <v>141</v>
      </c>
      <c r="F181" s="142" t="s">
        <v>256</v>
      </c>
      <c r="I181" s="143"/>
      <c r="L181" s="33"/>
      <c r="M181" s="144"/>
      <c r="T181" s="52"/>
      <c r="AT181" s="18" t="s">
        <v>141</v>
      </c>
      <c r="AU181" s="18" t="s">
        <v>82</v>
      </c>
    </row>
    <row r="182" spans="2:65" s="11" customFormat="1" ht="22.9" customHeight="1">
      <c r="B182" s="116"/>
      <c r="D182" s="117" t="s">
        <v>71</v>
      </c>
      <c r="E182" s="126" t="s">
        <v>257</v>
      </c>
      <c r="F182" s="126" t="s">
        <v>258</v>
      </c>
      <c r="I182" s="119"/>
      <c r="J182" s="127">
        <f>BK182</f>
        <v>0</v>
      </c>
      <c r="L182" s="116"/>
      <c r="M182" s="121"/>
      <c r="P182" s="122">
        <f>SUM(P183:P191)</f>
        <v>0</v>
      </c>
      <c r="R182" s="122">
        <f>SUM(R183:R191)</f>
        <v>0</v>
      </c>
      <c r="T182" s="123">
        <f>SUM(T183:T191)</f>
        <v>0</v>
      </c>
      <c r="AR182" s="117" t="s">
        <v>80</v>
      </c>
      <c r="AT182" s="124" t="s">
        <v>71</v>
      </c>
      <c r="AU182" s="124" t="s">
        <v>80</v>
      </c>
      <c r="AY182" s="117" t="s">
        <v>131</v>
      </c>
      <c r="BK182" s="125">
        <f>SUM(BK183:BK191)</f>
        <v>0</v>
      </c>
    </row>
    <row r="183" spans="2:65" s="1" customFormat="1" ht="24.2" customHeight="1">
      <c r="B183" s="33"/>
      <c r="C183" s="128" t="s">
        <v>259</v>
      </c>
      <c r="D183" s="128" t="s">
        <v>134</v>
      </c>
      <c r="E183" s="129" t="s">
        <v>260</v>
      </c>
      <c r="F183" s="130" t="s">
        <v>261</v>
      </c>
      <c r="G183" s="131" t="s">
        <v>185</v>
      </c>
      <c r="H183" s="132">
        <v>14.132999999999999</v>
      </c>
      <c r="I183" s="133"/>
      <c r="J183" s="134">
        <f>ROUND(I183*H183,2)</f>
        <v>0</v>
      </c>
      <c r="K183" s="130" t="s">
        <v>138</v>
      </c>
      <c r="L183" s="33"/>
      <c r="M183" s="135" t="s">
        <v>19</v>
      </c>
      <c r="N183" s="136" t="s">
        <v>43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139</v>
      </c>
      <c r="AT183" s="139" t="s">
        <v>134</v>
      </c>
      <c r="AU183" s="139" t="s">
        <v>82</v>
      </c>
      <c r="AY183" s="18" t="s">
        <v>131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80</v>
      </c>
      <c r="BK183" s="140">
        <f>ROUND(I183*H183,2)</f>
        <v>0</v>
      </c>
      <c r="BL183" s="18" t="s">
        <v>139</v>
      </c>
      <c r="BM183" s="139" t="s">
        <v>262</v>
      </c>
    </row>
    <row r="184" spans="2:65" s="1" customFormat="1">
      <c r="B184" s="33"/>
      <c r="D184" s="141" t="s">
        <v>141</v>
      </c>
      <c r="F184" s="142" t="s">
        <v>263</v>
      </c>
      <c r="I184" s="143"/>
      <c r="L184" s="33"/>
      <c r="M184" s="144"/>
      <c r="T184" s="52"/>
      <c r="AT184" s="18" t="s">
        <v>141</v>
      </c>
      <c r="AU184" s="18" t="s">
        <v>82</v>
      </c>
    </row>
    <row r="185" spans="2:65" s="1" customFormat="1" ht="21.75" customHeight="1">
      <c r="B185" s="33"/>
      <c r="C185" s="128" t="s">
        <v>226</v>
      </c>
      <c r="D185" s="128" t="s">
        <v>134</v>
      </c>
      <c r="E185" s="129" t="s">
        <v>264</v>
      </c>
      <c r="F185" s="130" t="s">
        <v>265</v>
      </c>
      <c r="G185" s="131" t="s">
        <v>185</v>
      </c>
      <c r="H185" s="132">
        <v>14.132999999999999</v>
      </c>
      <c r="I185" s="133"/>
      <c r="J185" s="134">
        <f>ROUND(I185*H185,2)</f>
        <v>0</v>
      </c>
      <c r="K185" s="130" t="s">
        <v>138</v>
      </c>
      <c r="L185" s="33"/>
      <c r="M185" s="135" t="s">
        <v>19</v>
      </c>
      <c r="N185" s="136" t="s">
        <v>43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139</v>
      </c>
      <c r="AT185" s="139" t="s">
        <v>134</v>
      </c>
      <c r="AU185" s="139" t="s">
        <v>82</v>
      </c>
      <c r="AY185" s="18" t="s">
        <v>131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8" t="s">
        <v>80</v>
      </c>
      <c r="BK185" s="140">
        <f>ROUND(I185*H185,2)</f>
        <v>0</v>
      </c>
      <c r="BL185" s="18" t="s">
        <v>139</v>
      </c>
      <c r="BM185" s="139" t="s">
        <v>266</v>
      </c>
    </row>
    <row r="186" spans="2:65" s="1" customFormat="1">
      <c r="B186" s="33"/>
      <c r="D186" s="141" t="s">
        <v>141</v>
      </c>
      <c r="F186" s="142" t="s">
        <v>267</v>
      </c>
      <c r="I186" s="143"/>
      <c r="L186" s="33"/>
      <c r="M186" s="144"/>
      <c r="T186" s="52"/>
      <c r="AT186" s="18" t="s">
        <v>141</v>
      </c>
      <c r="AU186" s="18" t="s">
        <v>82</v>
      </c>
    </row>
    <row r="187" spans="2:65" s="1" customFormat="1" ht="24.2" customHeight="1">
      <c r="B187" s="33"/>
      <c r="C187" s="128" t="s">
        <v>268</v>
      </c>
      <c r="D187" s="128" t="s">
        <v>134</v>
      </c>
      <c r="E187" s="129" t="s">
        <v>269</v>
      </c>
      <c r="F187" s="130" t="s">
        <v>270</v>
      </c>
      <c r="G187" s="131" t="s">
        <v>185</v>
      </c>
      <c r="H187" s="132">
        <v>197.86199999999999</v>
      </c>
      <c r="I187" s="133"/>
      <c r="J187" s="134">
        <f>ROUND(I187*H187,2)</f>
        <v>0</v>
      </c>
      <c r="K187" s="130" t="s">
        <v>138</v>
      </c>
      <c r="L187" s="33"/>
      <c r="M187" s="135" t="s">
        <v>19</v>
      </c>
      <c r="N187" s="136" t="s">
        <v>43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139</v>
      </c>
      <c r="AT187" s="139" t="s">
        <v>134</v>
      </c>
      <c r="AU187" s="139" t="s">
        <v>82</v>
      </c>
      <c r="AY187" s="18" t="s">
        <v>131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80</v>
      </c>
      <c r="BK187" s="140">
        <f>ROUND(I187*H187,2)</f>
        <v>0</v>
      </c>
      <c r="BL187" s="18" t="s">
        <v>139</v>
      </c>
      <c r="BM187" s="139" t="s">
        <v>271</v>
      </c>
    </row>
    <row r="188" spans="2:65" s="1" customFormat="1">
      <c r="B188" s="33"/>
      <c r="D188" s="141" t="s">
        <v>141</v>
      </c>
      <c r="F188" s="142" t="s">
        <v>272</v>
      </c>
      <c r="I188" s="143"/>
      <c r="L188" s="33"/>
      <c r="M188" s="144"/>
      <c r="T188" s="52"/>
      <c r="AT188" s="18" t="s">
        <v>141</v>
      </c>
      <c r="AU188" s="18" t="s">
        <v>82</v>
      </c>
    </row>
    <row r="189" spans="2:65" s="13" customFormat="1">
      <c r="B189" s="152"/>
      <c r="D189" s="146" t="s">
        <v>143</v>
      </c>
      <c r="F189" s="154" t="s">
        <v>273</v>
      </c>
      <c r="H189" s="155">
        <v>197.86199999999999</v>
      </c>
      <c r="I189" s="156"/>
      <c r="L189" s="152"/>
      <c r="M189" s="157"/>
      <c r="T189" s="158"/>
      <c r="AT189" s="153" t="s">
        <v>143</v>
      </c>
      <c r="AU189" s="153" t="s">
        <v>82</v>
      </c>
      <c r="AV189" s="13" t="s">
        <v>82</v>
      </c>
      <c r="AW189" s="13" t="s">
        <v>4</v>
      </c>
      <c r="AX189" s="13" t="s">
        <v>80</v>
      </c>
      <c r="AY189" s="153" t="s">
        <v>131</v>
      </c>
    </row>
    <row r="190" spans="2:65" s="1" customFormat="1" ht="24.2" customHeight="1">
      <c r="B190" s="33"/>
      <c r="C190" s="128" t="s">
        <v>274</v>
      </c>
      <c r="D190" s="128" t="s">
        <v>134</v>
      </c>
      <c r="E190" s="129" t="s">
        <v>275</v>
      </c>
      <c r="F190" s="130" t="s">
        <v>276</v>
      </c>
      <c r="G190" s="131" t="s">
        <v>185</v>
      </c>
      <c r="H190" s="132">
        <v>14.132999999999999</v>
      </c>
      <c r="I190" s="133"/>
      <c r="J190" s="134">
        <f>ROUND(I190*H190,2)</f>
        <v>0</v>
      </c>
      <c r="K190" s="130" t="s">
        <v>138</v>
      </c>
      <c r="L190" s="33"/>
      <c r="M190" s="135" t="s">
        <v>19</v>
      </c>
      <c r="N190" s="136" t="s">
        <v>43</v>
      </c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139</v>
      </c>
      <c r="AT190" s="139" t="s">
        <v>134</v>
      </c>
      <c r="AU190" s="139" t="s">
        <v>82</v>
      </c>
      <c r="AY190" s="18" t="s">
        <v>131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8" t="s">
        <v>80</v>
      </c>
      <c r="BK190" s="140">
        <f>ROUND(I190*H190,2)</f>
        <v>0</v>
      </c>
      <c r="BL190" s="18" t="s">
        <v>139</v>
      </c>
      <c r="BM190" s="139" t="s">
        <v>277</v>
      </c>
    </row>
    <row r="191" spans="2:65" s="1" customFormat="1">
      <c r="B191" s="33"/>
      <c r="D191" s="141" t="s">
        <v>141</v>
      </c>
      <c r="F191" s="142" t="s">
        <v>278</v>
      </c>
      <c r="I191" s="143"/>
      <c r="L191" s="33"/>
      <c r="M191" s="144"/>
      <c r="T191" s="52"/>
      <c r="AT191" s="18" t="s">
        <v>141</v>
      </c>
      <c r="AU191" s="18" t="s">
        <v>82</v>
      </c>
    </row>
    <row r="192" spans="2:65" s="11" customFormat="1" ht="22.9" customHeight="1">
      <c r="B192" s="116"/>
      <c r="D192" s="117" t="s">
        <v>71</v>
      </c>
      <c r="E192" s="126" t="s">
        <v>279</v>
      </c>
      <c r="F192" s="126" t="s">
        <v>280</v>
      </c>
      <c r="I192" s="119"/>
      <c r="J192" s="127">
        <f>BK192</f>
        <v>0</v>
      </c>
      <c r="L192" s="116"/>
      <c r="M192" s="121"/>
      <c r="P192" s="122">
        <f>SUM(P193:P194)</f>
        <v>0</v>
      </c>
      <c r="R192" s="122">
        <f>SUM(R193:R194)</f>
        <v>0</v>
      </c>
      <c r="T192" s="123">
        <f>SUM(T193:T194)</f>
        <v>0</v>
      </c>
      <c r="AR192" s="117" t="s">
        <v>80</v>
      </c>
      <c r="AT192" s="124" t="s">
        <v>71</v>
      </c>
      <c r="AU192" s="124" t="s">
        <v>80</v>
      </c>
      <c r="AY192" s="117" t="s">
        <v>131</v>
      </c>
      <c r="BK192" s="125">
        <f>SUM(BK193:BK194)</f>
        <v>0</v>
      </c>
    </row>
    <row r="193" spans="2:65" s="1" customFormat="1" ht="33" customHeight="1">
      <c r="B193" s="33"/>
      <c r="C193" s="128" t="s">
        <v>281</v>
      </c>
      <c r="D193" s="128" t="s">
        <v>134</v>
      </c>
      <c r="E193" s="129" t="s">
        <v>282</v>
      </c>
      <c r="F193" s="130" t="s">
        <v>283</v>
      </c>
      <c r="G193" s="131" t="s">
        <v>185</v>
      </c>
      <c r="H193" s="132">
        <v>19.346</v>
      </c>
      <c r="I193" s="133"/>
      <c r="J193" s="134">
        <f>ROUND(I193*H193,2)</f>
        <v>0</v>
      </c>
      <c r="K193" s="130" t="s">
        <v>138</v>
      </c>
      <c r="L193" s="33"/>
      <c r="M193" s="135" t="s">
        <v>19</v>
      </c>
      <c r="N193" s="136" t="s">
        <v>43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139</v>
      </c>
      <c r="AT193" s="139" t="s">
        <v>134</v>
      </c>
      <c r="AU193" s="139" t="s">
        <v>82</v>
      </c>
      <c r="AY193" s="18" t="s">
        <v>131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8" t="s">
        <v>80</v>
      </c>
      <c r="BK193" s="140">
        <f>ROUND(I193*H193,2)</f>
        <v>0</v>
      </c>
      <c r="BL193" s="18" t="s">
        <v>139</v>
      </c>
      <c r="BM193" s="139" t="s">
        <v>284</v>
      </c>
    </row>
    <row r="194" spans="2:65" s="1" customFormat="1">
      <c r="B194" s="33"/>
      <c r="D194" s="141" t="s">
        <v>141</v>
      </c>
      <c r="F194" s="142" t="s">
        <v>285</v>
      </c>
      <c r="I194" s="143"/>
      <c r="L194" s="33"/>
      <c r="M194" s="144"/>
      <c r="T194" s="52"/>
      <c r="AT194" s="18" t="s">
        <v>141</v>
      </c>
      <c r="AU194" s="18" t="s">
        <v>82</v>
      </c>
    </row>
    <row r="195" spans="2:65" s="11" customFormat="1" ht="25.9" customHeight="1">
      <c r="B195" s="116"/>
      <c r="D195" s="117" t="s">
        <v>71</v>
      </c>
      <c r="E195" s="118" t="s">
        <v>286</v>
      </c>
      <c r="F195" s="118" t="s">
        <v>287</v>
      </c>
      <c r="I195" s="119"/>
      <c r="J195" s="120">
        <f>BK195</f>
        <v>0</v>
      </c>
      <c r="L195" s="116"/>
      <c r="M195" s="121"/>
      <c r="P195" s="122">
        <f>P196+P198+P226+P297+P306+P348+P382+P396</f>
        <v>0</v>
      </c>
      <c r="R195" s="122">
        <f>R196+R198+R226+R297+R306+R348+R382+R396</f>
        <v>3.0865436199999996</v>
      </c>
      <c r="T195" s="123">
        <f>T196+T198+T226+T297+T306+T348+T382+T396</f>
        <v>4.9647959999999991E-2</v>
      </c>
      <c r="AR195" s="117" t="s">
        <v>82</v>
      </c>
      <c r="AT195" s="124" t="s">
        <v>71</v>
      </c>
      <c r="AU195" s="124" t="s">
        <v>72</v>
      </c>
      <c r="AY195" s="117" t="s">
        <v>131</v>
      </c>
      <c r="BK195" s="125">
        <f>BK196+BK198+BK226+BK297+BK306+BK348+BK382+BK396</f>
        <v>0</v>
      </c>
    </row>
    <row r="196" spans="2:65" s="11" customFormat="1" ht="22.9" customHeight="1">
      <c r="B196" s="116"/>
      <c r="D196" s="117" t="s">
        <v>71</v>
      </c>
      <c r="E196" s="126" t="s">
        <v>288</v>
      </c>
      <c r="F196" s="126" t="s">
        <v>289</v>
      </c>
      <c r="I196" s="119"/>
      <c r="J196" s="127">
        <f>BK196</f>
        <v>0</v>
      </c>
      <c r="L196" s="116"/>
      <c r="M196" s="121"/>
      <c r="P196" s="122">
        <f>P197</f>
        <v>0</v>
      </c>
      <c r="R196" s="122">
        <f>R197</f>
        <v>0</v>
      </c>
      <c r="T196" s="123">
        <f>T197</f>
        <v>0</v>
      </c>
      <c r="AR196" s="117" t="s">
        <v>82</v>
      </c>
      <c r="AT196" s="124" t="s">
        <v>71</v>
      </c>
      <c r="AU196" s="124" t="s">
        <v>80</v>
      </c>
      <c r="AY196" s="117" t="s">
        <v>131</v>
      </c>
      <c r="BK196" s="125">
        <f>BK197</f>
        <v>0</v>
      </c>
    </row>
    <row r="197" spans="2:65" s="1" customFormat="1" ht="44.25" customHeight="1">
      <c r="B197" s="33"/>
      <c r="C197" s="128" t="s">
        <v>290</v>
      </c>
      <c r="D197" s="128" t="s">
        <v>134</v>
      </c>
      <c r="E197" s="129" t="s">
        <v>291</v>
      </c>
      <c r="F197" s="130" t="s">
        <v>292</v>
      </c>
      <c r="G197" s="131" t="s">
        <v>293</v>
      </c>
      <c r="H197" s="132">
        <v>1</v>
      </c>
      <c r="I197" s="133"/>
      <c r="J197" s="134">
        <f>ROUND(I197*H197,2)</f>
        <v>0</v>
      </c>
      <c r="K197" s="130" t="s">
        <v>19</v>
      </c>
      <c r="L197" s="33"/>
      <c r="M197" s="135" t="s">
        <v>19</v>
      </c>
      <c r="N197" s="136" t="s">
        <v>43</v>
      </c>
      <c r="P197" s="137">
        <f>O197*H197</f>
        <v>0</v>
      </c>
      <c r="Q197" s="137">
        <v>0</v>
      </c>
      <c r="R197" s="137">
        <f>Q197*H197</f>
        <v>0</v>
      </c>
      <c r="S197" s="137">
        <v>0</v>
      </c>
      <c r="T197" s="138">
        <f>S197*H197</f>
        <v>0</v>
      </c>
      <c r="AR197" s="139" t="s">
        <v>226</v>
      </c>
      <c r="AT197" s="139" t="s">
        <v>134</v>
      </c>
      <c r="AU197" s="139" t="s">
        <v>82</v>
      </c>
      <c r="AY197" s="18" t="s">
        <v>131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8" t="s">
        <v>80</v>
      </c>
      <c r="BK197" s="140">
        <f>ROUND(I197*H197,2)</f>
        <v>0</v>
      </c>
      <c r="BL197" s="18" t="s">
        <v>226</v>
      </c>
      <c r="BM197" s="139" t="s">
        <v>294</v>
      </c>
    </row>
    <row r="198" spans="2:65" s="11" customFormat="1" ht="22.9" customHeight="1">
      <c r="B198" s="116"/>
      <c r="D198" s="117" t="s">
        <v>71</v>
      </c>
      <c r="E198" s="126" t="s">
        <v>295</v>
      </c>
      <c r="F198" s="126" t="s">
        <v>296</v>
      </c>
      <c r="I198" s="119"/>
      <c r="J198" s="127">
        <f>BK198</f>
        <v>0</v>
      </c>
      <c r="L198" s="116"/>
      <c r="M198" s="121"/>
      <c r="P198" s="122">
        <f>SUM(P199:P225)</f>
        <v>0</v>
      </c>
      <c r="R198" s="122">
        <f>SUM(R199:R225)</f>
        <v>1.44397084</v>
      </c>
      <c r="T198" s="123">
        <f>SUM(T199:T225)</f>
        <v>0</v>
      </c>
      <c r="AR198" s="117" t="s">
        <v>82</v>
      </c>
      <c r="AT198" s="124" t="s">
        <v>71</v>
      </c>
      <c r="AU198" s="124" t="s">
        <v>80</v>
      </c>
      <c r="AY198" s="117" t="s">
        <v>131</v>
      </c>
      <c r="BK198" s="125">
        <f>SUM(BK199:BK225)</f>
        <v>0</v>
      </c>
    </row>
    <row r="199" spans="2:65" s="1" customFormat="1" ht="16.5" customHeight="1">
      <c r="B199" s="33"/>
      <c r="C199" s="128" t="s">
        <v>7</v>
      </c>
      <c r="D199" s="128" t="s">
        <v>134</v>
      </c>
      <c r="E199" s="129" t="s">
        <v>297</v>
      </c>
      <c r="F199" s="130" t="s">
        <v>298</v>
      </c>
      <c r="G199" s="131" t="s">
        <v>219</v>
      </c>
      <c r="H199" s="132">
        <v>69.099999999999994</v>
      </c>
      <c r="I199" s="133"/>
      <c r="J199" s="134">
        <f>ROUND(I199*H199,2)</f>
        <v>0</v>
      </c>
      <c r="K199" s="130" t="s">
        <v>138</v>
      </c>
      <c r="L199" s="33"/>
      <c r="M199" s="135" t="s">
        <v>19</v>
      </c>
      <c r="N199" s="136" t="s">
        <v>43</v>
      </c>
      <c r="P199" s="137">
        <f>O199*H199</f>
        <v>0</v>
      </c>
      <c r="Q199" s="137">
        <v>3.0000000000000001E-5</v>
      </c>
      <c r="R199" s="137">
        <f>Q199*H199</f>
        <v>2.0729999999999998E-3</v>
      </c>
      <c r="S199" s="137">
        <v>0</v>
      </c>
      <c r="T199" s="138">
        <f>S199*H199</f>
        <v>0</v>
      </c>
      <c r="AR199" s="139" t="s">
        <v>226</v>
      </c>
      <c r="AT199" s="139" t="s">
        <v>134</v>
      </c>
      <c r="AU199" s="139" t="s">
        <v>82</v>
      </c>
      <c r="AY199" s="18" t="s">
        <v>131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8" t="s">
        <v>80</v>
      </c>
      <c r="BK199" s="140">
        <f>ROUND(I199*H199,2)</f>
        <v>0</v>
      </c>
      <c r="BL199" s="18" t="s">
        <v>226</v>
      </c>
      <c r="BM199" s="139" t="s">
        <v>299</v>
      </c>
    </row>
    <row r="200" spans="2:65" s="1" customFormat="1">
      <c r="B200" s="33"/>
      <c r="D200" s="141" t="s">
        <v>141</v>
      </c>
      <c r="F200" s="142" t="s">
        <v>300</v>
      </c>
      <c r="I200" s="143"/>
      <c r="L200" s="33"/>
      <c r="M200" s="144"/>
      <c r="T200" s="52"/>
      <c r="AT200" s="18" t="s">
        <v>141</v>
      </c>
      <c r="AU200" s="18" t="s">
        <v>82</v>
      </c>
    </row>
    <row r="201" spans="2:65" s="12" customFormat="1">
      <c r="B201" s="145"/>
      <c r="D201" s="146" t="s">
        <v>143</v>
      </c>
      <c r="E201" s="147" t="s">
        <v>19</v>
      </c>
      <c r="F201" s="148" t="s">
        <v>301</v>
      </c>
      <c r="H201" s="147" t="s">
        <v>19</v>
      </c>
      <c r="I201" s="149"/>
      <c r="L201" s="145"/>
      <c r="M201" s="150"/>
      <c r="T201" s="151"/>
      <c r="AT201" s="147" t="s">
        <v>143</v>
      </c>
      <c r="AU201" s="147" t="s">
        <v>82</v>
      </c>
      <c r="AV201" s="12" t="s">
        <v>80</v>
      </c>
      <c r="AW201" s="12" t="s">
        <v>33</v>
      </c>
      <c r="AX201" s="12" t="s">
        <v>72</v>
      </c>
      <c r="AY201" s="147" t="s">
        <v>131</v>
      </c>
    </row>
    <row r="202" spans="2:65" s="13" customFormat="1">
      <c r="B202" s="152"/>
      <c r="D202" s="146" t="s">
        <v>143</v>
      </c>
      <c r="E202" s="153" t="s">
        <v>19</v>
      </c>
      <c r="F202" s="154" t="s">
        <v>302</v>
      </c>
      <c r="H202" s="155">
        <v>69.099999999999994</v>
      </c>
      <c r="I202" s="156"/>
      <c r="L202" s="152"/>
      <c r="M202" s="157"/>
      <c r="T202" s="158"/>
      <c r="AT202" s="153" t="s">
        <v>143</v>
      </c>
      <c r="AU202" s="153" t="s">
        <v>82</v>
      </c>
      <c r="AV202" s="13" t="s">
        <v>82</v>
      </c>
      <c r="AW202" s="13" t="s">
        <v>33</v>
      </c>
      <c r="AX202" s="13" t="s">
        <v>80</v>
      </c>
      <c r="AY202" s="153" t="s">
        <v>131</v>
      </c>
    </row>
    <row r="203" spans="2:65" s="1" customFormat="1" ht="16.5" customHeight="1">
      <c r="B203" s="33"/>
      <c r="C203" s="166" t="s">
        <v>303</v>
      </c>
      <c r="D203" s="166" t="s">
        <v>304</v>
      </c>
      <c r="E203" s="167" t="s">
        <v>305</v>
      </c>
      <c r="F203" s="168" t="s">
        <v>306</v>
      </c>
      <c r="G203" s="169" t="s">
        <v>163</v>
      </c>
      <c r="H203" s="170">
        <v>0.182</v>
      </c>
      <c r="I203" s="171"/>
      <c r="J203" s="172">
        <f>ROUND(I203*H203,2)</f>
        <v>0</v>
      </c>
      <c r="K203" s="168" t="s">
        <v>138</v>
      </c>
      <c r="L203" s="173"/>
      <c r="M203" s="174" t="s">
        <v>19</v>
      </c>
      <c r="N203" s="175" t="s">
        <v>43</v>
      </c>
      <c r="P203" s="137">
        <f>O203*H203</f>
        <v>0</v>
      </c>
      <c r="Q203" s="137">
        <v>0.44</v>
      </c>
      <c r="R203" s="137">
        <f>Q203*H203</f>
        <v>8.0079999999999998E-2</v>
      </c>
      <c r="S203" s="137">
        <v>0</v>
      </c>
      <c r="T203" s="138">
        <f>S203*H203</f>
        <v>0</v>
      </c>
      <c r="AR203" s="139" t="s">
        <v>307</v>
      </c>
      <c r="AT203" s="139" t="s">
        <v>304</v>
      </c>
      <c r="AU203" s="139" t="s">
        <v>82</v>
      </c>
      <c r="AY203" s="18" t="s">
        <v>131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8" t="s">
        <v>80</v>
      </c>
      <c r="BK203" s="140">
        <f>ROUND(I203*H203,2)</f>
        <v>0</v>
      </c>
      <c r="BL203" s="18" t="s">
        <v>226</v>
      </c>
      <c r="BM203" s="139" t="s">
        <v>308</v>
      </c>
    </row>
    <row r="204" spans="2:65" s="13" customFormat="1">
      <c r="B204" s="152"/>
      <c r="D204" s="146" t="s">
        <v>143</v>
      </c>
      <c r="E204" s="153" t="s">
        <v>19</v>
      </c>
      <c r="F204" s="154" t="s">
        <v>309</v>
      </c>
      <c r="H204" s="155">
        <v>0.182</v>
      </c>
      <c r="I204" s="156"/>
      <c r="L204" s="152"/>
      <c r="M204" s="157"/>
      <c r="T204" s="158"/>
      <c r="AT204" s="153" t="s">
        <v>143</v>
      </c>
      <c r="AU204" s="153" t="s">
        <v>82</v>
      </c>
      <c r="AV204" s="13" t="s">
        <v>82</v>
      </c>
      <c r="AW204" s="13" t="s">
        <v>33</v>
      </c>
      <c r="AX204" s="13" t="s">
        <v>80</v>
      </c>
      <c r="AY204" s="153" t="s">
        <v>131</v>
      </c>
    </row>
    <row r="205" spans="2:65" s="1" customFormat="1" ht="16.5" customHeight="1">
      <c r="B205" s="33"/>
      <c r="C205" s="128" t="s">
        <v>310</v>
      </c>
      <c r="D205" s="128" t="s">
        <v>134</v>
      </c>
      <c r="E205" s="129" t="s">
        <v>311</v>
      </c>
      <c r="F205" s="130" t="s">
        <v>312</v>
      </c>
      <c r="G205" s="131" t="s">
        <v>137</v>
      </c>
      <c r="H205" s="132">
        <v>31.556000000000001</v>
      </c>
      <c r="I205" s="133"/>
      <c r="J205" s="134">
        <f>ROUND(I205*H205,2)</f>
        <v>0</v>
      </c>
      <c r="K205" s="130" t="s">
        <v>138</v>
      </c>
      <c r="L205" s="33"/>
      <c r="M205" s="135" t="s">
        <v>19</v>
      </c>
      <c r="N205" s="136" t="s">
        <v>43</v>
      </c>
      <c r="P205" s="137">
        <f>O205*H205</f>
        <v>0</v>
      </c>
      <c r="Q205" s="137">
        <v>2.1940000000000001E-2</v>
      </c>
      <c r="R205" s="137">
        <f>Q205*H205</f>
        <v>0.69233864000000001</v>
      </c>
      <c r="S205" s="137">
        <v>0</v>
      </c>
      <c r="T205" s="138">
        <f>S205*H205</f>
        <v>0</v>
      </c>
      <c r="AR205" s="139" t="s">
        <v>226</v>
      </c>
      <c r="AT205" s="139" t="s">
        <v>134</v>
      </c>
      <c r="AU205" s="139" t="s">
        <v>82</v>
      </c>
      <c r="AY205" s="18" t="s">
        <v>131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8" t="s">
        <v>80</v>
      </c>
      <c r="BK205" s="140">
        <f>ROUND(I205*H205,2)</f>
        <v>0</v>
      </c>
      <c r="BL205" s="18" t="s">
        <v>226</v>
      </c>
      <c r="BM205" s="139" t="s">
        <v>313</v>
      </c>
    </row>
    <row r="206" spans="2:65" s="1" customFormat="1">
      <c r="B206" s="33"/>
      <c r="D206" s="141" t="s">
        <v>141</v>
      </c>
      <c r="F206" s="142" t="s">
        <v>314</v>
      </c>
      <c r="I206" s="143"/>
      <c r="L206" s="33"/>
      <c r="M206" s="144"/>
      <c r="T206" s="52"/>
      <c r="AT206" s="18" t="s">
        <v>141</v>
      </c>
      <c r="AU206" s="18" t="s">
        <v>82</v>
      </c>
    </row>
    <row r="207" spans="2:65" s="12" customFormat="1">
      <c r="B207" s="145"/>
      <c r="D207" s="146" t="s">
        <v>143</v>
      </c>
      <c r="E207" s="147" t="s">
        <v>19</v>
      </c>
      <c r="F207" s="148" t="s">
        <v>301</v>
      </c>
      <c r="H207" s="147" t="s">
        <v>19</v>
      </c>
      <c r="I207" s="149"/>
      <c r="L207" s="145"/>
      <c r="M207" s="150"/>
      <c r="T207" s="151"/>
      <c r="AT207" s="147" t="s">
        <v>143</v>
      </c>
      <c r="AU207" s="147" t="s">
        <v>82</v>
      </c>
      <c r="AV207" s="12" t="s">
        <v>80</v>
      </c>
      <c r="AW207" s="12" t="s">
        <v>33</v>
      </c>
      <c r="AX207" s="12" t="s">
        <v>72</v>
      </c>
      <c r="AY207" s="147" t="s">
        <v>131</v>
      </c>
    </row>
    <row r="208" spans="2:65" s="13" customFormat="1">
      <c r="B208" s="152"/>
      <c r="D208" s="146" t="s">
        <v>143</v>
      </c>
      <c r="E208" s="153" t="s">
        <v>19</v>
      </c>
      <c r="F208" s="154" t="s">
        <v>315</v>
      </c>
      <c r="H208" s="155">
        <v>12.445</v>
      </c>
      <c r="I208" s="156"/>
      <c r="L208" s="152"/>
      <c r="M208" s="157"/>
      <c r="T208" s="158"/>
      <c r="AT208" s="153" t="s">
        <v>143</v>
      </c>
      <c r="AU208" s="153" t="s">
        <v>82</v>
      </c>
      <c r="AV208" s="13" t="s">
        <v>82</v>
      </c>
      <c r="AW208" s="13" t="s">
        <v>33</v>
      </c>
      <c r="AX208" s="13" t="s">
        <v>72</v>
      </c>
      <c r="AY208" s="153" t="s">
        <v>131</v>
      </c>
    </row>
    <row r="209" spans="2:65" s="13" customFormat="1">
      <c r="B209" s="152"/>
      <c r="D209" s="146" t="s">
        <v>143</v>
      </c>
      <c r="E209" s="153" t="s">
        <v>19</v>
      </c>
      <c r="F209" s="154" t="s">
        <v>316</v>
      </c>
      <c r="H209" s="155">
        <v>19.111000000000001</v>
      </c>
      <c r="I209" s="156"/>
      <c r="L209" s="152"/>
      <c r="M209" s="157"/>
      <c r="T209" s="158"/>
      <c r="AT209" s="153" t="s">
        <v>143</v>
      </c>
      <c r="AU209" s="153" t="s">
        <v>82</v>
      </c>
      <c r="AV209" s="13" t="s">
        <v>82</v>
      </c>
      <c r="AW209" s="13" t="s">
        <v>33</v>
      </c>
      <c r="AX209" s="13" t="s">
        <v>72</v>
      </c>
      <c r="AY209" s="153" t="s">
        <v>131</v>
      </c>
    </row>
    <row r="210" spans="2:65" s="14" customFormat="1">
      <c r="B210" s="159"/>
      <c r="D210" s="146" t="s">
        <v>143</v>
      </c>
      <c r="E210" s="160" t="s">
        <v>19</v>
      </c>
      <c r="F210" s="161" t="s">
        <v>147</v>
      </c>
      <c r="H210" s="162">
        <v>31.556000000000001</v>
      </c>
      <c r="I210" s="163"/>
      <c r="L210" s="159"/>
      <c r="M210" s="164"/>
      <c r="T210" s="165"/>
      <c r="AT210" s="160" t="s">
        <v>143</v>
      </c>
      <c r="AU210" s="160" t="s">
        <v>82</v>
      </c>
      <c r="AV210" s="14" t="s">
        <v>139</v>
      </c>
      <c r="AW210" s="14" t="s">
        <v>33</v>
      </c>
      <c r="AX210" s="14" t="s">
        <v>80</v>
      </c>
      <c r="AY210" s="160" t="s">
        <v>131</v>
      </c>
    </row>
    <row r="211" spans="2:65" s="1" customFormat="1" ht="24.2" customHeight="1">
      <c r="B211" s="33"/>
      <c r="C211" s="128" t="s">
        <v>317</v>
      </c>
      <c r="D211" s="128" t="s">
        <v>134</v>
      </c>
      <c r="E211" s="129" t="s">
        <v>318</v>
      </c>
      <c r="F211" s="130" t="s">
        <v>319</v>
      </c>
      <c r="G211" s="131" t="s">
        <v>137</v>
      </c>
      <c r="H211" s="132">
        <v>6.5780000000000003</v>
      </c>
      <c r="I211" s="133"/>
      <c r="J211" s="134">
        <f>ROUND(I211*H211,2)</f>
        <v>0</v>
      </c>
      <c r="K211" s="130" t="s">
        <v>138</v>
      </c>
      <c r="L211" s="33"/>
      <c r="M211" s="135" t="s">
        <v>19</v>
      </c>
      <c r="N211" s="136" t="s">
        <v>43</v>
      </c>
      <c r="P211" s="137">
        <f>O211*H211</f>
        <v>0</v>
      </c>
      <c r="Q211" s="137">
        <v>1.4200000000000001E-2</v>
      </c>
      <c r="R211" s="137">
        <f>Q211*H211</f>
        <v>9.3407600000000007E-2</v>
      </c>
      <c r="S211" s="137">
        <v>0</v>
      </c>
      <c r="T211" s="138">
        <f>S211*H211</f>
        <v>0</v>
      </c>
      <c r="AR211" s="139" t="s">
        <v>226</v>
      </c>
      <c r="AT211" s="139" t="s">
        <v>134</v>
      </c>
      <c r="AU211" s="139" t="s">
        <v>82</v>
      </c>
      <c r="AY211" s="18" t="s">
        <v>131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8" t="s">
        <v>80</v>
      </c>
      <c r="BK211" s="140">
        <f>ROUND(I211*H211,2)</f>
        <v>0</v>
      </c>
      <c r="BL211" s="18" t="s">
        <v>226</v>
      </c>
      <c r="BM211" s="139" t="s">
        <v>320</v>
      </c>
    </row>
    <row r="212" spans="2:65" s="1" customFormat="1">
      <c r="B212" s="33"/>
      <c r="D212" s="141" t="s">
        <v>141</v>
      </c>
      <c r="F212" s="142" t="s">
        <v>321</v>
      </c>
      <c r="I212" s="143"/>
      <c r="L212" s="33"/>
      <c r="M212" s="144"/>
      <c r="T212" s="52"/>
      <c r="AT212" s="18" t="s">
        <v>141</v>
      </c>
      <c r="AU212" s="18" t="s">
        <v>82</v>
      </c>
    </row>
    <row r="213" spans="2:65" s="12" customFormat="1">
      <c r="B213" s="145"/>
      <c r="D213" s="146" t="s">
        <v>143</v>
      </c>
      <c r="E213" s="147" t="s">
        <v>19</v>
      </c>
      <c r="F213" s="148" t="s">
        <v>322</v>
      </c>
      <c r="H213" s="147" t="s">
        <v>19</v>
      </c>
      <c r="I213" s="149"/>
      <c r="L213" s="145"/>
      <c r="M213" s="150"/>
      <c r="T213" s="151"/>
      <c r="AT213" s="147" t="s">
        <v>143</v>
      </c>
      <c r="AU213" s="147" t="s">
        <v>82</v>
      </c>
      <c r="AV213" s="12" t="s">
        <v>80</v>
      </c>
      <c r="AW213" s="12" t="s">
        <v>33</v>
      </c>
      <c r="AX213" s="12" t="s">
        <v>72</v>
      </c>
      <c r="AY213" s="147" t="s">
        <v>131</v>
      </c>
    </row>
    <row r="214" spans="2:65" s="13" customFormat="1">
      <c r="B214" s="152"/>
      <c r="D214" s="146" t="s">
        <v>143</v>
      </c>
      <c r="E214" s="153" t="s">
        <v>19</v>
      </c>
      <c r="F214" s="154" t="s">
        <v>323</v>
      </c>
      <c r="H214" s="155">
        <v>4.3339999999999996</v>
      </c>
      <c r="I214" s="156"/>
      <c r="L214" s="152"/>
      <c r="M214" s="157"/>
      <c r="T214" s="158"/>
      <c r="AT214" s="153" t="s">
        <v>143</v>
      </c>
      <c r="AU214" s="153" t="s">
        <v>82</v>
      </c>
      <c r="AV214" s="13" t="s">
        <v>82</v>
      </c>
      <c r="AW214" s="13" t="s">
        <v>33</v>
      </c>
      <c r="AX214" s="13" t="s">
        <v>72</v>
      </c>
      <c r="AY214" s="153" t="s">
        <v>131</v>
      </c>
    </row>
    <row r="215" spans="2:65" s="13" customFormat="1">
      <c r="B215" s="152"/>
      <c r="D215" s="146" t="s">
        <v>143</v>
      </c>
      <c r="E215" s="153" t="s">
        <v>19</v>
      </c>
      <c r="F215" s="154" t="s">
        <v>324</v>
      </c>
      <c r="H215" s="155">
        <v>0.56999999999999995</v>
      </c>
      <c r="I215" s="156"/>
      <c r="L215" s="152"/>
      <c r="M215" s="157"/>
      <c r="T215" s="158"/>
      <c r="AT215" s="153" t="s">
        <v>143</v>
      </c>
      <c r="AU215" s="153" t="s">
        <v>82</v>
      </c>
      <c r="AV215" s="13" t="s">
        <v>82</v>
      </c>
      <c r="AW215" s="13" t="s">
        <v>33</v>
      </c>
      <c r="AX215" s="13" t="s">
        <v>72</v>
      </c>
      <c r="AY215" s="153" t="s">
        <v>131</v>
      </c>
    </row>
    <row r="216" spans="2:65" s="13" customFormat="1">
      <c r="B216" s="152"/>
      <c r="D216" s="146" t="s">
        <v>143</v>
      </c>
      <c r="E216" s="153" t="s">
        <v>19</v>
      </c>
      <c r="F216" s="154" t="s">
        <v>325</v>
      </c>
      <c r="H216" s="155">
        <v>1.6739999999999999</v>
      </c>
      <c r="I216" s="156"/>
      <c r="L216" s="152"/>
      <c r="M216" s="157"/>
      <c r="T216" s="158"/>
      <c r="AT216" s="153" t="s">
        <v>143</v>
      </c>
      <c r="AU216" s="153" t="s">
        <v>82</v>
      </c>
      <c r="AV216" s="13" t="s">
        <v>82</v>
      </c>
      <c r="AW216" s="13" t="s">
        <v>33</v>
      </c>
      <c r="AX216" s="13" t="s">
        <v>72</v>
      </c>
      <c r="AY216" s="153" t="s">
        <v>131</v>
      </c>
    </row>
    <row r="217" spans="2:65" s="14" customFormat="1">
      <c r="B217" s="159"/>
      <c r="D217" s="146" t="s">
        <v>143</v>
      </c>
      <c r="E217" s="160" t="s">
        <v>19</v>
      </c>
      <c r="F217" s="161" t="s">
        <v>147</v>
      </c>
      <c r="H217" s="162">
        <v>6.5780000000000003</v>
      </c>
      <c r="I217" s="163"/>
      <c r="L217" s="159"/>
      <c r="M217" s="164"/>
      <c r="T217" s="165"/>
      <c r="AT217" s="160" t="s">
        <v>143</v>
      </c>
      <c r="AU217" s="160" t="s">
        <v>82</v>
      </c>
      <c r="AV217" s="14" t="s">
        <v>139</v>
      </c>
      <c r="AW217" s="14" t="s">
        <v>33</v>
      </c>
      <c r="AX217" s="14" t="s">
        <v>80</v>
      </c>
      <c r="AY217" s="160" t="s">
        <v>131</v>
      </c>
    </row>
    <row r="218" spans="2:65" s="1" customFormat="1" ht="24.2" customHeight="1">
      <c r="B218" s="33"/>
      <c r="C218" s="128" t="s">
        <v>326</v>
      </c>
      <c r="D218" s="128" t="s">
        <v>134</v>
      </c>
      <c r="E218" s="129" t="s">
        <v>327</v>
      </c>
      <c r="F218" s="130" t="s">
        <v>328</v>
      </c>
      <c r="G218" s="131" t="s">
        <v>137</v>
      </c>
      <c r="H218" s="132">
        <v>41.444000000000003</v>
      </c>
      <c r="I218" s="133"/>
      <c r="J218" s="134">
        <f>ROUND(I218*H218,2)</f>
        <v>0</v>
      </c>
      <c r="K218" s="130" t="s">
        <v>138</v>
      </c>
      <c r="L218" s="33"/>
      <c r="M218" s="135" t="s">
        <v>19</v>
      </c>
      <c r="N218" s="136" t="s">
        <v>43</v>
      </c>
      <c r="P218" s="137">
        <f>O218*H218</f>
        <v>0</v>
      </c>
      <c r="Q218" s="137">
        <v>1.3899999999999999E-2</v>
      </c>
      <c r="R218" s="137">
        <f>Q218*H218</f>
        <v>0.57607160000000002</v>
      </c>
      <c r="S218" s="137">
        <v>0</v>
      </c>
      <c r="T218" s="138">
        <f>S218*H218</f>
        <v>0</v>
      </c>
      <c r="AR218" s="139" t="s">
        <v>226</v>
      </c>
      <c r="AT218" s="139" t="s">
        <v>134</v>
      </c>
      <c r="AU218" s="139" t="s">
        <v>82</v>
      </c>
      <c r="AY218" s="18" t="s">
        <v>131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18" t="s">
        <v>80</v>
      </c>
      <c r="BK218" s="140">
        <f>ROUND(I218*H218,2)</f>
        <v>0</v>
      </c>
      <c r="BL218" s="18" t="s">
        <v>226</v>
      </c>
      <c r="BM218" s="139" t="s">
        <v>329</v>
      </c>
    </row>
    <row r="219" spans="2:65" s="1" customFormat="1">
      <c r="B219" s="33"/>
      <c r="D219" s="141" t="s">
        <v>141</v>
      </c>
      <c r="F219" s="142" t="s">
        <v>330</v>
      </c>
      <c r="I219" s="143"/>
      <c r="L219" s="33"/>
      <c r="M219" s="144"/>
      <c r="T219" s="52"/>
      <c r="AT219" s="18" t="s">
        <v>141</v>
      </c>
      <c r="AU219" s="18" t="s">
        <v>82</v>
      </c>
    </row>
    <row r="220" spans="2:65" s="12" customFormat="1">
      <c r="B220" s="145"/>
      <c r="D220" s="146" t="s">
        <v>143</v>
      </c>
      <c r="E220" s="147" t="s">
        <v>19</v>
      </c>
      <c r="F220" s="148" t="s">
        <v>331</v>
      </c>
      <c r="H220" s="147" t="s">
        <v>19</v>
      </c>
      <c r="I220" s="149"/>
      <c r="L220" s="145"/>
      <c r="M220" s="150"/>
      <c r="T220" s="151"/>
      <c r="AT220" s="147" t="s">
        <v>143</v>
      </c>
      <c r="AU220" s="147" t="s">
        <v>82</v>
      </c>
      <c r="AV220" s="12" t="s">
        <v>80</v>
      </c>
      <c r="AW220" s="12" t="s">
        <v>33</v>
      </c>
      <c r="AX220" s="12" t="s">
        <v>72</v>
      </c>
      <c r="AY220" s="147" t="s">
        <v>131</v>
      </c>
    </row>
    <row r="221" spans="2:65" s="13" customFormat="1">
      <c r="B221" s="152"/>
      <c r="D221" s="146" t="s">
        <v>143</v>
      </c>
      <c r="E221" s="153" t="s">
        <v>19</v>
      </c>
      <c r="F221" s="154" t="s">
        <v>332</v>
      </c>
      <c r="H221" s="155">
        <v>52.8</v>
      </c>
      <c r="I221" s="156"/>
      <c r="L221" s="152"/>
      <c r="M221" s="157"/>
      <c r="T221" s="158"/>
      <c r="AT221" s="153" t="s">
        <v>143</v>
      </c>
      <c r="AU221" s="153" t="s">
        <v>82</v>
      </c>
      <c r="AV221" s="13" t="s">
        <v>82</v>
      </c>
      <c r="AW221" s="13" t="s">
        <v>33</v>
      </c>
      <c r="AX221" s="13" t="s">
        <v>72</v>
      </c>
      <c r="AY221" s="153" t="s">
        <v>131</v>
      </c>
    </row>
    <row r="222" spans="2:65" s="13" customFormat="1">
      <c r="B222" s="152"/>
      <c r="D222" s="146" t="s">
        <v>143</v>
      </c>
      <c r="E222" s="153" t="s">
        <v>19</v>
      </c>
      <c r="F222" s="154" t="s">
        <v>333</v>
      </c>
      <c r="H222" s="155">
        <v>-11.356</v>
      </c>
      <c r="I222" s="156"/>
      <c r="L222" s="152"/>
      <c r="M222" s="157"/>
      <c r="T222" s="158"/>
      <c r="AT222" s="153" t="s">
        <v>143</v>
      </c>
      <c r="AU222" s="153" t="s">
        <v>82</v>
      </c>
      <c r="AV222" s="13" t="s">
        <v>82</v>
      </c>
      <c r="AW222" s="13" t="s">
        <v>33</v>
      </c>
      <c r="AX222" s="13" t="s">
        <v>72</v>
      </c>
      <c r="AY222" s="153" t="s">
        <v>131</v>
      </c>
    </row>
    <row r="223" spans="2:65" s="14" customFormat="1">
      <c r="B223" s="159"/>
      <c r="D223" s="146" t="s">
        <v>143</v>
      </c>
      <c r="E223" s="160" t="s">
        <v>19</v>
      </c>
      <c r="F223" s="161" t="s">
        <v>147</v>
      </c>
      <c r="H223" s="162">
        <v>41.444000000000003</v>
      </c>
      <c r="I223" s="163"/>
      <c r="L223" s="159"/>
      <c r="M223" s="164"/>
      <c r="T223" s="165"/>
      <c r="AT223" s="160" t="s">
        <v>143</v>
      </c>
      <c r="AU223" s="160" t="s">
        <v>82</v>
      </c>
      <c r="AV223" s="14" t="s">
        <v>139</v>
      </c>
      <c r="AW223" s="14" t="s">
        <v>33</v>
      </c>
      <c r="AX223" s="14" t="s">
        <v>80</v>
      </c>
      <c r="AY223" s="160" t="s">
        <v>131</v>
      </c>
    </row>
    <row r="224" spans="2:65" s="1" customFormat="1" ht="24.2" customHeight="1">
      <c r="B224" s="33"/>
      <c r="C224" s="128" t="s">
        <v>334</v>
      </c>
      <c r="D224" s="128" t="s">
        <v>134</v>
      </c>
      <c r="E224" s="129" t="s">
        <v>335</v>
      </c>
      <c r="F224" s="130" t="s">
        <v>336</v>
      </c>
      <c r="G224" s="131" t="s">
        <v>337</v>
      </c>
      <c r="H224" s="176"/>
      <c r="I224" s="133"/>
      <c r="J224" s="134">
        <f>ROUND(I224*H224,2)</f>
        <v>0</v>
      </c>
      <c r="K224" s="130" t="s">
        <v>138</v>
      </c>
      <c r="L224" s="33"/>
      <c r="M224" s="135" t="s">
        <v>19</v>
      </c>
      <c r="N224" s="136" t="s">
        <v>43</v>
      </c>
      <c r="P224" s="137">
        <f>O224*H224</f>
        <v>0</v>
      </c>
      <c r="Q224" s="137">
        <v>0</v>
      </c>
      <c r="R224" s="137">
        <f>Q224*H224</f>
        <v>0</v>
      </c>
      <c r="S224" s="137">
        <v>0</v>
      </c>
      <c r="T224" s="138">
        <f>S224*H224</f>
        <v>0</v>
      </c>
      <c r="AR224" s="139" t="s">
        <v>226</v>
      </c>
      <c r="AT224" s="139" t="s">
        <v>134</v>
      </c>
      <c r="AU224" s="139" t="s">
        <v>82</v>
      </c>
      <c r="AY224" s="18" t="s">
        <v>131</v>
      </c>
      <c r="BE224" s="140">
        <f>IF(N224="základní",J224,0)</f>
        <v>0</v>
      </c>
      <c r="BF224" s="140">
        <f>IF(N224="snížená",J224,0)</f>
        <v>0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18" t="s">
        <v>80</v>
      </c>
      <c r="BK224" s="140">
        <f>ROUND(I224*H224,2)</f>
        <v>0</v>
      </c>
      <c r="BL224" s="18" t="s">
        <v>226</v>
      </c>
      <c r="BM224" s="139" t="s">
        <v>338</v>
      </c>
    </row>
    <row r="225" spans="2:65" s="1" customFormat="1">
      <c r="B225" s="33"/>
      <c r="D225" s="141" t="s">
        <v>141</v>
      </c>
      <c r="F225" s="142" t="s">
        <v>339</v>
      </c>
      <c r="I225" s="143"/>
      <c r="L225" s="33"/>
      <c r="M225" s="144"/>
      <c r="T225" s="52"/>
      <c r="AT225" s="18" t="s">
        <v>141</v>
      </c>
      <c r="AU225" s="18" t="s">
        <v>82</v>
      </c>
    </row>
    <row r="226" spans="2:65" s="11" customFormat="1" ht="22.9" customHeight="1">
      <c r="B226" s="116"/>
      <c r="D226" s="117" t="s">
        <v>71</v>
      </c>
      <c r="E226" s="126" t="s">
        <v>340</v>
      </c>
      <c r="F226" s="126" t="s">
        <v>341</v>
      </c>
      <c r="I226" s="119"/>
      <c r="J226" s="127">
        <f>BK226</f>
        <v>0</v>
      </c>
      <c r="L226" s="116"/>
      <c r="M226" s="121"/>
      <c r="P226" s="122">
        <f>SUM(P227:P296)</f>
        <v>0</v>
      </c>
      <c r="R226" s="122">
        <f>SUM(R227:R296)</f>
        <v>0</v>
      </c>
      <c r="T226" s="123">
        <f>SUM(T227:T296)</f>
        <v>4.0187999999999995E-2</v>
      </c>
      <c r="AR226" s="117" t="s">
        <v>82</v>
      </c>
      <c r="AT226" s="124" t="s">
        <v>71</v>
      </c>
      <c r="AU226" s="124" t="s">
        <v>80</v>
      </c>
      <c r="AY226" s="117" t="s">
        <v>131</v>
      </c>
      <c r="BK226" s="125">
        <f>SUM(BK227:BK296)</f>
        <v>0</v>
      </c>
    </row>
    <row r="227" spans="2:65" s="1" customFormat="1" ht="16.5" customHeight="1">
      <c r="B227" s="33"/>
      <c r="C227" s="128" t="s">
        <v>342</v>
      </c>
      <c r="D227" s="128" t="s">
        <v>134</v>
      </c>
      <c r="E227" s="129" t="s">
        <v>343</v>
      </c>
      <c r="F227" s="130" t="s">
        <v>344</v>
      </c>
      <c r="G227" s="131" t="s">
        <v>219</v>
      </c>
      <c r="H227" s="132">
        <v>20.399999999999999</v>
      </c>
      <c r="I227" s="133"/>
      <c r="J227" s="134">
        <f>ROUND(I227*H227,2)</f>
        <v>0</v>
      </c>
      <c r="K227" s="130" t="s">
        <v>138</v>
      </c>
      <c r="L227" s="33"/>
      <c r="M227" s="135" t="s">
        <v>19</v>
      </c>
      <c r="N227" s="136" t="s">
        <v>43</v>
      </c>
      <c r="P227" s="137">
        <f>O227*H227</f>
        <v>0</v>
      </c>
      <c r="Q227" s="137">
        <v>0</v>
      </c>
      <c r="R227" s="137">
        <f>Q227*H227</f>
        <v>0</v>
      </c>
      <c r="S227" s="137">
        <v>1.97E-3</v>
      </c>
      <c r="T227" s="138">
        <f>S227*H227</f>
        <v>4.0187999999999995E-2</v>
      </c>
      <c r="AR227" s="139" t="s">
        <v>226</v>
      </c>
      <c r="AT227" s="139" t="s">
        <v>134</v>
      </c>
      <c r="AU227" s="139" t="s">
        <v>82</v>
      </c>
      <c r="AY227" s="18" t="s">
        <v>131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8" t="s">
        <v>80</v>
      </c>
      <c r="BK227" s="140">
        <f>ROUND(I227*H227,2)</f>
        <v>0</v>
      </c>
      <c r="BL227" s="18" t="s">
        <v>226</v>
      </c>
      <c r="BM227" s="139" t="s">
        <v>345</v>
      </c>
    </row>
    <row r="228" spans="2:65" s="1" customFormat="1">
      <c r="B228" s="33"/>
      <c r="D228" s="141" t="s">
        <v>141</v>
      </c>
      <c r="F228" s="142" t="s">
        <v>346</v>
      </c>
      <c r="I228" s="143"/>
      <c r="L228" s="33"/>
      <c r="M228" s="144"/>
      <c r="T228" s="52"/>
      <c r="AT228" s="18" t="s">
        <v>141</v>
      </c>
      <c r="AU228" s="18" t="s">
        <v>82</v>
      </c>
    </row>
    <row r="229" spans="2:65" s="12" customFormat="1">
      <c r="B229" s="145"/>
      <c r="D229" s="146" t="s">
        <v>143</v>
      </c>
      <c r="E229" s="147" t="s">
        <v>19</v>
      </c>
      <c r="F229" s="148" t="s">
        <v>347</v>
      </c>
      <c r="H229" s="147" t="s">
        <v>19</v>
      </c>
      <c r="I229" s="149"/>
      <c r="L229" s="145"/>
      <c r="M229" s="150"/>
      <c r="T229" s="151"/>
      <c r="AT229" s="147" t="s">
        <v>143</v>
      </c>
      <c r="AU229" s="147" t="s">
        <v>82</v>
      </c>
      <c r="AV229" s="12" t="s">
        <v>80</v>
      </c>
      <c r="AW229" s="12" t="s">
        <v>33</v>
      </c>
      <c r="AX229" s="12" t="s">
        <v>72</v>
      </c>
      <c r="AY229" s="147" t="s">
        <v>131</v>
      </c>
    </row>
    <row r="230" spans="2:65" s="13" customFormat="1">
      <c r="B230" s="152"/>
      <c r="D230" s="146" t="s">
        <v>143</v>
      </c>
      <c r="E230" s="153" t="s">
        <v>19</v>
      </c>
      <c r="F230" s="154" t="s">
        <v>348</v>
      </c>
      <c r="H230" s="155">
        <v>20.399999999999999</v>
      </c>
      <c r="I230" s="156"/>
      <c r="L230" s="152"/>
      <c r="M230" s="157"/>
      <c r="T230" s="158"/>
      <c r="AT230" s="153" t="s">
        <v>143</v>
      </c>
      <c r="AU230" s="153" t="s">
        <v>82</v>
      </c>
      <c r="AV230" s="13" t="s">
        <v>82</v>
      </c>
      <c r="AW230" s="13" t="s">
        <v>33</v>
      </c>
      <c r="AX230" s="13" t="s">
        <v>80</v>
      </c>
      <c r="AY230" s="153" t="s">
        <v>131</v>
      </c>
    </row>
    <row r="231" spans="2:65" s="1" customFormat="1" ht="37.9" customHeight="1">
      <c r="B231" s="33"/>
      <c r="C231" s="128" t="s">
        <v>349</v>
      </c>
      <c r="D231" s="128" t="s">
        <v>134</v>
      </c>
      <c r="E231" s="129" t="s">
        <v>350</v>
      </c>
      <c r="F231" s="130" t="s">
        <v>351</v>
      </c>
      <c r="G231" s="131" t="s">
        <v>137</v>
      </c>
      <c r="H231" s="132">
        <v>180.02799999999999</v>
      </c>
      <c r="I231" s="133"/>
      <c r="J231" s="134">
        <f>ROUND(I231*H231,2)</f>
        <v>0</v>
      </c>
      <c r="K231" s="130" t="s">
        <v>19</v>
      </c>
      <c r="L231" s="33"/>
      <c r="M231" s="135" t="s">
        <v>19</v>
      </c>
      <c r="N231" s="136" t="s">
        <v>43</v>
      </c>
      <c r="P231" s="137">
        <f>O231*H231</f>
        <v>0</v>
      </c>
      <c r="Q231" s="137">
        <v>0</v>
      </c>
      <c r="R231" s="137">
        <f>Q231*H231</f>
        <v>0</v>
      </c>
      <c r="S231" s="137">
        <v>0</v>
      </c>
      <c r="T231" s="138">
        <f>S231*H231</f>
        <v>0</v>
      </c>
      <c r="AR231" s="139" t="s">
        <v>226</v>
      </c>
      <c r="AT231" s="139" t="s">
        <v>134</v>
      </c>
      <c r="AU231" s="139" t="s">
        <v>82</v>
      </c>
      <c r="AY231" s="18" t="s">
        <v>131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8" t="s">
        <v>80</v>
      </c>
      <c r="BK231" s="140">
        <f>ROUND(I231*H231,2)</f>
        <v>0</v>
      </c>
      <c r="BL231" s="18" t="s">
        <v>226</v>
      </c>
      <c r="BM231" s="139" t="s">
        <v>352</v>
      </c>
    </row>
    <row r="232" spans="2:65" s="12" customFormat="1">
      <c r="B232" s="145"/>
      <c r="D232" s="146" t="s">
        <v>143</v>
      </c>
      <c r="E232" s="147" t="s">
        <v>19</v>
      </c>
      <c r="F232" s="148" t="s">
        <v>353</v>
      </c>
      <c r="H232" s="147" t="s">
        <v>19</v>
      </c>
      <c r="I232" s="149"/>
      <c r="L232" s="145"/>
      <c r="M232" s="150"/>
      <c r="T232" s="151"/>
      <c r="AT232" s="147" t="s">
        <v>143</v>
      </c>
      <c r="AU232" s="147" t="s">
        <v>82</v>
      </c>
      <c r="AV232" s="12" t="s">
        <v>80</v>
      </c>
      <c r="AW232" s="12" t="s">
        <v>33</v>
      </c>
      <c r="AX232" s="12" t="s">
        <v>72</v>
      </c>
      <c r="AY232" s="147" t="s">
        <v>131</v>
      </c>
    </row>
    <row r="233" spans="2:65" s="12" customFormat="1">
      <c r="B233" s="145"/>
      <c r="D233" s="146" t="s">
        <v>143</v>
      </c>
      <c r="E233" s="147" t="s">
        <v>19</v>
      </c>
      <c r="F233" s="148" t="s">
        <v>354</v>
      </c>
      <c r="H233" s="147" t="s">
        <v>19</v>
      </c>
      <c r="I233" s="149"/>
      <c r="L233" s="145"/>
      <c r="M233" s="150"/>
      <c r="T233" s="151"/>
      <c r="AT233" s="147" t="s">
        <v>143</v>
      </c>
      <c r="AU233" s="147" t="s">
        <v>82</v>
      </c>
      <c r="AV233" s="12" t="s">
        <v>80</v>
      </c>
      <c r="AW233" s="12" t="s">
        <v>33</v>
      </c>
      <c r="AX233" s="12" t="s">
        <v>72</v>
      </c>
      <c r="AY233" s="147" t="s">
        <v>131</v>
      </c>
    </row>
    <row r="234" spans="2:65" s="12" customFormat="1">
      <c r="B234" s="145"/>
      <c r="D234" s="146" t="s">
        <v>143</v>
      </c>
      <c r="E234" s="147" t="s">
        <v>19</v>
      </c>
      <c r="F234" s="148" t="s">
        <v>355</v>
      </c>
      <c r="H234" s="147" t="s">
        <v>19</v>
      </c>
      <c r="I234" s="149"/>
      <c r="L234" s="145"/>
      <c r="M234" s="150"/>
      <c r="T234" s="151"/>
      <c r="AT234" s="147" t="s">
        <v>143</v>
      </c>
      <c r="AU234" s="147" t="s">
        <v>82</v>
      </c>
      <c r="AV234" s="12" t="s">
        <v>80</v>
      </c>
      <c r="AW234" s="12" t="s">
        <v>33</v>
      </c>
      <c r="AX234" s="12" t="s">
        <v>72</v>
      </c>
      <c r="AY234" s="147" t="s">
        <v>131</v>
      </c>
    </row>
    <row r="235" spans="2:65" s="12" customFormat="1">
      <c r="B235" s="145"/>
      <c r="D235" s="146" t="s">
        <v>143</v>
      </c>
      <c r="E235" s="147" t="s">
        <v>19</v>
      </c>
      <c r="F235" s="148" t="s">
        <v>356</v>
      </c>
      <c r="H235" s="147" t="s">
        <v>19</v>
      </c>
      <c r="I235" s="149"/>
      <c r="L235" s="145"/>
      <c r="M235" s="150"/>
      <c r="T235" s="151"/>
      <c r="AT235" s="147" t="s">
        <v>143</v>
      </c>
      <c r="AU235" s="147" t="s">
        <v>82</v>
      </c>
      <c r="AV235" s="12" t="s">
        <v>80</v>
      </c>
      <c r="AW235" s="12" t="s">
        <v>33</v>
      </c>
      <c r="AX235" s="12" t="s">
        <v>72</v>
      </c>
      <c r="AY235" s="147" t="s">
        <v>131</v>
      </c>
    </row>
    <row r="236" spans="2:65" s="12" customFormat="1">
      <c r="B236" s="145"/>
      <c r="D236" s="146" t="s">
        <v>143</v>
      </c>
      <c r="E236" s="147" t="s">
        <v>19</v>
      </c>
      <c r="F236" s="148" t="s">
        <v>357</v>
      </c>
      <c r="H236" s="147" t="s">
        <v>19</v>
      </c>
      <c r="I236" s="149"/>
      <c r="L236" s="145"/>
      <c r="M236" s="150"/>
      <c r="T236" s="151"/>
      <c r="AT236" s="147" t="s">
        <v>143</v>
      </c>
      <c r="AU236" s="147" t="s">
        <v>82</v>
      </c>
      <c r="AV236" s="12" t="s">
        <v>80</v>
      </c>
      <c r="AW236" s="12" t="s">
        <v>33</v>
      </c>
      <c r="AX236" s="12" t="s">
        <v>72</v>
      </c>
      <c r="AY236" s="147" t="s">
        <v>131</v>
      </c>
    </row>
    <row r="237" spans="2:65" s="12" customFormat="1">
      <c r="B237" s="145"/>
      <c r="D237" s="146" t="s">
        <v>143</v>
      </c>
      <c r="E237" s="147" t="s">
        <v>19</v>
      </c>
      <c r="F237" s="148" t="s">
        <v>358</v>
      </c>
      <c r="H237" s="147" t="s">
        <v>19</v>
      </c>
      <c r="I237" s="149"/>
      <c r="L237" s="145"/>
      <c r="M237" s="150"/>
      <c r="T237" s="151"/>
      <c r="AT237" s="147" t="s">
        <v>143</v>
      </c>
      <c r="AU237" s="147" t="s">
        <v>82</v>
      </c>
      <c r="AV237" s="12" t="s">
        <v>80</v>
      </c>
      <c r="AW237" s="12" t="s">
        <v>33</v>
      </c>
      <c r="AX237" s="12" t="s">
        <v>72</v>
      </c>
      <c r="AY237" s="147" t="s">
        <v>131</v>
      </c>
    </row>
    <row r="238" spans="2:65" s="12" customFormat="1">
      <c r="B238" s="145"/>
      <c r="D238" s="146" t="s">
        <v>143</v>
      </c>
      <c r="E238" s="147" t="s">
        <v>19</v>
      </c>
      <c r="F238" s="148" t="s">
        <v>359</v>
      </c>
      <c r="H238" s="147" t="s">
        <v>19</v>
      </c>
      <c r="I238" s="149"/>
      <c r="L238" s="145"/>
      <c r="M238" s="150"/>
      <c r="T238" s="151"/>
      <c r="AT238" s="147" t="s">
        <v>143</v>
      </c>
      <c r="AU238" s="147" t="s">
        <v>82</v>
      </c>
      <c r="AV238" s="12" t="s">
        <v>80</v>
      </c>
      <c r="AW238" s="12" t="s">
        <v>33</v>
      </c>
      <c r="AX238" s="12" t="s">
        <v>72</v>
      </c>
      <c r="AY238" s="147" t="s">
        <v>131</v>
      </c>
    </row>
    <row r="239" spans="2:65" s="12" customFormat="1">
      <c r="B239" s="145"/>
      <c r="D239" s="146" t="s">
        <v>143</v>
      </c>
      <c r="E239" s="147" t="s">
        <v>19</v>
      </c>
      <c r="F239" s="148" t="s">
        <v>360</v>
      </c>
      <c r="H239" s="147" t="s">
        <v>19</v>
      </c>
      <c r="I239" s="149"/>
      <c r="L239" s="145"/>
      <c r="M239" s="150"/>
      <c r="T239" s="151"/>
      <c r="AT239" s="147" t="s">
        <v>143</v>
      </c>
      <c r="AU239" s="147" t="s">
        <v>82</v>
      </c>
      <c r="AV239" s="12" t="s">
        <v>80</v>
      </c>
      <c r="AW239" s="12" t="s">
        <v>33</v>
      </c>
      <c r="AX239" s="12" t="s">
        <v>72</v>
      </c>
      <c r="AY239" s="147" t="s">
        <v>131</v>
      </c>
    </row>
    <row r="240" spans="2:65" s="12" customFormat="1">
      <c r="B240" s="145"/>
      <c r="D240" s="146" t="s">
        <v>143</v>
      </c>
      <c r="E240" s="147" t="s">
        <v>19</v>
      </c>
      <c r="F240" s="148" t="s">
        <v>912</v>
      </c>
      <c r="H240" s="147" t="s">
        <v>19</v>
      </c>
      <c r="I240" s="149"/>
      <c r="L240" s="145"/>
      <c r="M240" s="150"/>
      <c r="T240" s="151"/>
      <c r="AT240" s="147" t="s">
        <v>143</v>
      </c>
      <c r="AU240" s="147" t="s">
        <v>82</v>
      </c>
      <c r="AV240" s="12" t="s">
        <v>80</v>
      </c>
      <c r="AW240" s="12" t="s">
        <v>33</v>
      </c>
      <c r="AX240" s="12" t="s">
        <v>72</v>
      </c>
      <c r="AY240" s="147" t="s">
        <v>131</v>
      </c>
    </row>
    <row r="241" spans="2:65" s="12" customFormat="1">
      <c r="B241" s="145"/>
      <c r="D241" s="146" t="s">
        <v>143</v>
      </c>
      <c r="E241" s="147" t="s">
        <v>19</v>
      </c>
      <c r="F241" s="148" t="s">
        <v>361</v>
      </c>
      <c r="H241" s="147" t="s">
        <v>19</v>
      </c>
      <c r="I241" s="149"/>
      <c r="L241" s="145"/>
      <c r="M241" s="150"/>
      <c r="T241" s="151"/>
      <c r="AT241" s="147" t="s">
        <v>143</v>
      </c>
      <c r="AU241" s="147" t="s">
        <v>82</v>
      </c>
      <c r="AV241" s="12" t="s">
        <v>80</v>
      </c>
      <c r="AW241" s="12" t="s">
        <v>33</v>
      </c>
      <c r="AX241" s="12" t="s">
        <v>72</v>
      </c>
      <c r="AY241" s="147" t="s">
        <v>131</v>
      </c>
    </row>
    <row r="242" spans="2:65" s="13" customFormat="1">
      <c r="B242" s="152"/>
      <c r="D242" s="146" t="s">
        <v>143</v>
      </c>
      <c r="E242" s="153" t="s">
        <v>19</v>
      </c>
      <c r="F242" s="154" t="s">
        <v>362</v>
      </c>
      <c r="H242" s="155">
        <v>57.395000000000003</v>
      </c>
      <c r="I242" s="156"/>
      <c r="L242" s="152"/>
      <c r="M242" s="157"/>
      <c r="T242" s="158"/>
      <c r="AT242" s="153" t="s">
        <v>143</v>
      </c>
      <c r="AU242" s="153" t="s">
        <v>82</v>
      </c>
      <c r="AV242" s="13" t="s">
        <v>82</v>
      </c>
      <c r="AW242" s="13" t="s">
        <v>33</v>
      </c>
      <c r="AX242" s="13" t="s">
        <v>72</v>
      </c>
      <c r="AY242" s="153" t="s">
        <v>131</v>
      </c>
    </row>
    <row r="243" spans="2:65" s="13" customFormat="1">
      <c r="B243" s="152"/>
      <c r="D243" s="146" t="s">
        <v>143</v>
      </c>
      <c r="E243" s="153" t="s">
        <v>19</v>
      </c>
      <c r="F243" s="154" t="s">
        <v>363</v>
      </c>
      <c r="H243" s="155">
        <v>46.002000000000002</v>
      </c>
      <c r="I243" s="156"/>
      <c r="L243" s="152"/>
      <c r="M243" s="157"/>
      <c r="T243" s="158"/>
      <c r="AT243" s="153" t="s">
        <v>143</v>
      </c>
      <c r="AU243" s="153" t="s">
        <v>82</v>
      </c>
      <c r="AV243" s="13" t="s">
        <v>82</v>
      </c>
      <c r="AW243" s="13" t="s">
        <v>33</v>
      </c>
      <c r="AX243" s="13" t="s">
        <v>72</v>
      </c>
      <c r="AY243" s="153" t="s">
        <v>131</v>
      </c>
    </row>
    <row r="244" spans="2:65" s="13" customFormat="1">
      <c r="B244" s="152"/>
      <c r="D244" s="146" t="s">
        <v>143</v>
      </c>
      <c r="E244" s="153" t="s">
        <v>19</v>
      </c>
      <c r="F244" s="154" t="s">
        <v>364</v>
      </c>
      <c r="H244" s="155">
        <v>50.258000000000003</v>
      </c>
      <c r="I244" s="156"/>
      <c r="L244" s="152"/>
      <c r="M244" s="157"/>
      <c r="T244" s="158"/>
      <c r="AT244" s="153" t="s">
        <v>143</v>
      </c>
      <c r="AU244" s="153" t="s">
        <v>82</v>
      </c>
      <c r="AV244" s="13" t="s">
        <v>82</v>
      </c>
      <c r="AW244" s="13" t="s">
        <v>33</v>
      </c>
      <c r="AX244" s="13" t="s">
        <v>72</v>
      </c>
      <c r="AY244" s="153" t="s">
        <v>131</v>
      </c>
    </row>
    <row r="245" spans="2:65" s="15" customFormat="1">
      <c r="B245" s="177"/>
      <c r="D245" s="146" t="s">
        <v>143</v>
      </c>
      <c r="E245" s="178" t="s">
        <v>19</v>
      </c>
      <c r="F245" s="179" t="s">
        <v>365</v>
      </c>
      <c r="H245" s="180">
        <v>153.655</v>
      </c>
      <c r="I245" s="181"/>
      <c r="L245" s="177"/>
      <c r="M245" s="182"/>
      <c r="T245" s="183"/>
      <c r="AT245" s="178" t="s">
        <v>143</v>
      </c>
      <c r="AU245" s="178" t="s">
        <v>82</v>
      </c>
      <c r="AV245" s="15" t="s">
        <v>152</v>
      </c>
      <c r="AW245" s="15" t="s">
        <v>33</v>
      </c>
      <c r="AX245" s="15" t="s">
        <v>72</v>
      </c>
      <c r="AY245" s="178" t="s">
        <v>131</v>
      </c>
    </row>
    <row r="246" spans="2:65" s="12" customFormat="1">
      <c r="B246" s="145"/>
      <c r="D246" s="146" t="s">
        <v>143</v>
      </c>
      <c r="E246" s="147" t="s">
        <v>19</v>
      </c>
      <c r="F246" s="148" t="s">
        <v>366</v>
      </c>
      <c r="H246" s="147" t="s">
        <v>19</v>
      </c>
      <c r="I246" s="149"/>
      <c r="L246" s="145"/>
      <c r="M246" s="150"/>
      <c r="T246" s="151"/>
      <c r="AT246" s="147" t="s">
        <v>143</v>
      </c>
      <c r="AU246" s="147" t="s">
        <v>82</v>
      </c>
      <c r="AV246" s="12" t="s">
        <v>80</v>
      </c>
      <c r="AW246" s="12" t="s">
        <v>33</v>
      </c>
      <c r="AX246" s="12" t="s">
        <v>72</v>
      </c>
      <c r="AY246" s="147" t="s">
        <v>131</v>
      </c>
    </row>
    <row r="247" spans="2:65" s="13" customFormat="1">
      <c r="B247" s="152"/>
      <c r="D247" s="146" t="s">
        <v>143</v>
      </c>
      <c r="E247" s="153" t="s">
        <v>19</v>
      </c>
      <c r="F247" s="154" t="s">
        <v>367</v>
      </c>
      <c r="H247" s="155">
        <v>25.216999999999999</v>
      </c>
      <c r="I247" s="156"/>
      <c r="L247" s="152"/>
      <c r="M247" s="157"/>
      <c r="T247" s="158"/>
      <c r="AT247" s="153" t="s">
        <v>143</v>
      </c>
      <c r="AU247" s="153" t="s">
        <v>82</v>
      </c>
      <c r="AV247" s="13" t="s">
        <v>82</v>
      </c>
      <c r="AW247" s="13" t="s">
        <v>33</v>
      </c>
      <c r="AX247" s="13" t="s">
        <v>72</v>
      </c>
      <c r="AY247" s="153" t="s">
        <v>131</v>
      </c>
    </row>
    <row r="248" spans="2:65" s="13" customFormat="1">
      <c r="B248" s="152"/>
      <c r="D248" s="146" t="s">
        <v>143</v>
      </c>
      <c r="E248" s="153" t="s">
        <v>19</v>
      </c>
      <c r="F248" s="154" t="s">
        <v>368</v>
      </c>
      <c r="H248" s="155">
        <v>0.57099999999999995</v>
      </c>
      <c r="I248" s="156"/>
      <c r="L248" s="152"/>
      <c r="M248" s="157"/>
      <c r="T248" s="158"/>
      <c r="AT248" s="153" t="s">
        <v>143</v>
      </c>
      <c r="AU248" s="153" t="s">
        <v>82</v>
      </c>
      <c r="AV248" s="13" t="s">
        <v>82</v>
      </c>
      <c r="AW248" s="13" t="s">
        <v>33</v>
      </c>
      <c r="AX248" s="13" t="s">
        <v>72</v>
      </c>
      <c r="AY248" s="153" t="s">
        <v>131</v>
      </c>
    </row>
    <row r="249" spans="2:65" s="13" customFormat="1">
      <c r="B249" s="152"/>
      <c r="D249" s="146" t="s">
        <v>143</v>
      </c>
      <c r="E249" s="153" t="s">
        <v>19</v>
      </c>
      <c r="F249" s="154" t="s">
        <v>369</v>
      </c>
      <c r="H249" s="155">
        <v>0.58499999999999996</v>
      </c>
      <c r="I249" s="156"/>
      <c r="L249" s="152"/>
      <c r="M249" s="157"/>
      <c r="T249" s="158"/>
      <c r="AT249" s="153" t="s">
        <v>143</v>
      </c>
      <c r="AU249" s="153" t="s">
        <v>82</v>
      </c>
      <c r="AV249" s="13" t="s">
        <v>82</v>
      </c>
      <c r="AW249" s="13" t="s">
        <v>33</v>
      </c>
      <c r="AX249" s="13" t="s">
        <v>72</v>
      </c>
      <c r="AY249" s="153" t="s">
        <v>131</v>
      </c>
    </row>
    <row r="250" spans="2:65" s="15" customFormat="1">
      <c r="B250" s="177"/>
      <c r="D250" s="146" t="s">
        <v>143</v>
      </c>
      <c r="E250" s="178" t="s">
        <v>19</v>
      </c>
      <c r="F250" s="179" t="s">
        <v>365</v>
      </c>
      <c r="H250" s="180">
        <v>26.373000000000001</v>
      </c>
      <c r="I250" s="181"/>
      <c r="L250" s="177"/>
      <c r="M250" s="182"/>
      <c r="T250" s="183"/>
      <c r="AT250" s="178" t="s">
        <v>143</v>
      </c>
      <c r="AU250" s="178" t="s">
        <v>82</v>
      </c>
      <c r="AV250" s="15" t="s">
        <v>152</v>
      </c>
      <c r="AW250" s="15" t="s">
        <v>33</v>
      </c>
      <c r="AX250" s="15" t="s">
        <v>72</v>
      </c>
      <c r="AY250" s="178" t="s">
        <v>131</v>
      </c>
    </row>
    <row r="251" spans="2:65" s="14" customFormat="1">
      <c r="B251" s="159"/>
      <c r="D251" s="146" t="s">
        <v>143</v>
      </c>
      <c r="E251" s="160" t="s">
        <v>19</v>
      </c>
      <c r="F251" s="161" t="s">
        <v>147</v>
      </c>
      <c r="H251" s="162">
        <v>180.02799999999999</v>
      </c>
      <c r="I251" s="163"/>
      <c r="L251" s="159"/>
      <c r="M251" s="164"/>
      <c r="T251" s="165"/>
      <c r="AT251" s="160" t="s">
        <v>143</v>
      </c>
      <c r="AU251" s="160" t="s">
        <v>82</v>
      </c>
      <c r="AV251" s="14" t="s">
        <v>139</v>
      </c>
      <c r="AW251" s="14" t="s">
        <v>33</v>
      </c>
      <c r="AX251" s="14" t="s">
        <v>80</v>
      </c>
      <c r="AY251" s="160" t="s">
        <v>131</v>
      </c>
    </row>
    <row r="252" spans="2:65" s="1" customFormat="1" ht="37.9" customHeight="1">
      <c r="B252" s="33"/>
      <c r="C252" s="128" t="s">
        <v>370</v>
      </c>
      <c r="D252" s="128" t="s">
        <v>134</v>
      </c>
      <c r="E252" s="129" t="s">
        <v>371</v>
      </c>
      <c r="F252" s="130" t="s">
        <v>372</v>
      </c>
      <c r="G252" s="131" t="s">
        <v>137</v>
      </c>
      <c r="H252" s="132">
        <v>27.632999999999999</v>
      </c>
      <c r="I252" s="133"/>
      <c r="J252" s="134">
        <f>ROUND(I252*H252,2)</f>
        <v>0</v>
      </c>
      <c r="K252" s="130" t="s">
        <v>19</v>
      </c>
      <c r="L252" s="33"/>
      <c r="M252" s="135" t="s">
        <v>19</v>
      </c>
      <c r="N252" s="136" t="s">
        <v>43</v>
      </c>
      <c r="P252" s="137">
        <f>O252*H252</f>
        <v>0</v>
      </c>
      <c r="Q252" s="137">
        <v>0</v>
      </c>
      <c r="R252" s="137">
        <f>Q252*H252</f>
        <v>0</v>
      </c>
      <c r="S252" s="137">
        <v>0</v>
      </c>
      <c r="T252" s="138">
        <f>S252*H252</f>
        <v>0</v>
      </c>
      <c r="AR252" s="139" t="s">
        <v>226</v>
      </c>
      <c r="AT252" s="139" t="s">
        <v>134</v>
      </c>
      <c r="AU252" s="139" t="s">
        <v>82</v>
      </c>
      <c r="AY252" s="18" t="s">
        <v>131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8" t="s">
        <v>80</v>
      </c>
      <c r="BK252" s="140">
        <f>ROUND(I252*H252,2)</f>
        <v>0</v>
      </c>
      <c r="BL252" s="18" t="s">
        <v>226</v>
      </c>
      <c r="BM252" s="139" t="s">
        <v>373</v>
      </c>
    </row>
    <row r="253" spans="2:65" s="12" customFormat="1">
      <c r="B253" s="145"/>
      <c r="D253" s="146" t="s">
        <v>143</v>
      </c>
      <c r="E253" s="147" t="s">
        <v>19</v>
      </c>
      <c r="F253" s="148" t="s">
        <v>374</v>
      </c>
      <c r="H253" s="147" t="s">
        <v>19</v>
      </c>
      <c r="I253" s="149"/>
      <c r="L253" s="145"/>
      <c r="M253" s="150"/>
      <c r="T253" s="151"/>
      <c r="AT253" s="147" t="s">
        <v>143</v>
      </c>
      <c r="AU253" s="147" t="s">
        <v>82</v>
      </c>
      <c r="AV253" s="12" t="s">
        <v>80</v>
      </c>
      <c r="AW253" s="12" t="s">
        <v>33</v>
      </c>
      <c r="AX253" s="12" t="s">
        <v>72</v>
      </c>
      <c r="AY253" s="147" t="s">
        <v>131</v>
      </c>
    </row>
    <row r="254" spans="2:65" s="12" customFormat="1">
      <c r="B254" s="145"/>
      <c r="D254" s="146" t="s">
        <v>143</v>
      </c>
      <c r="E254" s="147" t="s">
        <v>19</v>
      </c>
      <c r="F254" s="148" t="s">
        <v>375</v>
      </c>
      <c r="H254" s="147" t="s">
        <v>19</v>
      </c>
      <c r="I254" s="149"/>
      <c r="L254" s="145"/>
      <c r="M254" s="150"/>
      <c r="T254" s="151"/>
      <c r="AT254" s="147" t="s">
        <v>143</v>
      </c>
      <c r="AU254" s="147" t="s">
        <v>82</v>
      </c>
      <c r="AV254" s="12" t="s">
        <v>80</v>
      </c>
      <c r="AW254" s="12" t="s">
        <v>33</v>
      </c>
      <c r="AX254" s="12" t="s">
        <v>72</v>
      </c>
      <c r="AY254" s="147" t="s">
        <v>131</v>
      </c>
    </row>
    <row r="255" spans="2:65" s="12" customFormat="1">
      <c r="B255" s="145"/>
      <c r="D255" s="146" t="s">
        <v>143</v>
      </c>
      <c r="E255" s="147" t="s">
        <v>19</v>
      </c>
      <c r="F255" s="148" t="s">
        <v>376</v>
      </c>
      <c r="H255" s="147" t="s">
        <v>19</v>
      </c>
      <c r="I255" s="149"/>
      <c r="L255" s="145"/>
      <c r="M255" s="150"/>
      <c r="T255" s="151"/>
      <c r="AT255" s="147" t="s">
        <v>143</v>
      </c>
      <c r="AU255" s="147" t="s">
        <v>82</v>
      </c>
      <c r="AV255" s="12" t="s">
        <v>80</v>
      </c>
      <c r="AW255" s="12" t="s">
        <v>33</v>
      </c>
      <c r="AX255" s="12" t="s">
        <v>72</v>
      </c>
      <c r="AY255" s="147" t="s">
        <v>131</v>
      </c>
    </row>
    <row r="256" spans="2:65" s="12" customFormat="1">
      <c r="B256" s="145"/>
      <c r="D256" s="146" t="s">
        <v>143</v>
      </c>
      <c r="E256" s="147" t="s">
        <v>19</v>
      </c>
      <c r="F256" s="148" t="s">
        <v>377</v>
      </c>
      <c r="H256" s="147" t="s">
        <v>19</v>
      </c>
      <c r="I256" s="149"/>
      <c r="L256" s="145"/>
      <c r="M256" s="150"/>
      <c r="T256" s="151"/>
      <c r="AT256" s="147" t="s">
        <v>143</v>
      </c>
      <c r="AU256" s="147" t="s">
        <v>82</v>
      </c>
      <c r="AV256" s="12" t="s">
        <v>80</v>
      </c>
      <c r="AW256" s="12" t="s">
        <v>33</v>
      </c>
      <c r="AX256" s="12" t="s">
        <v>72</v>
      </c>
      <c r="AY256" s="147" t="s">
        <v>131</v>
      </c>
    </row>
    <row r="257" spans="2:65" s="12" customFormat="1">
      <c r="B257" s="145"/>
      <c r="D257" s="146" t="s">
        <v>143</v>
      </c>
      <c r="E257" s="147" t="s">
        <v>19</v>
      </c>
      <c r="F257" s="148" t="s">
        <v>378</v>
      </c>
      <c r="H257" s="147" t="s">
        <v>19</v>
      </c>
      <c r="I257" s="149"/>
      <c r="L257" s="145"/>
      <c r="M257" s="150"/>
      <c r="T257" s="151"/>
      <c r="AT257" s="147" t="s">
        <v>143</v>
      </c>
      <c r="AU257" s="147" t="s">
        <v>82</v>
      </c>
      <c r="AV257" s="12" t="s">
        <v>80</v>
      </c>
      <c r="AW257" s="12" t="s">
        <v>33</v>
      </c>
      <c r="AX257" s="12" t="s">
        <v>72</v>
      </c>
      <c r="AY257" s="147" t="s">
        <v>131</v>
      </c>
    </row>
    <row r="258" spans="2:65" s="12" customFormat="1">
      <c r="B258" s="145"/>
      <c r="D258" s="146" t="s">
        <v>143</v>
      </c>
      <c r="E258" s="147" t="s">
        <v>19</v>
      </c>
      <c r="F258" s="148" t="s">
        <v>379</v>
      </c>
      <c r="H258" s="147" t="s">
        <v>19</v>
      </c>
      <c r="I258" s="149"/>
      <c r="L258" s="145"/>
      <c r="M258" s="150"/>
      <c r="T258" s="151"/>
      <c r="AT258" s="147" t="s">
        <v>143</v>
      </c>
      <c r="AU258" s="147" t="s">
        <v>82</v>
      </c>
      <c r="AV258" s="12" t="s">
        <v>80</v>
      </c>
      <c r="AW258" s="12" t="s">
        <v>33</v>
      </c>
      <c r="AX258" s="12" t="s">
        <v>72</v>
      </c>
      <c r="AY258" s="147" t="s">
        <v>131</v>
      </c>
    </row>
    <row r="259" spans="2:65" s="12" customFormat="1">
      <c r="B259" s="145"/>
      <c r="D259" s="146" t="s">
        <v>143</v>
      </c>
      <c r="E259" s="147" t="s">
        <v>19</v>
      </c>
      <c r="F259" s="148" t="s">
        <v>357</v>
      </c>
      <c r="H259" s="147" t="s">
        <v>19</v>
      </c>
      <c r="I259" s="149"/>
      <c r="L259" s="145"/>
      <c r="M259" s="150"/>
      <c r="T259" s="151"/>
      <c r="AT259" s="147" t="s">
        <v>143</v>
      </c>
      <c r="AU259" s="147" t="s">
        <v>82</v>
      </c>
      <c r="AV259" s="12" t="s">
        <v>80</v>
      </c>
      <c r="AW259" s="12" t="s">
        <v>33</v>
      </c>
      <c r="AX259" s="12" t="s">
        <v>72</v>
      </c>
      <c r="AY259" s="147" t="s">
        <v>131</v>
      </c>
    </row>
    <row r="260" spans="2:65" s="12" customFormat="1">
      <c r="B260" s="145"/>
      <c r="D260" s="146" t="s">
        <v>143</v>
      </c>
      <c r="E260" s="147" t="s">
        <v>19</v>
      </c>
      <c r="F260" s="148" t="s">
        <v>359</v>
      </c>
      <c r="H260" s="147" t="s">
        <v>19</v>
      </c>
      <c r="I260" s="149"/>
      <c r="L260" s="145"/>
      <c r="M260" s="150"/>
      <c r="T260" s="151"/>
      <c r="AT260" s="147" t="s">
        <v>143</v>
      </c>
      <c r="AU260" s="147" t="s">
        <v>82</v>
      </c>
      <c r="AV260" s="12" t="s">
        <v>80</v>
      </c>
      <c r="AW260" s="12" t="s">
        <v>33</v>
      </c>
      <c r="AX260" s="12" t="s">
        <v>72</v>
      </c>
      <c r="AY260" s="147" t="s">
        <v>131</v>
      </c>
    </row>
    <row r="261" spans="2:65" s="12" customFormat="1">
      <c r="B261" s="145"/>
      <c r="D261" s="146" t="s">
        <v>143</v>
      </c>
      <c r="E261" s="147" t="s">
        <v>19</v>
      </c>
      <c r="F261" s="148" t="s">
        <v>380</v>
      </c>
      <c r="H261" s="147" t="s">
        <v>19</v>
      </c>
      <c r="I261" s="149"/>
      <c r="L261" s="145"/>
      <c r="M261" s="150"/>
      <c r="T261" s="151"/>
      <c r="AT261" s="147" t="s">
        <v>143</v>
      </c>
      <c r="AU261" s="147" t="s">
        <v>82</v>
      </c>
      <c r="AV261" s="12" t="s">
        <v>80</v>
      </c>
      <c r="AW261" s="12" t="s">
        <v>33</v>
      </c>
      <c r="AX261" s="12" t="s">
        <v>72</v>
      </c>
      <c r="AY261" s="147" t="s">
        <v>131</v>
      </c>
    </row>
    <row r="262" spans="2:65" s="12" customFormat="1">
      <c r="B262" s="145"/>
      <c r="D262" s="146" t="s">
        <v>143</v>
      </c>
      <c r="E262" s="147" t="s">
        <v>19</v>
      </c>
      <c r="F262" s="148" t="s">
        <v>381</v>
      </c>
      <c r="H262" s="147" t="s">
        <v>19</v>
      </c>
      <c r="I262" s="149"/>
      <c r="L262" s="145"/>
      <c r="M262" s="150"/>
      <c r="T262" s="151"/>
      <c r="AT262" s="147" t="s">
        <v>143</v>
      </c>
      <c r="AU262" s="147" t="s">
        <v>82</v>
      </c>
      <c r="AV262" s="12" t="s">
        <v>80</v>
      </c>
      <c r="AW262" s="12" t="s">
        <v>33</v>
      </c>
      <c r="AX262" s="12" t="s">
        <v>72</v>
      </c>
      <c r="AY262" s="147" t="s">
        <v>131</v>
      </c>
    </row>
    <row r="263" spans="2:65" s="12" customFormat="1">
      <c r="B263" s="145"/>
      <c r="D263" s="146" t="s">
        <v>143</v>
      </c>
      <c r="E263" s="147" t="s">
        <v>19</v>
      </c>
      <c r="F263" s="148" t="s">
        <v>382</v>
      </c>
      <c r="H263" s="147" t="s">
        <v>19</v>
      </c>
      <c r="I263" s="149"/>
      <c r="L263" s="145"/>
      <c r="M263" s="150"/>
      <c r="T263" s="151"/>
      <c r="AT263" s="147" t="s">
        <v>143</v>
      </c>
      <c r="AU263" s="147" t="s">
        <v>82</v>
      </c>
      <c r="AV263" s="12" t="s">
        <v>80</v>
      </c>
      <c r="AW263" s="12" t="s">
        <v>33</v>
      </c>
      <c r="AX263" s="12" t="s">
        <v>72</v>
      </c>
      <c r="AY263" s="147" t="s">
        <v>131</v>
      </c>
    </row>
    <row r="264" spans="2:65" s="13" customFormat="1">
      <c r="B264" s="152"/>
      <c r="D264" s="146" t="s">
        <v>143</v>
      </c>
      <c r="E264" s="153" t="s">
        <v>19</v>
      </c>
      <c r="F264" s="154" t="s">
        <v>383</v>
      </c>
      <c r="H264" s="155">
        <v>15.589</v>
      </c>
      <c r="I264" s="156"/>
      <c r="L264" s="152"/>
      <c r="M264" s="157"/>
      <c r="T264" s="158"/>
      <c r="AT264" s="153" t="s">
        <v>143</v>
      </c>
      <c r="AU264" s="153" t="s">
        <v>82</v>
      </c>
      <c r="AV264" s="13" t="s">
        <v>82</v>
      </c>
      <c r="AW264" s="13" t="s">
        <v>33</v>
      </c>
      <c r="AX264" s="13" t="s">
        <v>72</v>
      </c>
      <c r="AY264" s="153" t="s">
        <v>131</v>
      </c>
    </row>
    <row r="265" spans="2:65" s="13" customFormat="1">
      <c r="B265" s="152"/>
      <c r="D265" s="146" t="s">
        <v>143</v>
      </c>
      <c r="E265" s="153" t="s">
        <v>19</v>
      </c>
      <c r="F265" s="154" t="s">
        <v>384</v>
      </c>
      <c r="H265" s="155">
        <v>9.923</v>
      </c>
      <c r="I265" s="156"/>
      <c r="L265" s="152"/>
      <c r="M265" s="157"/>
      <c r="T265" s="158"/>
      <c r="AT265" s="153" t="s">
        <v>143</v>
      </c>
      <c r="AU265" s="153" t="s">
        <v>82</v>
      </c>
      <c r="AV265" s="13" t="s">
        <v>82</v>
      </c>
      <c r="AW265" s="13" t="s">
        <v>33</v>
      </c>
      <c r="AX265" s="13" t="s">
        <v>72</v>
      </c>
      <c r="AY265" s="153" t="s">
        <v>131</v>
      </c>
    </row>
    <row r="266" spans="2:65" s="12" customFormat="1">
      <c r="B266" s="145"/>
      <c r="D266" s="146" t="s">
        <v>143</v>
      </c>
      <c r="E266" s="147" t="s">
        <v>19</v>
      </c>
      <c r="F266" s="148" t="s">
        <v>385</v>
      </c>
      <c r="H266" s="147" t="s">
        <v>19</v>
      </c>
      <c r="I266" s="149"/>
      <c r="L266" s="145"/>
      <c r="M266" s="150"/>
      <c r="T266" s="151"/>
      <c r="AT266" s="147" t="s">
        <v>143</v>
      </c>
      <c r="AU266" s="147" t="s">
        <v>82</v>
      </c>
      <c r="AV266" s="12" t="s">
        <v>80</v>
      </c>
      <c r="AW266" s="12" t="s">
        <v>33</v>
      </c>
      <c r="AX266" s="12" t="s">
        <v>72</v>
      </c>
      <c r="AY266" s="147" t="s">
        <v>131</v>
      </c>
    </row>
    <row r="267" spans="2:65" s="13" customFormat="1">
      <c r="B267" s="152"/>
      <c r="D267" s="146" t="s">
        <v>143</v>
      </c>
      <c r="E267" s="153" t="s">
        <v>19</v>
      </c>
      <c r="F267" s="154" t="s">
        <v>386</v>
      </c>
      <c r="H267" s="155">
        <v>2.121</v>
      </c>
      <c r="I267" s="156"/>
      <c r="L267" s="152"/>
      <c r="M267" s="157"/>
      <c r="T267" s="158"/>
      <c r="AT267" s="153" t="s">
        <v>143</v>
      </c>
      <c r="AU267" s="153" t="s">
        <v>82</v>
      </c>
      <c r="AV267" s="13" t="s">
        <v>82</v>
      </c>
      <c r="AW267" s="13" t="s">
        <v>33</v>
      </c>
      <c r="AX267" s="13" t="s">
        <v>72</v>
      </c>
      <c r="AY267" s="153" t="s">
        <v>131</v>
      </c>
    </row>
    <row r="268" spans="2:65" s="14" customFormat="1">
      <c r="B268" s="159"/>
      <c r="D268" s="146" t="s">
        <v>143</v>
      </c>
      <c r="E268" s="160" t="s">
        <v>19</v>
      </c>
      <c r="F268" s="161" t="s">
        <v>147</v>
      </c>
      <c r="H268" s="162">
        <v>27.632999999999999</v>
      </c>
      <c r="I268" s="163"/>
      <c r="L268" s="159"/>
      <c r="M268" s="164"/>
      <c r="T268" s="165"/>
      <c r="AT268" s="160" t="s">
        <v>143</v>
      </c>
      <c r="AU268" s="160" t="s">
        <v>82</v>
      </c>
      <c r="AV268" s="14" t="s">
        <v>139</v>
      </c>
      <c r="AW268" s="14" t="s">
        <v>33</v>
      </c>
      <c r="AX268" s="14" t="s">
        <v>80</v>
      </c>
      <c r="AY268" s="160" t="s">
        <v>131</v>
      </c>
    </row>
    <row r="269" spans="2:65" s="1" customFormat="1" ht="49.15" customHeight="1">
      <c r="B269" s="33"/>
      <c r="C269" s="128" t="s">
        <v>387</v>
      </c>
      <c r="D269" s="128" t="s">
        <v>134</v>
      </c>
      <c r="E269" s="129" t="s">
        <v>388</v>
      </c>
      <c r="F269" s="130" t="s">
        <v>389</v>
      </c>
      <c r="G269" s="131" t="s">
        <v>137</v>
      </c>
      <c r="H269" s="132">
        <v>37.380000000000003</v>
      </c>
      <c r="I269" s="133"/>
      <c r="J269" s="134">
        <f>ROUND(I269*H269,2)</f>
        <v>0</v>
      </c>
      <c r="K269" s="130" t="s">
        <v>19</v>
      </c>
      <c r="L269" s="33"/>
      <c r="M269" s="135" t="s">
        <v>19</v>
      </c>
      <c r="N269" s="136" t="s">
        <v>43</v>
      </c>
      <c r="P269" s="137">
        <f>O269*H269</f>
        <v>0</v>
      </c>
      <c r="Q269" s="137">
        <v>0</v>
      </c>
      <c r="R269" s="137">
        <f>Q269*H269</f>
        <v>0</v>
      </c>
      <c r="S269" s="137">
        <v>0</v>
      </c>
      <c r="T269" s="138">
        <f>S269*H269</f>
        <v>0</v>
      </c>
      <c r="AR269" s="139" t="s">
        <v>226</v>
      </c>
      <c r="AT269" s="139" t="s">
        <v>134</v>
      </c>
      <c r="AU269" s="139" t="s">
        <v>82</v>
      </c>
      <c r="AY269" s="18" t="s">
        <v>131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8" t="s">
        <v>80</v>
      </c>
      <c r="BK269" s="140">
        <f>ROUND(I269*H269,2)</f>
        <v>0</v>
      </c>
      <c r="BL269" s="18" t="s">
        <v>226</v>
      </c>
      <c r="BM269" s="139" t="s">
        <v>390</v>
      </c>
    </row>
    <row r="270" spans="2:65" s="13" customFormat="1">
      <c r="B270" s="152"/>
      <c r="D270" s="146" t="s">
        <v>143</v>
      </c>
      <c r="E270" s="153" t="s">
        <v>19</v>
      </c>
      <c r="F270" s="154" t="s">
        <v>391</v>
      </c>
      <c r="H270" s="155">
        <v>37.380000000000003</v>
      </c>
      <c r="I270" s="156"/>
      <c r="L270" s="152"/>
      <c r="M270" s="157"/>
      <c r="T270" s="158"/>
      <c r="AT270" s="153" t="s">
        <v>143</v>
      </c>
      <c r="AU270" s="153" t="s">
        <v>82</v>
      </c>
      <c r="AV270" s="13" t="s">
        <v>82</v>
      </c>
      <c r="AW270" s="13" t="s">
        <v>33</v>
      </c>
      <c r="AX270" s="13" t="s">
        <v>80</v>
      </c>
      <c r="AY270" s="153" t="s">
        <v>131</v>
      </c>
    </row>
    <row r="271" spans="2:65" s="1" customFormat="1" ht="37.9" customHeight="1">
      <c r="B271" s="33"/>
      <c r="C271" s="128" t="s">
        <v>392</v>
      </c>
      <c r="D271" s="128" t="s">
        <v>134</v>
      </c>
      <c r="E271" s="129" t="s">
        <v>393</v>
      </c>
      <c r="F271" s="130" t="s">
        <v>394</v>
      </c>
      <c r="G271" s="131" t="s">
        <v>395</v>
      </c>
      <c r="H271" s="132">
        <v>2</v>
      </c>
      <c r="I271" s="133"/>
      <c r="J271" s="134">
        <f>ROUND(I271*H271,2)</f>
        <v>0</v>
      </c>
      <c r="K271" s="130" t="s">
        <v>19</v>
      </c>
      <c r="L271" s="33"/>
      <c r="M271" s="135" t="s">
        <v>19</v>
      </c>
      <c r="N271" s="136" t="s">
        <v>43</v>
      </c>
      <c r="P271" s="137">
        <f>O271*H271</f>
        <v>0</v>
      </c>
      <c r="Q271" s="137">
        <v>0</v>
      </c>
      <c r="R271" s="137">
        <f>Q271*H271</f>
        <v>0</v>
      </c>
      <c r="S271" s="137">
        <v>0</v>
      </c>
      <c r="T271" s="138">
        <f>S271*H271</f>
        <v>0</v>
      </c>
      <c r="AR271" s="139" t="s">
        <v>226</v>
      </c>
      <c r="AT271" s="139" t="s">
        <v>134</v>
      </c>
      <c r="AU271" s="139" t="s">
        <v>82</v>
      </c>
      <c r="AY271" s="18" t="s">
        <v>131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8" t="s">
        <v>80</v>
      </c>
      <c r="BK271" s="140">
        <f>ROUND(I271*H271,2)</f>
        <v>0</v>
      </c>
      <c r="BL271" s="18" t="s">
        <v>226</v>
      </c>
      <c r="BM271" s="139" t="s">
        <v>396</v>
      </c>
    </row>
    <row r="272" spans="2:65" s="12" customFormat="1">
      <c r="B272" s="145"/>
      <c r="D272" s="146" t="s">
        <v>143</v>
      </c>
      <c r="E272" s="147" t="s">
        <v>19</v>
      </c>
      <c r="F272" s="148" t="s">
        <v>397</v>
      </c>
      <c r="H272" s="147" t="s">
        <v>19</v>
      </c>
      <c r="I272" s="149"/>
      <c r="L272" s="145"/>
      <c r="M272" s="150"/>
      <c r="T272" s="151"/>
      <c r="AT272" s="147" t="s">
        <v>143</v>
      </c>
      <c r="AU272" s="147" t="s">
        <v>82</v>
      </c>
      <c r="AV272" s="12" t="s">
        <v>80</v>
      </c>
      <c r="AW272" s="12" t="s">
        <v>33</v>
      </c>
      <c r="AX272" s="12" t="s">
        <v>72</v>
      </c>
      <c r="AY272" s="147" t="s">
        <v>131</v>
      </c>
    </row>
    <row r="273" spans="2:65" s="12" customFormat="1">
      <c r="B273" s="145"/>
      <c r="D273" s="146" t="s">
        <v>143</v>
      </c>
      <c r="E273" s="147" t="s">
        <v>19</v>
      </c>
      <c r="F273" s="148" t="s">
        <v>398</v>
      </c>
      <c r="H273" s="147" t="s">
        <v>19</v>
      </c>
      <c r="I273" s="149"/>
      <c r="L273" s="145"/>
      <c r="M273" s="150"/>
      <c r="T273" s="151"/>
      <c r="AT273" s="147" t="s">
        <v>143</v>
      </c>
      <c r="AU273" s="147" t="s">
        <v>82</v>
      </c>
      <c r="AV273" s="12" t="s">
        <v>80</v>
      </c>
      <c r="AW273" s="12" t="s">
        <v>33</v>
      </c>
      <c r="AX273" s="12" t="s">
        <v>72</v>
      </c>
      <c r="AY273" s="147" t="s">
        <v>131</v>
      </c>
    </row>
    <row r="274" spans="2:65" s="12" customFormat="1">
      <c r="B274" s="145"/>
      <c r="D274" s="146" t="s">
        <v>143</v>
      </c>
      <c r="E274" s="147" t="s">
        <v>19</v>
      </c>
      <c r="F274" s="148" t="s">
        <v>913</v>
      </c>
      <c r="H274" s="147" t="s">
        <v>19</v>
      </c>
      <c r="I274" s="149"/>
      <c r="L274" s="145"/>
      <c r="M274" s="150"/>
      <c r="T274" s="151"/>
      <c r="AT274" s="147" t="s">
        <v>143</v>
      </c>
      <c r="AU274" s="147" t="s">
        <v>82</v>
      </c>
      <c r="AV274" s="12" t="s">
        <v>80</v>
      </c>
      <c r="AW274" s="12" t="s">
        <v>33</v>
      </c>
      <c r="AX274" s="12" t="s">
        <v>72</v>
      </c>
      <c r="AY274" s="147" t="s">
        <v>131</v>
      </c>
    </row>
    <row r="275" spans="2:65" s="12" customFormat="1">
      <c r="B275" s="145"/>
      <c r="D275" s="146" t="s">
        <v>143</v>
      </c>
      <c r="E275" s="147" t="s">
        <v>19</v>
      </c>
      <c r="F275" s="148" t="s">
        <v>399</v>
      </c>
      <c r="H275" s="147" t="s">
        <v>19</v>
      </c>
      <c r="I275" s="149"/>
      <c r="L275" s="145"/>
      <c r="M275" s="150"/>
      <c r="T275" s="151"/>
      <c r="AT275" s="147" t="s">
        <v>143</v>
      </c>
      <c r="AU275" s="147" t="s">
        <v>82</v>
      </c>
      <c r="AV275" s="12" t="s">
        <v>80</v>
      </c>
      <c r="AW275" s="12" t="s">
        <v>33</v>
      </c>
      <c r="AX275" s="12" t="s">
        <v>72</v>
      </c>
      <c r="AY275" s="147" t="s">
        <v>131</v>
      </c>
    </row>
    <row r="276" spans="2:65" s="12" customFormat="1">
      <c r="B276" s="145"/>
      <c r="D276" s="146" t="s">
        <v>143</v>
      </c>
      <c r="E276" s="147" t="s">
        <v>19</v>
      </c>
      <c r="F276" s="148" t="s">
        <v>400</v>
      </c>
      <c r="H276" s="147" t="s">
        <v>19</v>
      </c>
      <c r="I276" s="149"/>
      <c r="L276" s="145"/>
      <c r="M276" s="150"/>
      <c r="T276" s="151"/>
      <c r="AT276" s="147" t="s">
        <v>143</v>
      </c>
      <c r="AU276" s="147" t="s">
        <v>82</v>
      </c>
      <c r="AV276" s="12" t="s">
        <v>80</v>
      </c>
      <c r="AW276" s="12" t="s">
        <v>33</v>
      </c>
      <c r="AX276" s="12" t="s">
        <v>72</v>
      </c>
      <c r="AY276" s="147" t="s">
        <v>131</v>
      </c>
    </row>
    <row r="277" spans="2:65" s="12" customFormat="1">
      <c r="B277" s="145"/>
      <c r="D277" s="146" t="s">
        <v>143</v>
      </c>
      <c r="E277" s="147" t="s">
        <v>19</v>
      </c>
      <c r="F277" s="148" t="s">
        <v>401</v>
      </c>
      <c r="H277" s="147" t="s">
        <v>19</v>
      </c>
      <c r="I277" s="149"/>
      <c r="L277" s="145"/>
      <c r="M277" s="150"/>
      <c r="T277" s="151"/>
      <c r="AT277" s="147" t="s">
        <v>143</v>
      </c>
      <c r="AU277" s="147" t="s">
        <v>82</v>
      </c>
      <c r="AV277" s="12" t="s">
        <v>80</v>
      </c>
      <c r="AW277" s="12" t="s">
        <v>33</v>
      </c>
      <c r="AX277" s="12" t="s">
        <v>72</v>
      </c>
      <c r="AY277" s="147" t="s">
        <v>131</v>
      </c>
    </row>
    <row r="278" spans="2:65" s="12" customFormat="1">
      <c r="B278" s="145"/>
      <c r="D278" s="146" t="s">
        <v>143</v>
      </c>
      <c r="E278" s="147" t="s">
        <v>19</v>
      </c>
      <c r="F278" s="148" t="s">
        <v>402</v>
      </c>
      <c r="H278" s="147" t="s">
        <v>19</v>
      </c>
      <c r="I278" s="149"/>
      <c r="L278" s="145"/>
      <c r="M278" s="150"/>
      <c r="T278" s="151"/>
      <c r="AT278" s="147" t="s">
        <v>143</v>
      </c>
      <c r="AU278" s="147" t="s">
        <v>82</v>
      </c>
      <c r="AV278" s="12" t="s">
        <v>80</v>
      </c>
      <c r="AW278" s="12" t="s">
        <v>33</v>
      </c>
      <c r="AX278" s="12" t="s">
        <v>72</v>
      </c>
      <c r="AY278" s="147" t="s">
        <v>131</v>
      </c>
    </row>
    <row r="279" spans="2:65" s="12" customFormat="1">
      <c r="B279" s="145"/>
      <c r="D279" s="146" t="s">
        <v>143</v>
      </c>
      <c r="E279" s="147" t="s">
        <v>19</v>
      </c>
      <c r="F279" s="148" t="s">
        <v>403</v>
      </c>
      <c r="H279" s="147" t="s">
        <v>19</v>
      </c>
      <c r="I279" s="149"/>
      <c r="L279" s="145"/>
      <c r="M279" s="150"/>
      <c r="T279" s="151"/>
      <c r="AT279" s="147" t="s">
        <v>143</v>
      </c>
      <c r="AU279" s="147" t="s">
        <v>82</v>
      </c>
      <c r="AV279" s="12" t="s">
        <v>80</v>
      </c>
      <c r="AW279" s="12" t="s">
        <v>33</v>
      </c>
      <c r="AX279" s="12" t="s">
        <v>72</v>
      </c>
      <c r="AY279" s="147" t="s">
        <v>131</v>
      </c>
    </row>
    <row r="280" spans="2:65" s="12" customFormat="1">
      <c r="B280" s="145"/>
      <c r="D280" s="146" t="s">
        <v>143</v>
      </c>
      <c r="E280" s="147" t="s">
        <v>19</v>
      </c>
      <c r="F280" s="148" t="s">
        <v>404</v>
      </c>
      <c r="H280" s="147" t="s">
        <v>19</v>
      </c>
      <c r="I280" s="149"/>
      <c r="L280" s="145"/>
      <c r="M280" s="150"/>
      <c r="T280" s="151"/>
      <c r="AT280" s="147" t="s">
        <v>143</v>
      </c>
      <c r="AU280" s="147" t="s">
        <v>82</v>
      </c>
      <c r="AV280" s="12" t="s">
        <v>80</v>
      </c>
      <c r="AW280" s="12" t="s">
        <v>33</v>
      </c>
      <c r="AX280" s="12" t="s">
        <v>72</v>
      </c>
      <c r="AY280" s="147" t="s">
        <v>131</v>
      </c>
    </row>
    <row r="281" spans="2:65" s="12" customFormat="1">
      <c r="B281" s="145"/>
      <c r="D281" s="146" t="s">
        <v>143</v>
      </c>
      <c r="E281" s="147" t="s">
        <v>19</v>
      </c>
      <c r="F281" s="148" t="s">
        <v>405</v>
      </c>
      <c r="H281" s="147" t="s">
        <v>19</v>
      </c>
      <c r="I281" s="149"/>
      <c r="L281" s="145"/>
      <c r="M281" s="150"/>
      <c r="T281" s="151"/>
      <c r="AT281" s="147" t="s">
        <v>143</v>
      </c>
      <c r="AU281" s="147" t="s">
        <v>82</v>
      </c>
      <c r="AV281" s="12" t="s">
        <v>80</v>
      </c>
      <c r="AW281" s="12" t="s">
        <v>33</v>
      </c>
      <c r="AX281" s="12" t="s">
        <v>72</v>
      </c>
      <c r="AY281" s="147" t="s">
        <v>131</v>
      </c>
    </row>
    <row r="282" spans="2:65" s="13" customFormat="1">
      <c r="B282" s="152"/>
      <c r="D282" s="146" t="s">
        <v>143</v>
      </c>
      <c r="E282" s="153" t="s">
        <v>19</v>
      </c>
      <c r="F282" s="154" t="s">
        <v>82</v>
      </c>
      <c r="H282" s="155">
        <v>2</v>
      </c>
      <c r="I282" s="156"/>
      <c r="L282" s="152"/>
      <c r="M282" s="157"/>
      <c r="T282" s="158"/>
      <c r="AT282" s="153" t="s">
        <v>143</v>
      </c>
      <c r="AU282" s="153" t="s">
        <v>82</v>
      </c>
      <c r="AV282" s="13" t="s">
        <v>82</v>
      </c>
      <c r="AW282" s="13" t="s">
        <v>33</v>
      </c>
      <c r="AX282" s="13" t="s">
        <v>80</v>
      </c>
      <c r="AY282" s="153" t="s">
        <v>131</v>
      </c>
    </row>
    <row r="283" spans="2:65" s="1" customFormat="1" ht="37.9" customHeight="1">
      <c r="B283" s="33"/>
      <c r="C283" s="128" t="s">
        <v>307</v>
      </c>
      <c r="D283" s="128" t="s">
        <v>134</v>
      </c>
      <c r="E283" s="129" t="s">
        <v>406</v>
      </c>
      <c r="F283" s="130" t="s">
        <v>407</v>
      </c>
      <c r="G283" s="131" t="s">
        <v>395</v>
      </c>
      <c r="H283" s="132">
        <v>1</v>
      </c>
      <c r="I283" s="133"/>
      <c r="J283" s="134">
        <f>ROUND(I283*H283,2)</f>
        <v>0</v>
      </c>
      <c r="K283" s="130" t="s">
        <v>19</v>
      </c>
      <c r="L283" s="33"/>
      <c r="M283" s="135" t="s">
        <v>19</v>
      </c>
      <c r="N283" s="136" t="s">
        <v>43</v>
      </c>
      <c r="P283" s="137">
        <f>O283*H283</f>
        <v>0</v>
      </c>
      <c r="Q283" s="137">
        <v>0</v>
      </c>
      <c r="R283" s="137">
        <f>Q283*H283</f>
        <v>0</v>
      </c>
      <c r="S283" s="137">
        <v>0</v>
      </c>
      <c r="T283" s="138">
        <f>S283*H283</f>
        <v>0</v>
      </c>
      <c r="AR283" s="139" t="s">
        <v>226</v>
      </c>
      <c r="AT283" s="139" t="s">
        <v>134</v>
      </c>
      <c r="AU283" s="139" t="s">
        <v>82</v>
      </c>
      <c r="AY283" s="18" t="s">
        <v>131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8" t="s">
        <v>80</v>
      </c>
      <c r="BK283" s="140">
        <f>ROUND(I283*H283,2)</f>
        <v>0</v>
      </c>
      <c r="BL283" s="18" t="s">
        <v>226</v>
      </c>
      <c r="BM283" s="139" t="s">
        <v>408</v>
      </c>
    </row>
    <row r="284" spans="2:65" s="12" customFormat="1">
      <c r="B284" s="145"/>
      <c r="D284" s="146" t="s">
        <v>143</v>
      </c>
      <c r="E284" s="147" t="s">
        <v>19</v>
      </c>
      <c r="F284" s="148" t="s">
        <v>397</v>
      </c>
      <c r="H284" s="147" t="s">
        <v>19</v>
      </c>
      <c r="I284" s="149"/>
      <c r="L284" s="145"/>
      <c r="M284" s="150"/>
      <c r="T284" s="151"/>
      <c r="AT284" s="147" t="s">
        <v>143</v>
      </c>
      <c r="AU284" s="147" t="s">
        <v>82</v>
      </c>
      <c r="AV284" s="12" t="s">
        <v>80</v>
      </c>
      <c r="AW284" s="12" t="s">
        <v>33</v>
      </c>
      <c r="AX284" s="12" t="s">
        <v>72</v>
      </c>
      <c r="AY284" s="147" t="s">
        <v>131</v>
      </c>
    </row>
    <row r="285" spans="2:65" s="12" customFormat="1">
      <c r="B285" s="145"/>
      <c r="D285" s="146" t="s">
        <v>143</v>
      </c>
      <c r="E285" s="147" t="s">
        <v>19</v>
      </c>
      <c r="F285" s="148" t="s">
        <v>398</v>
      </c>
      <c r="H285" s="147" t="s">
        <v>19</v>
      </c>
      <c r="I285" s="149"/>
      <c r="L285" s="145"/>
      <c r="M285" s="150"/>
      <c r="T285" s="151"/>
      <c r="AT285" s="147" t="s">
        <v>143</v>
      </c>
      <c r="AU285" s="147" t="s">
        <v>82</v>
      </c>
      <c r="AV285" s="12" t="s">
        <v>80</v>
      </c>
      <c r="AW285" s="12" t="s">
        <v>33</v>
      </c>
      <c r="AX285" s="12" t="s">
        <v>72</v>
      </c>
      <c r="AY285" s="147" t="s">
        <v>131</v>
      </c>
    </row>
    <row r="286" spans="2:65" s="12" customFormat="1">
      <c r="B286" s="145"/>
      <c r="D286" s="146" t="s">
        <v>143</v>
      </c>
      <c r="E286" s="147" t="s">
        <v>19</v>
      </c>
      <c r="F286" s="148" t="s">
        <v>913</v>
      </c>
      <c r="H286" s="147" t="s">
        <v>19</v>
      </c>
      <c r="I286" s="149"/>
      <c r="L286" s="145"/>
      <c r="M286" s="150"/>
      <c r="T286" s="151"/>
      <c r="AT286" s="147" t="s">
        <v>143</v>
      </c>
      <c r="AU286" s="147" t="s">
        <v>82</v>
      </c>
      <c r="AV286" s="12" t="s">
        <v>80</v>
      </c>
      <c r="AW286" s="12" t="s">
        <v>33</v>
      </c>
      <c r="AX286" s="12" t="s">
        <v>72</v>
      </c>
      <c r="AY286" s="147" t="s">
        <v>131</v>
      </c>
    </row>
    <row r="287" spans="2:65" s="12" customFormat="1">
      <c r="B287" s="145"/>
      <c r="D287" s="146" t="s">
        <v>143</v>
      </c>
      <c r="E287" s="147" t="s">
        <v>19</v>
      </c>
      <c r="F287" s="148" t="s">
        <v>399</v>
      </c>
      <c r="H287" s="147" t="s">
        <v>19</v>
      </c>
      <c r="I287" s="149"/>
      <c r="L287" s="145"/>
      <c r="M287" s="150"/>
      <c r="T287" s="151"/>
      <c r="AT287" s="147" t="s">
        <v>143</v>
      </c>
      <c r="AU287" s="147" t="s">
        <v>82</v>
      </c>
      <c r="AV287" s="12" t="s">
        <v>80</v>
      </c>
      <c r="AW287" s="12" t="s">
        <v>33</v>
      </c>
      <c r="AX287" s="12" t="s">
        <v>72</v>
      </c>
      <c r="AY287" s="147" t="s">
        <v>131</v>
      </c>
    </row>
    <row r="288" spans="2:65" s="12" customFormat="1">
      <c r="B288" s="145"/>
      <c r="D288" s="146" t="s">
        <v>143</v>
      </c>
      <c r="E288" s="147" t="s">
        <v>19</v>
      </c>
      <c r="F288" s="148" t="s">
        <v>400</v>
      </c>
      <c r="H288" s="147" t="s">
        <v>19</v>
      </c>
      <c r="I288" s="149"/>
      <c r="L288" s="145"/>
      <c r="M288" s="150"/>
      <c r="T288" s="151"/>
      <c r="AT288" s="147" t="s">
        <v>143</v>
      </c>
      <c r="AU288" s="147" t="s">
        <v>82</v>
      </c>
      <c r="AV288" s="12" t="s">
        <v>80</v>
      </c>
      <c r="AW288" s="12" t="s">
        <v>33</v>
      </c>
      <c r="AX288" s="12" t="s">
        <v>72</v>
      </c>
      <c r="AY288" s="147" t="s">
        <v>131</v>
      </c>
    </row>
    <row r="289" spans="2:65" s="12" customFormat="1">
      <c r="B289" s="145"/>
      <c r="D289" s="146" t="s">
        <v>143</v>
      </c>
      <c r="E289" s="147" t="s">
        <v>19</v>
      </c>
      <c r="F289" s="148" t="s">
        <v>401</v>
      </c>
      <c r="H289" s="147" t="s">
        <v>19</v>
      </c>
      <c r="I289" s="149"/>
      <c r="L289" s="145"/>
      <c r="M289" s="150"/>
      <c r="T289" s="151"/>
      <c r="AT289" s="147" t="s">
        <v>143</v>
      </c>
      <c r="AU289" s="147" t="s">
        <v>82</v>
      </c>
      <c r="AV289" s="12" t="s">
        <v>80</v>
      </c>
      <c r="AW289" s="12" t="s">
        <v>33</v>
      </c>
      <c r="AX289" s="12" t="s">
        <v>72</v>
      </c>
      <c r="AY289" s="147" t="s">
        <v>131</v>
      </c>
    </row>
    <row r="290" spans="2:65" s="12" customFormat="1">
      <c r="B290" s="145"/>
      <c r="D290" s="146" t="s">
        <v>143</v>
      </c>
      <c r="E290" s="147" t="s">
        <v>19</v>
      </c>
      <c r="F290" s="148" t="s">
        <v>402</v>
      </c>
      <c r="H290" s="147" t="s">
        <v>19</v>
      </c>
      <c r="I290" s="149"/>
      <c r="L290" s="145"/>
      <c r="M290" s="150"/>
      <c r="T290" s="151"/>
      <c r="AT290" s="147" t="s">
        <v>143</v>
      </c>
      <c r="AU290" s="147" t="s">
        <v>82</v>
      </c>
      <c r="AV290" s="12" t="s">
        <v>80</v>
      </c>
      <c r="AW290" s="12" t="s">
        <v>33</v>
      </c>
      <c r="AX290" s="12" t="s">
        <v>72</v>
      </c>
      <c r="AY290" s="147" t="s">
        <v>131</v>
      </c>
    </row>
    <row r="291" spans="2:65" s="12" customFormat="1">
      <c r="B291" s="145"/>
      <c r="D291" s="146" t="s">
        <v>143</v>
      </c>
      <c r="E291" s="147" t="s">
        <v>19</v>
      </c>
      <c r="F291" s="148" t="s">
        <v>403</v>
      </c>
      <c r="H291" s="147" t="s">
        <v>19</v>
      </c>
      <c r="I291" s="149"/>
      <c r="L291" s="145"/>
      <c r="M291" s="150"/>
      <c r="T291" s="151"/>
      <c r="AT291" s="147" t="s">
        <v>143</v>
      </c>
      <c r="AU291" s="147" t="s">
        <v>82</v>
      </c>
      <c r="AV291" s="12" t="s">
        <v>80</v>
      </c>
      <c r="AW291" s="12" t="s">
        <v>33</v>
      </c>
      <c r="AX291" s="12" t="s">
        <v>72</v>
      </c>
      <c r="AY291" s="147" t="s">
        <v>131</v>
      </c>
    </row>
    <row r="292" spans="2:65" s="12" customFormat="1">
      <c r="B292" s="145"/>
      <c r="D292" s="146" t="s">
        <v>143</v>
      </c>
      <c r="E292" s="147" t="s">
        <v>19</v>
      </c>
      <c r="F292" s="148" t="s">
        <v>404</v>
      </c>
      <c r="H292" s="147" t="s">
        <v>19</v>
      </c>
      <c r="I292" s="149"/>
      <c r="L292" s="145"/>
      <c r="M292" s="150"/>
      <c r="T292" s="151"/>
      <c r="AT292" s="147" t="s">
        <v>143</v>
      </c>
      <c r="AU292" s="147" t="s">
        <v>82</v>
      </c>
      <c r="AV292" s="12" t="s">
        <v>80</v>
      </c>
      <c r="AW292" s="12" t="s">
        <v>33</v>
      </c>
      <c r="AX292" s="12" t="s">
        <v>72</v>
      </c>
      <c r="AY292" s="147" t="s">
        <v>131</v>
      </c>
    </row>
    <row r="293" spans="2:65" s="12" customFormat="1">
      <c r="B293" s="145"/>
      <c r="D293" s="146" t="s">
        <v>143</v>
      </c>
      <c r="E293" s="147" t="s">
        <v>19</v>
      </c>
      <c r="F293" s="148" t="s">
        <v>405</v>
      </c>
      <c r="H293" s="147" t="s">
        <v>19</v>
      </c>
      <c r="I293" s="149"/>
      <c r="L293" s="145"/>
      <c r="M293" s="150"/>
      <c r="T293" s="151"/>
      <c r="AT293" s="147" t="s">
        <v>143</v>
      </c>
      <c r="AU293" s="147" t="s">
        <v>82</v>
      </c>
      <c r="AV293" s="12" t="s">
        <v>80</v>
      </c>
      <c r="AW293" s="12" t="s">
        <v>33</v>
      </c>
      <c r="AX293" s="12" t="s">
        <v>72</v>
      </c>
      <c r="AY293" s="147" t="s">
        <v>131</v>
      </c>
    </row>
    <row r="294" spans="2:65" s="13" customFormat="1">
      <c r="B294" s="152"/>
      <c r="D294" s="146" t="s">
        <v>143</v>
      </c>
      <c r="E294" s="153" t="s">
        <v>19</v>
      </c>
      <c r="F294" s="154" t="s">
        <v>80</v>
      </c>
      <c r="H294" s="155">
        <v>1</v>
      </c>
      <c r="I294" s="156"/>
      <c r="L294" s="152"/>
      <c r="M294" s="157"/>
      <c r="T294" s="158"/>
      <c r="AT294" s="153" t="s">
        <v>143</v>
      </c>
      <c r="AU294" s="153" t="s">
        <v>82</v>
      </c>
      <c r="AV294" s="13" t="s">
        <v>82</v>
      </c>
      <c r="AW294" s="13" t="s">
        <v>33</v>
      </c>
      <c r="AX294" s="13" t="s">
        <v>80</v>
      </c>
      <c r="AY294" s="153" t="s">
        <v>131</v>
      </c>
    </row>
    <row r="295" spans="2:65" s="1" customFormat="1" ht="24.2" customHeight="1">
      <c r="B295" s="33"/>
      <c r="C295" s="128" t="s">
        <v>409</v>
      </c>
      <c r="D295" s="128" t="s">
        <v>134</v>
      </c>
      <c r="E295" s="129" t="s">
        <v>410</v>
      </c>
      <c r="F295" s="130" t="s">
        <v>411</v>
      </c>
      <c r="G295" s="131" t="s">
        <v>219</v>
      </c>
      <c r="H295" s="132">
        <v>20.399999999999999</v>
      </c>
      <c r="I295" s="133"/>
      <c r="J295" s="134">
        <f>ROUND(I295*H295,2)</f>
        <v>0</v>
      </c>
      <c r="K295" s="130" t="s">
        <v>19</v>
      </c>
      <c r="L295" s="33"/>
      <c r="M295" s="135" t="s">
        <v>19</v>
      </c>
      <c r="N295" s="136" t="s">
        <v>43</v>
      </c>
      <c r="P295" s="137">
        <f>O295*H295</f>
        <v>0</v>
      </c>
      <c r="Q295" s="137">
        <v>0</v>
      </c>
      <c r="R295" s="137">
        <f>Q295*H295</f>
        <v>0</v>
      </c>
      <c r="S295" s="137">
        <v>0</v>
      </c>
      <c r="T295" s="138">
        <f>S295*H295</f>
        <v>0</v>
      </c>
      <c r="AR295" s="139" t="s">
        <v>226</v>
      </c>
      <c r="AT295" s="139" t="s">
        <v>134</v>
      </c>
      <c r="AU295" s="139" t="s">
        <v>82</v>
      </c>
      <c r="AY295" s="18" t="s">
        <v>131</v>
      </c>
      <c r="BE295" s="140">
        <f>IF(N295="základní",J295,0)</f>
        <v>0</v>
      </c>
      <c r="BF295" s="140">
        <f>IF(N295="snížená",J295,0)</f>
        <v>0</v>
      </c>
      <c r="BG295" s="140">
        <f>IF(N295="zákl. přenesená",J295,0)</f>
        <v>0</v>
      </c>
      <c r="BH295" s="140">
        <f>IF(N295="sníž. přenesená",J295,0)</f>
        <v>0</v>
      </c>
      <c r="BI295" s="140">
        <f>IF(N295="nulová",J295,0)</f>
        <v>0</v>
      </c>
      <c r="BJ295" s="18" t="s">
        <v>80</v>
      </c>
      <c r="BK295" s="140">
        <f>ROUND(I295*H295,2)</f>
        <v>0</v>
      </c>
      <c r="BL295" s="18" t="s">
        <v>226</v>
      </c>
      <c r="BM295" s="139" t="s">
        <v>412</v>
      </c>
    </row>
    <row r="296" spans="2:65" s="13" customFormat="1">
      <c r="B296" s="152"/>
      <c r="D296" s="146" t="s">
        <v>143</v>
      </c>
      <c r="E296" s="153" t="s">
        <v>19</v>
      </c>
      <c r="F296" s="154" t="s">
        <v>348</v>
      </c>
      <c r="H296" s="155">
        <v>20.399999999999999</v>
      </c>
      <c r="I296" s="156"/>
      <c r="L296" s="152"/>
      <c r="M296" s="157"/>
      <c r="T296" s="158"/>
      <c r="AT296" s="153" t="s">
        <v>143</v>
      </c>
      <c r="AU296" s="153" t="s">
        <v>82</v>
      </c>
      <c r="AV296" s="13" t="s">
        <v>82</v>
      </c>
      <c r="AW296" s="13" t="s">
        <v>33</v>
      </c>
      <c r="AX296" s="13" t="s">
        <v>80</v>
      </c>
      <c r="AY296" s="153" t="s">
        <v>131</v>
      </c>
    </row>
    <row r="297" spans="2:65" s="11" customFormat="1" ht="22.9" customHeight="1">
      <c r="B297" s="116"/>
      <c r="D297" s="117" t="s">
        <v>71</v>
      </c>
      <c r="E297" s="126" t="s">
        <v>413</v>
      </c>
      <c r="F297" s="126" t="s">
        <v>414</v>
      </c>
      <c r="I297" s="119"/>
      <c r="J297" s="127">
        <f>BK297</f>
        <v>0</v>
      </c>
      <c r="L297" s="116"/>
      <c r="M297" s="121"/>
      <c r="P297" s="122">
        <f>SUM(P298:P305)</f>
        <v>0</v>
      </c>
      <c r="R297" s="122">
        <f>SUM(R298:R305)</f>
        <v>3.281688E-2</v>
      </c>
      <c r="T297" s="123">
        <f>SUM(T298:T305)</f>
        <v>0</v>
      </c>
      <c r="AR297" s="117" t="s">
        <v>82</v>
      </c>
      <c r="AT297" s="124" t="s">
        <v>71</v>
      </c>
      <c r="AU297" s="124" t="s">
        <v>80</v>
      </c>
      <c r="AY297" s="117" t="s">
        <v>131</v>
      </c>
      <c r="BK297" s="125">
        <f>SUM(BK298:BK305)</f>
        <v>0</v>
      </c>
    </row>
    <row r="298" spans="2:65" s="1" customFormat="1" ht="62.65" customHeight="1">
      <c r="B298" s="33"/>
      <c r="C298" s="128" t="s">
        <v>415</v>
      </c>
      <c r="D298" s="128" t="s">
        <v>134</v>
      </c>
      <c r="E298" s="129" t="s">
        <v>416</v>
      </c>
      <c r="F298" s="130" t="s">
        <v>417</v>
      </c>
      <c r="G298" s="131" t="s">
        <v>418</v>
      </c>
      <c r="H298" s="132">
        <v>537.94799999999998</v>
      </c>
      <c r="I298" s="133"/>
      <c r="J298" s="134">
        <f>ROUND(I298*H298,2)</f>
        <v>0</v>
      </c>
      <c r="K298" s="130" t="s">
        <v>138</v>
      </c>
      <c r="L298" s="33"/>
      <c r="M298" s="135" t="s">
        <v>19</v>
      </c>
      <c r="N298" s="136" t="s">
        <v>43</v>
      </c>
      <c r="P298" s="137">
        <f>O298*H298</f>
        <v>0</v>
      </c>
      <c r="Q298" s="137">
        <v>6.0000000000000002E-5</v>
      </c>
      <c r="R298" s="137">
        <f>Q298*H298</f>
        <v>3.2276880000000001E-2</v>
      </c>
      <c r="S298" s="137">
        <v>0</v>
      </c>
      <c r="T298" s="138">
        <f>S298*H298</f>
        <v>0</v>
      </c>
      <c r="AR298" s="139" t="s">
        <v>226</v>
      </c>
      <c r="AT298" s="139" t="s">
        <v>134</v>
      </c>
      <c r="AU298" s="139" t="s">
        <v>82</v>
      </c>
      <c r="AY298" s="18" t="s">
        <v>131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8" t="s">
        <v>80</v>
      </c>
      <c r="BK298" s="140">
        <f>ROUND(I298*H298,2)</f>
        <v>0</v>
      </c>
      <c r="BL298" s="18" t="s">
        <v>226</v>
      </c>
      <c r="BM298" s="139" t="s">
        <v>419</v>
      </c>
    </row>
    <row r="299" spans="2:65" s="1" customFormat="1">
      <c r="B299" s="33"/>
      <c r="D299" s="141" t="s">
        <v>141</v>
      </c>
      <c r="F299" s="142" t="s">
        <v>420</v>
      </c>
      <c r="I299" s="143"/>
      <c r="L299" s="33"/>
      <c r="M299" s="144"/>
      <c r="T299" s="52"/>
      <c r="AT299" s="18" t="s">
        <v>141</v>
      </c>
      <c r="AU299" s="18" t="s">
        <v>82</v>
      </c>
    </row>
    <row r="300" spans="2:65" s="12" customFormat="1">
      <c r="B300" s="145"/>
      <c r="D300" s="146" t="s">
        <v>143</v>
      </c>
      <c r="E300" s="147" t="s">
        <v>19</v>
      </c>
      <c r="F300" s="148" t="s">
        <v>421</v>
      </c>
      <c r="H300" s="147" t="s">
        <v>19</v>
      </c>
      <c r="I300" s="149"/>
      <c r="L300" s="145"/>
      <c r="M300" s="150"/>
      <c r="T300" s="151"/>
      <c r="AT300" s="147" t="s">
        <v>143</v>
      </c>
      <c r="AU300" s="147" t="s">
        <v>82</v>
      </c>
      <c r="AV300" s="12" t="s">
        <v>80</v>
      </c>
      <c r="AW300" s="12" t="s">
        <v>33</v>
      </c>
      <c r="AX300" s="12" t="s">
        <v>72</v>
      </c>
      <c r="AY300" s="147" t="s">
        <v>131</v>
      </c>
    </row>
    <row r="301" spans="2:65" s="13" customFormat="1">
      <c r="B301" s="152"/>
      <c r="D301" s="146" t="s">
        <v>143</v>
      </c>
      <c r="E301" s="153" t="s">
        <v>19</v>
      </c>
      <c r="F301" s="154" t="s">
        <v>422</v>
      </c>
      <c r="H301" s="155">
        <v>222.15600000000001</v>
      </c>
      <c r="I301" s="156"/>
      <c r="L301" s="152"/>
      <c r="M301" s="157"/>
      <c r="T301" s="158"/>
      <c r="AT301" s="153" t="s">
        <v>143</v>
      </c>
      <c r="AU301" s="153" t="s">
        <v>82</v>
      </c>
      <c r="AV301" s="13" t="s">
        <v>82</v>
      </c>
      <c r="AW301" s="13" t="s">
        <v>33</v>
      </c>
      <c r="AX301" s="13" t="s">
        <v>72</v>
      </c>
      <c r="AY301" s="153" t="s">
        <v>131</v>
      </c>
    </row>
    <row r="302" spans="2:65" s="12" customFormat="1">
      <c r="B302" s="145"/>
      <c r="D302" s="146" t="s">
        <v>143</v>
      </c>
      <c r="E302" s="147" t="s">
        <v>19</v>
      </c>
      <c r="F302" s="148" t="s">
        <v>423</v>
      </c>
      <c r="H302" s="147" t="s">
        <v>19</v>
      </c>
      <c r="I302" s="149"/>
      <c r="L302" s="145"/>
      <c r="M302" s="150"/>
      <c r="T302" s="151"/>
      <c r="AT302" s="147" t="s">
        <v>143</v>
      </c>
      <c r="AU302" s="147" t="s">
        <v>82</v>
      </c>
      <c r="AV302" s="12" t="s">
        <v>80</v>
      </c>
      <c r="AW302" s="12" t="s">
        <v>33</v>
      </c>
      <c r="AX302" s="12" t="s">
        <v>72</v>
      </c>
      <c r="AY302" s="147" t="s">
        <v>131</v>
      </c>
    </row>
    <row r="303" spans="2:65" s="13" customFormat="1">
      <c r="B303" s="152"/>
      <c r="D303" s="146" t="s">
        <v>143</v>
      </c>
      <c r="E303" s="153" t="s">
        <v>19</v>
      </c>
      <c r="F303" s="154" t="s">
        <v>424</v>
      </c>
      <c r="H303" s="155">
        <v>315.79199999999997</v>
      </c>
      <c r="I303" s="156"/>
      <c r="L303" s="152"/>
      <c r="M303" s="157"/>
      <c r="T303" s="158"/>
      <c r="AT303" s="153" t="s">
        <v>143</v>
      </c>
      <c r="AU303" s="153" t="s">
        <v>82</v>
      </c>
      <c r="AV303" s="13" t="s">
        <v>82</v>
      </c>
      <c r="AW303" s="13" t="s">
        <v>33</v>
      </c>
      <c r="AX303" s="13" t="s">
        <v>72</v>
      </c>
      <c r="AY303" s="153" t="s">
        <v>131</v>
      </c>
    </row>
    <row r="304" spans="2:65" s="14" customFormat="1">
      <c r="B304" s="159"/>
      <c r="D304" s="146" t="s">
        <v>143</v>
      </c>
      <c r="E304" s="160" t="s">
        <v>19</v>
      </c>
      <c r="F304" s="161" t="s">
        <v>147</v>
      </c>
      <c r="H304" s="162">
        <v>537.94799999999998</v>
      </c>
      <c r="I304" s="163"/>
      <c r="L304" s="159"/>
      <c r="M304" s="164"/>
      <c r="T304" s="165"/>
      <c r="AT304" s="160" t="s">
        <v>143</v>
      </c>
      <c r="AU304" s="160" t="s">
        <v>82</v>
      </c>
      <c r="AV304" s="14" t="s">
        <v>139</v>
      </c>
      <c r="AW304" s="14" t="s">
        <v>33</v>
      </c>
      <c r="AX304" s="14" t="s">
        <v>80</v>
      </c>
      <c r="AY304" s="160" t="s">
        <v>131</v>
      </c>
    </row>
    <row r="305" spans="2:65" s="1" customFormat="1" ht="44.25" customHeight="1">
      <c r="B305" s="33"/>
      <c r="C305" s="128" t="s">
        <v>425</v>
      </c>
      <c r="D305" s="128" t="s">
        <v>134</v>
      </c>
      <c r="E305" s="129" t="s">
        <v>426</v>
      </c>
      <c r="F305" s="130" t="s">
        <v>427</v>
      </c>
      <c r="G305" s="131" t="s">
        <v>395</v>
      </c>
      <c r="H305" s="132">
        <v>9</v>
      </c>
      <c r="I305" s="133"/>
      <c r="J305" s="134">
        <f>ROUND(I305*H305,2)</f>
        <v>0</v>
      </c>
      <c r="K305" s="130" t="s">
        <v>19</v>
      </c>
      <c r="L305" s="33"/>
      <c r="M305" s="135" t="s">
        <v>19</v>
      </c>
      <c r="N305" s="136" t="s">
        <v>43</v>
      </c>
      <c r="P305" s="137">
        <f>O305*H305</f>
        <v>0</v>
      </c>
      <c r="Q305" s="137">
        <v>6.0000000000000002E-5</v>
      </c>
      <c r="R305" s="137">
        <f>Q305*H305</f>
        <v>5.4000000000000001E-4</v>
      </c>
      <c r="S305" s="137">
        <v>0</v>
      </c>
      <c r="T305" s="138">
        <f>S305*H305</f>
        <v>0</v>
      </c>
      <c r="AR305" s="139" t="s">
        <v>226</v>
      </c>
      <c r="AT305" s="139" t="s">
        <v>134</v>
      </c>
      <c r="AU305" s="139" t="s">
        <v>82</v>
      </c>
      <c r="AY305" s="18" t="s">
        <v>131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8" t="s">
        <v>80</v>
      </c>
      <c r="BK305" s="140">
        <f>ROUND(I305*H305,2)</f>
        <v>0</v>
      </c>
      <c r="BL305" s="18" t="s">
        <v>226</v>
      </c>
      <c r="BM305" s="139" t="s">
        <v>428</v>
      </c>
    </row>
    <row r="306" spans="2:65" s="11" customFormat="1" ht="22.9" customHeight="1">
      <c r="B306" s="116"/>
      <c r="D306" s="117" t="s">
        <v>71</v>
      </c>
      <c r="E306" s="126" t="s">
        <v>429</v>
      </c>
      <c r="F306" s="126" t="s">
        <v>430</v>
      </c>
      <c r="I306" s="119"/>
      <c r="J306" s="127">
        <f>BK306</f>
        <v>0</v>
      </c>
      <c r="L306" s="116"/>
      <c r="M306" s="121"/>
      <c r="P306" s="122">
        <f>SUM(P307:P347)</f>
        <v>0</v>
      </c>
      <c r="R306" s="122">
        <f>SUM(R307:R347)</f>
        <v>0.27215420000000001</v>
      </c>
      <c r="T306" s="123">
        <f>SUM(T307:T347)</f>
        <v>0</v>
      </c>
      <c r="AR306" s="117" t="s">
        <v>82</v>
      </c>
      <c r="AT306" s="124" t="s">
        <v>71</v>
      </c>
      <c r="AU306" s="124" t="s">
        <v>80</v>
      </c>
      <c r="AY306" s="117" t="s">
        <v>131</v>
      </c>
      <c r="BK306" s="125">
        <f>SUM(BK307:BK347)</f>
        <v>0</v>
      </c>
    </row>
    <row r="307" spans="2:65" s="1" customFormat="1" ht="16.5" customHeight="1">
      <c r="B307" s="33"/>
      <c r="C307" s="128" t="s">
        <v>431</v>
      </c>
      <c r="D307" s="128" t="s">
        <v>134</v>
      </c>
      <c r="E307" s="129" t="s">
        <v>432</v>
      </c>
      <c r="F307" s="130" t="s">
        <v>433</v>
      </c>
      <c r="G307" s="131" t="s">
        <v>137</v>
      </c>
      <c r="H307" s="132">
        <v>41.444000000000003</v>
      </c>
      <c r="I307" s="133"/>
      <c r="J307" s="134">
        <f>ROUND(I307*H307,2)</f>
        <v>0</v>
      </c>
      <c r="K307" s="130" t="s">
        <v>138</v>
      </c>
      <c r="L307" s="33"/>
      <c r="M307" s="135" t="s">
        <v>19</v>
      </c>
      <c r="N307" s="136" t="s">
        <v>43</v>
      </c>
      <c r="P307" s="137">
        <f>O307*H307</f>
        <v>0</v>
      </c>
      <c r="Q307" s="137">
        <v>0</v>
      </c>
      <c r="R307" s="137">
        <f>Q307*H307</f>
        <v>0</v>
      </c>
      <c r="S307" s="137">
        <v>0</v>
      </c>
      <c r="T307" s="138">
        <f>S307*H307</f>
        <v>0</v>
      </c>
      <c r="AR307" s="139" t="s">
        <v>226</v>
      </c>
      <c r="AT307" s="139" t="s">
        <v>134</v>
      </c>
      <c r="AU307" s="139" t="s">
        <v>82</v>
      </c>
      <c r="AY307" s="18" t="s">
        <v>131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8" t="s">
        <v>80</v>
      </c>
      <c r="BK307" s="140">
        <f>ROUND(I307*H307,2)</f>
        <v>0</v>
      </c>
      <c r="BL307" s="18" t="s">
        <v>226</v>
      </c>
      <c r="BM307" s="139" t="s">
        <v>434</v>
      </c>
    </row>
    <row r="308" spans="2:65" s="1" customFormat="1">
      <c r="B308" s="33"/>
      <c r="D308" s="141" t="s">
        <v>141</v>
      </c>
      <c r="F308" s="142" t="s">
        <v>435</v>
      </c>
      <c r="I308" s="143"/>
      <c r="L308" s="33"/>
      <c r="M308" s="144"/>
      <c r="T308" s="52"/>
      <c r="AT308" s="18" t="s">
        <v>141</v>
      </c>
      <c r="AU308" s="18" t="s">
        <v>82</v>
      </c>
    </row>
    <row r="309" spans="2:65" s="1" customFormat="1" ht="16.5" customHeight="1">
      <c r="B309" s="33"/>
      <c r="C309" s="128" t="s">
        <v>436</v>
      </c>
      <c r="D309" s="128" t="s">
        <v>134</v>
      </c>
      <c r="E309" s="129" t="s">
        <v>437</v>
      </c>
      <c r="F309" s="130" t="s">
        <v>438</v>
      </c>
      <c r="G309" s="131" t="s">
        <v>137</v>
      </c>
      <c r="H309" s="132">
        <v>6.5780000000000003</v>
      </c>
      <c r="I309" s="133"/>
      <c r="J309" s="134">
        <f>ROUND(I309*H309,2)</f>
        <v>0</v>
      </c>
      <c r="K309" s="130" t="s">
        <v>138</v>
      </c>
      <c r="L309" s="33"/>
      <c r="M309" s="135" t="s">
        <v>19</v>
      </c>
      <c r="N309" s="136" t="s">
        <v>43</v>
      </c>
      <c r="P309" s="137">
        <f>O309*H309</f>
        <v>0</v>
      </c>
      <c r="Q309" s="137">
        <v>0</v>
      </c>
      <c r="R309" s="137">
        <f>Q309*H309</f>
        <v>0</v>
      </c>
      <c r="S309" s="137">
        <v>0</v>
      </c>
      <c r="T309" s="138">
        <f>S309*H309</f>
        <v>0</v>
      </c>
      <c r="AR309" s="139" t="s">
        <v>226</v>
      </c>
      <c r="AT309" s="139" t="s">
        <v>134</v>
      </c>
      <c r="AU309" s="139" t="s">
        <v>82</v>
      </c>
      <c r="AY309" s="18" t="s">
        <v>131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18" t="s">
        <v>80</v>
      </c>
      <c r="BK309" s="140">
        <f>ROUND(I309*H309,2)</f>
        <v>0</v>
      </c>
      <c r="BL309" s="18" t="s">
        <v>226</v>
      </c>
      <c r="BM309" s="139" t="s">
        <v>439</v>
      </c>
    </row>
    <row r="310" spans="2:65" s="1" customFormat="1">
      <c r="B310" s="33"/>
      <c r="D310" s="141" t="s">
        <v>141</v>
      </c>
      <c r="F310" s="142" t="s">
        <v>440</v>
      </c>
      <c r="I310" s="143"/>
      <c r="L310" s="33"/>
      <c r="M310" s="144"/>
      <c r="T310" s="52"/>
      <c r="AT310" s="18" t="s">
        <v>141</v>
      </c>
      <c r="AU310" s="18" t="s">
        <v>82</v>
      </c>
    </row>
    <row r="311" spans="2:65" s="1" customFormat="1" ht="16.5" customHeight="1">
      <c r="B311" s="33"/>
      <c r="C311" s="128" t="s">
        <v>441</v>
      </c>
      <c r="D311" s="128" t="s">
        <v>134</v>
      </c>
      <c r="E311" s="129" t="s">
        <v>442</v>
      </c>
      <c r="F311" s="130" t="s">
        <v>443</v>
      </c>
      <c r="G311" s="131" t="s">
        <v>137</v>
      </c>
      <c r="H311" s="132">
        <v>41.444000000000003</v>
      </c>
      <c r="I311" s="133"/>
      <c r="J311" s="134">
        <f>ROUND(I311*H311,2)</f>
        <v>0</v>
      </c>
      <c r="K311" s="130" t="s">
        <v>138</v>
      </c>
      <c r="L311" s="33"/>
      <c r="M311" s="135" t="s">
        <v>19</v>
      </c>
      <c r="N311" s="136" t="s">
        <v>43</v>
      </c>
      <c r="P311" s="137">
        <f>O311*H311</f>
        <v>0</v>
      </c>
      <c r="Q311" s="137">
        <v>5.0000000000000001E-4</v>
      </c>
      <c r="R311" s="137">
        <f>Q311*H311</f>
        <v>2.0722000000000001E-2</v>
      </c>
      <c r="S311" s="137">
        <v>0</v>
      </c>
      <c r="T311" s="138">
        <f>S311*H311</f>
        <v>0</v>
      </c>
      <c r="AR311" s="139" t="s">
        <v>226</v>
      </c>
      <c r="AT311" s="139" t="s">
        <v>134</v>
      </c>
      <c r="AU311" s="139" t="s">
        <v>82</v>
      </c>
      <c r="AY311" s="18" t="s">
        <v>131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8" t="s">
        <v>80</v>
      </c>
      <c r="BK311" s="140">
        <f>ROUND(I311*H311,2)</f>
        <v>0</v>
      </c>
      <c r="BL311" s="18" t="s">
        <v>226</v>
      </c>
      <c r="BM311" s="139" t="s">
        <v>444</v>
      </c>
    </row>
    <row r="312" spans="2:65" s="1" customFormat="1">
      <c r="B312" s="33"/>
      <c r="D312" s="141" t="s">
        <v>141</v>
      </c>
      <c r="F312" s="142" t="s">
        <v>445</v>
      </c>
      <c r="I312" s="143"/>
      <c r="L312" s="33"/>
      <c r="M312" s="144"/>
      <c r="T312" s="52"/>
      <c r="AT312" s="18" t="s">
        <v>141</v>
      </c>
      <c r="AU312" s="18" t="s">
        <v>82</v>
      </c>
    </row>
    <row r="313" spans="2:65" s="1" customFormat="1" ht="16.5" customHeight="1">
      <c r="B313" s="33"/>
      <c r="C313" s="128" t="s">
        <v>446</v>
      </c>
      <c r="D313" s="128" t="s">
        <v>134</v>
      </c>
      <c r="E313" s="129" t="s">
        <v>447</v>
      </c>
      <c r="F313" s="130" t="s">
        <v>448</v>
      </c>
      <c r="G313" s="131" t="s">
        <v>137</v>
      </c>
      <c r="H313" s="132">
        <v>6.5780000000000003</v>
      </c>
      <c r="I313" s="133"/>
      <c r="J313" s="134">
        <f>ROUND(I313*H313,2)</f>
        <v>0</v>
      </c>
      <c r="K313" s="130" t="s">
        <v>138</v>
      </c>
      <c r="L313" s="33"/>
      <c r="M313" s="135" t="s">
        <v>19</v>
      </c>
      <c r="N313" s="136" t="s">
        <v>43</v>
      </c>
      <c r="P313" s="137">
        <f>O313*H313</f>
        <v>0</v>
      </c>
      <c r="Q313" s="137">
        <v>5.0000000000000001E-4</v>
      </c>
      <c r="R313" s="137">
        <f>Q313*H313</f>
        <v>3.2890000000000003E-3</v>
      </c>
      <c r="S313" s="137">
        <v>0</v>
      </c>
      <c r="T313" s="138">
        <f>S313*H313</f>
        <v>0</v>
      </c>
      <c r="AR313" s="139" t="s">
        <v>226</v>
      </c>
      <c r="AT313" s="139" t="s">
        <v>134</v>
      </c>
      <c r="AU313" s="139" t="s">
        <v>82</v>
      </c>
      <c r="AY313" s="18" t="s">
        <v>131</v>
      </c>
      <c r="BE313" s="140">
        <f>IF(N313="základní",J313,0)</f>
        <v>0</v>
      </c>
      <c r="BF313" s="140">
        <f>IF(N313="snížená",J313,0)</f>
        <v>0</v>
      </c>
      <c r="BG313" s="140">
        <f>IF(N313="zákl. přenesená",J313,0)</f>
        <v>0</v>
      </c>
      <c r="BH313" s="140">
        <f>IF(N313="sníž. přenesená",J313,0)</f>
        <v>0</v>
      </c>
      <c r="BI313" s="140">
        <f>IF(N313="nulová",J313,0)</f>
        <v>0</v>
      </c>
      <c r="BJ313" s="18" t="s">
        <v>80</v>
      </c>
      <c r="BK313" s="140">
        <f>ROUND(I313*H313,2)</f>
        <v>0</v>
      </c>
      <c r="BL313" s="18" t="s">
        <v>226</v>
      </c>
      <c r="BM313" s="139" t="s">
        <v>449</v>
      </c>
    </row>
    <row r="314" spans="2:65" s="1" customFormat="1">
      <c r="B314" s="33"/>
      <c r="D314" s="141" t="s">
        <v>141</v>
      </c>
      <c r="F314" s="142" t="s">
        <v>450</v>
      </c>
      <c r="I314" s="143"/>
      <c r="L314" s="33"/>
      <c r="M314" s="144"/>
      <c r="T314" s="52"/>
      <c r="AT314" s="18" t="s">
        <v>141</v>
      </c>
      <c r="AU314" s="18" t="s">
        <v>82</v>
      </c>
    </row>
    <row r="315" spans="2:65" s="1" customFormat="1" ht="16.5" customHeight="1">
      <c r="B315" s="33"/>
      <c r="C315" s="128" t="s">
        <v>451</v>
      </c>
      <c r="D315" s="128" t="s">
        <v>134</v>
      </c>
      <c r="E315" s="129" t="s">
        <v>452</v>
      </c>
      <c r="F315" s="130" t="s">
        <v>453</v>
      </c>
      <c r="G315" s="131" t="s">
        <v>137</v>
      </c>
      <c r="H315" s="132">
        <v>41.444000000000003</v>
      </c>
      <c r="I315" s="133"/>
      <c r="J315" s="134">
        <f>ROUND(I315*H315,2)</f>
        <v>0</v>
      </c>
      <c r="K315" s="130" t="s">
        <v>138</v>
      </c>
      <c r="L315" s="33"/>
      <c r="M315" s="135" t="s">
        <v>19</v>
      </c>
      <c r="N315" s="136" t="s">
        <v>43</v>
      </c>
      <c r="P315" s="137">
        <f>O315*H315</f>
        <v>0</v>
      </c>
      <c r="Q315" s="137">
        <v>2.9999999999999997E-4</v>
      </c>
      <c r="R315" s="137">
        <f>Q315*H315</f>
        <v>1.24332E-2</v>
      </c>
      <c r="S315" s="137">
        <v>0</v>
      </c>
      <c r="T315" s="138">
        <f>S315*H315</f>
        <v>0</v>
      </c>
      <c r="AR315" s="139" t="s">
        <v>226</v>
      </c>
      <c r="AT315" s="139" t="s">
        <v>134</v>
      </c>
      <c r="AU315" s="139" t="s">
        <v>82</v>
      </c>
      <c r="AY315" s="18" t="s">
        <v>131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8" t="s">
        <v>80</v>
      </c>
      <c r="BK315" s="140">
        <f>ROUND(I315*H315,2)</f>
        <v>0</v>
      </c>
      <c r="BL315" s="18" t="s">
        <v>226</v>
      </c>
      <c r="BM315" s="139" t="s">
        <v>454</v>
      </c>
    </row>
    <row r="316" spans="2:65" s="1" customFormat="1">
      <c r="B316" s="33"/>
      <c r="D316" s="141" t="s">
        <v>141</v>
      </c>
      <c r="F316" s="142" t="s">
        <v>455</v>
      </c>
      <c r="I316" s="143"/>
      <c r="L316" s="33"/>
      <c r="M316" s="144"/>
      <c r="T316" s="52"/>
      <c r="AT316" s="18" t="s">
        <v>141</v>
      </c>
      <c r="AU316" s="18" t="s">
        <v>82</v>
      </c>
    </row>
    <row r="317" spans="2:65" s="12" customFormat="1">
      <c r="B317" s="145"/>
      <c r="D317" s="146" t="s">
        <v>143</v>
      </c>
      <c r="E317" s="147" t="s">
        <v>19</v>
      </c>
      <c r="F317" s="148" t="s">
        <v>331</v>
      </c>
      <c r="H317" s="147" t="s">
        <v>19</v>
      </c>
      <c r="I317" s="149"/>
      <c r="L317" s="145"/>
      <c r="M317" s="150"/>
      <c r="T317" s="151"/>
      <c r="AT317" s="147" t="s">
        <v>143</v>
      </c>
      <c r="AU317" s="147" t="s">
        <v>82</v>
      </c>
      <c r="AV317" s="12" t="s">
        <v>80</v>
      </c>
      <c r="AW317" s="12" t="s">
        <v>33</v>
      </c>
      <c r="AX317" s="12" t="s">
        <v>72</v>
      </c>
      <c r="AY317" s="147" t="s">
        <v>131</v>
      </c>
    </row>
    <row r="318" spans="2:65" s="13" customFormat="1">
      <c r="B318" s="152"/>
      <c r="D318" s="146" t="s">
        <v>143</v>
      </c>
      <c r="E318" s="153" t="s">
        <v>19</v>
      </c>
      <c r="F318" s="154" t="s">
        <v>332</v>
      </c>
      <c r="H318" s="155">
        <v>52.8</v>
      </c>
      <c r="I318" s="156"/>
      <c r="L318" s="152"/>
      <c r="M318" s="157"/>
      <c r="T318" s="158"/>
      <c r="AT318" s="153" t="s">
        <v>143</v>
      </c>
      <c r="AU318" s="153" t="s">
        <v>82</v>
      </c>
      <c r="AV318" s="13" t="s">
        <v>82</v>
      </c>
      <c r="AW318" s="13" t="s">
        <v>33</v>
      </c>
      <c r="AX318" s="13" t="s">
        <v>72</v>
      </c>
      <c r="AY318" s="153" t="s">
        <v>131</v>
      </c>
    </row>
    <row r="319" spans="2:65" s="13" customFormat="1">
      <c r="B319" s="152"/>
      <c r="D319" s="146" t="s">
        <v>143</v>
      </c>
      <c r="E319" s="153" t="s">
        <v>19</v>
      </c>
      <c r="F319" s="154" t="s">
        <v>333</v>
      </c>
      <c r="H319" s="155">
        <v>-11.356</v>
      </c>
      <c r="I319" s="156"/>
      <c r="L319" s="152"/>
      <c r="M319" s="157"/>
      <c r="T319" s="158"/>
      <c r="AT319" s="153" t="s">
        <v>143</v>
      </c>
      <c r="AU319" s="153" t="s">
        <v>82</v>
      </c>
      <c r="AV319" s="13" t="s">
        <v>82</v>
      </c>
      <c r="AW319" s="13" t="s">
        <v>33</v>
      </c>
      <c r="AX319" s="13" t="s">
        <v>72</v>
      </c>
      <c r="AY319" s="153" t="s">
        <v>131</v>
      </c>
    </row>
    <row r="320" spans="2:65" s="14" customFormat="1">
      <c r="B320" s="159"/>
      <c r="D320" s="146" t="s">
        <v>143</v>
      </c>
      <c r="E320" s="160" t="s">
        <v>19</v>
      </c>
      <c r="F320" s="161" t="s">
        <v>147</v>
      </c>
      <c r="H320" s="162">
        <v>41.444000000000003</v>
      </c>
      <c r="I320" s="163"/>
      <c r="L320" s="159"/>
      <c r="M320" s="164"/>
      <c r="T320" s="165"/>
      <c r="AT320" s="160" t="s">
        <v>143</v>
      </c>
      <c r="AU320" s="160" t="s">
        <v>82</v>
      </c>
      <c r="AV320" s="14" t="s">
        <v>139</v>
      </c>
      <c r="AW320" s="14" t="s">
        <v>33</v>
      </c>
      <c r="AX320" s="14" t="s">
        <v>80</v>
      </c>
      <c r="AY320" s="160" t="s">
        <v>131</v>
      </c>
    </row>
    <row r="321" spans="2:65" s="1" customFormat="1" ht="24.2" customHeight="1">
      <c r="B321" s="33"/>
      <c r="C321" s="166" t="s">
        <v>456</v>
      </c>
      <c r="D321" s="166" t="s">
        <v>304</v>
      </c>
      <c r="E321" s="167" t="s">
        <v>457</v>
      </c>
      <c r="F321" s="168" t="s">
        <v>458</v>
      </c>
      <c r="G321" s="169" t="s">
        <v>137</v>
      </c>
      <c r="H321" s="170">
        <v>49.732999999999997</v>
      </c>
      <c r="I321" s="171"/>
      <c r="J321" s="172">
        <f>ROUND(I321*H321,2)</f>
        <v>0</v>
      </c>
      <c r="K321" s="168" t="s">
        <v>138</v>
      </c>
      <c r="L321" s="173"/>
      <c r="M321" s="174" t="s">
        <v>19</v>
      </c>
      <c r="N321" s="175" t="s">
        <v>43</v>
      </c>
      <c r="P321" s="137">
        <f>O321*H321</f>
        <v>0</v>
      </c>
      <c r="Q321" s="137">
        <v>3.2000000000000002E-3</v>
      </c>
      <c r="R321" s="137">
        <f>Q321*H321</f>
        <v>0.1591456</v>
      </c>
      <c r="S321" s="137">
        <v>0</v>
      </c>
      <c r="T321" s="138">
        <f>S321*H321</f>
        <v>0</v>
      </c>
      <c r="AR321" s="139" t="s">
        <v>307</v>
      </c>
      <c r="AT321" s="139" t="s">
        <v>304</v>
      </c>
      <c r="AU321" s="139" t="s">
        <v>82</v>
      </c>
      <c r="AY321" s="18" t="s">
        <v>131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18" t="s">
        <v>80</v>
      </c>
      <c r="BK321" s="140">
        <f>ROUND(I321*H321,2)</f>
        <v>0</v>
      </c>
      <c r="BL321" s="18" t="s">
        <v>226</v>
      </c>
      <c r="BM321" s="139" t="s">
        <v>459</v>
      </c>
    </row>
    <row r="322" spans="2:65" s="13" customFormat="1">
      <c r="B322" s="152"/>
      <c r="D322" s="146" t="s">
        <v>143</v>
      </c>
      <c r="F322" s="154" t="s">
        <v>460</v>
      </c>
      <c r="H322" s="155">
        <v>49.732999999999997</v>
      </c>
      <c r="I322" s="156"/>
      <c r="L322" s="152"/>
      <c r="M322" s="157"/>
      <c r="T322" s="158"/>
      <c r="AT322" s="153" t="s">
        <v>143</v>
      </c>
      <c r="AU322" s="153" t="s">
        <v>82</v>
      </c>
      <c r="AV322" s="13" t="s">
        <v>82</v>
      </c>
      <c r="AW322" s="13" t="s">
        <v>4</v>
      </c>
      <c r="AX322" s="13" t="s">
        <v>80</v>
      </c>
      <c r="AY322" s="153" t="s">
        <v>131</v>
      </c>
    </row>
    <row r="323" spans="2:65" s="1" customFormat="1" ht="16.5" customHeight="1">
      <c r="B323" s="33"/>
      <c r="C323" s="128" t="s">
        <v>461</v>
      </c>
      <c r="D323" s="128" t="s">
        <v>134</v>
      </c>
      <c r="E323" s="129" t="s">
        <v>462</v>
      </c>
      <c r="F323" s="130" t="s">
        <v>463</v>
      </c>
      <c r="G323" s="131" t="s">
        <v>137</v>
      </c>
      <c r="H323" s="132">
        <v>6.5780000000000003</v>
      </c>
      <c r="I323" s="133"/>
      <c r="J323" s="134">
        <f>ROUND(I323*H323,2)</f>
        <v>0</v>
      </c>
      <c r="K323" s="130" t="s">
        <v>138</v>
      </c>
      <c r="L323" s="33"/>
      <c r="M323" s="135" t="s">
        <v>19</v>
      </c>
      <c r="N323" s="136" t="s">
        <v>43</v>
      </c>
      <c r="P323" s="137">
        <f>O323*H323</f>
        <v>0</v>
      </c>
      <c r="Q323" s="137">
        <v>5.0000000000000001E-4</v>
      </c>
      <c r="R323" s="137">
        <f>Q323*H323</f>
        <v>3.2890000000000003E-3</v>
      </c>
      <c r="S323" s="137">
        <v>0</v>
      </c>
      <c r="T323" s="138">
        <f>S323*H323</f>
        <v>0</v>
      </c>
      <c r="AR323" s="139" t="s">
        <v>226</v>
      </c>
      <c r="AT323" s="139" t="s">
        <v>134</v>
      </c>
      <c r="AU323" s="139" t="s">
        <v>82</v>
      </c>
      <c r="AY323" s="18" t="s">
        <v>131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18" t="s">
        <v>80</v>
      </c>
      <c r="BK323" s="140">
        <f>ROUND(I323*H323,2)</f>
        <v>0</v>
      </c>
      <c r="BL323" s="18" t="s">
        <v>226</v>
      </c>
      <c r="BM323" s="139" t="s">
        <v>464</v>
      </c>
    </row>
    <row r="324" spans="2:65" s="1" customFormat="1">
      <c r="B324" s="33"/>
      <c r="D324" s="141" t="s">
        <v>141</v>
      </c>
      <c r="F324" s="142" t="s">
        <v>465</v>
      </c>
      <c r="I324" s="143"/>
      <c r="L324" s="33"/>
      <c r="M324" s="144"/>
      <c r="T324" s="52"/>
      <c r="AT324" s="18" t="s">
        <v>141</v>
      </c>
      <c r="AU324" s="18" t="s">
        <v>82</v>
      </c>
    </row>
    <row r="325" spans="2:65" s="12" customFormat="1">
      <c r="B325" s="145"/>
      <c r="D325" s="146" t="s">
        <v>143</v>
      </c>
      <c r="E325" s="147" t="s">
        <v>19</v>
      </c>
      <c r="F325" s="148" t="s">
        <v>322</v>
      </c>
      <c r="H325" s="147" t="s">
        <v>19</v>
      </c>
      <c r="I325" s="149"/>
      <c r="L325" s="145"/>
      <c r="M325" s="150"/>
      <c r="T325" s="151"/>
      <c r="AT325" s="147" t="s">
        <v>143</v>
      </c>
      <c r="AU325" s="147" t="s">
        <v>82</v>
      </c>
      <c r="AV325" s="12" t="s">
        <v>80</v>
      </c>
      <c r="AW325" s="12" t="s">
        <v>33</v>
      </c>
      <c r="AX325" s="12" t="s">
        <v>72</v>
      </c>
      <c r="AY325" s="147" t="s">
        <v>131</v>
      </c>
    </row>
    <row r="326" spans="2:65" s="13" customFormat="1">
      <c r="B326" s="152"/>
      <c r="D326" s="146" t="s">
        <v>143</v>
      </c>
      <c r="E326" s="153" t="s">
        <v>19</v>
      </c>
      <c r="F326" s="154" t="s">
        <v>323</v>
      </c>
      <c r="H326" s="155">
        <v>4.3339999999999996</v>
      </c>
      <c r="I326" s="156"/>
      <c r="L326" s="152"/>
      <c r="M326" s="157"/>
      <c r="T326" s="158"/>
      <c r="AT326" s="153" t="s">
        <v>143</v>
      </c>
      <c r="AU326" s="153" t="s">
        <v>82</v>
      </c>
      <c r="AV326" s="13" t="s">
        <v>82</v>
      </c>
      <c r="AW326" s="13" t="s">
        <v>33</v>
      </c>
      <c r="AX326" s="13" t="s">
        <v>72</v>
      </c>
      <c r="AY326" s="153" t="s">
        <v>131</v>
      </c>
    </row>
    <row r="327" spans="2:65" s="13" customFormat="1">
      <c r="B327" s="152"/>
      <c r="D327" s="146" t="s">
        <v>143</v>
      </c>
      <c r="E327" s="153" t="s">
        <v>19</v>
      </c>
      <c r="F327" s="154" t="s">
        <v>324</v>
      </c>
      <c r="H327" s="155">
        <v>0.56999999999999995</v>
      </c>
      <c r="I327" s="156"/>
      <c r="L327" s="152"/>
      <c r="M327" s="157"/>
      <c r="T327" s="158"/>
      <c r="AT327" s="153" t="s">
        <v>143</v>
      </c>
      <c r="AU327" s="153" t="s">
        <v>82</v>
      </c>
      <c r="AV327" s="13" t="s">
        <v>82</v>
      </c>
      <c r="AW327" s="13" t="s">
        <v>33</v>
      </c>
      <c r="AX327" s="13" t="s">
        <v>72</v>
      </c>
      <c r="AY327" s="153" t="s">
        <v>131</v>
      </c>
    </row>
    <row r="328" spans="2:65" s="13" customFormat="1">
      <c r="B328" s="152"/>
      <c r="D328" s="146" t="s">
        <v>143</v>
      </c>
      <c r="E328" s="153" t="s">
        <v>19</v>
      </c>
      <c r="F328" s="154" t="s">
        <v>325</v>
      </c>
      <c r="H328" s="155">
        <v>1.6739999999999999</v>
      </c>
      <c r="I328" s="156"/>
      <c r="L328" s="152"/>
      <c r="M328" s="157"/>
      <c r="T328" s="158"/>
      <c r="AT328" s="153" t="s">
        <v>143</v>
      </c>
      <c r="AU328" s="153" t="s">
        <v>82</v>
      </c>
      <c r="AV328" s="13" t="s">
        <v>82</v>
      </c>
      <c r="AW328" s="13" t="s">
        <v>33</v>
      </c>
      <c r="AX328" s="13" t="s">
        <v>72</v>
      </c>
      <c r="AY328" s="153" t="s">
        <v>131</v>
      </c>
    </row>
    <row r="329" spans="2:65" s="14" customFormat="1">
      <c r="B329" s="159"/>
      <c r="D329" s="146" t="s">
        <v>143</v>
      </c>
      <c r="E329" s="160" t="s">
        <v>19</v>
      </c>
      <c r="F329" s="161" t="s">
        <v>147</v>
      </c>
      <c r="H329" s="162">
        <v>6.5780000000000003</v>
      </c>
      <c r="I329" s="163"/>
      <c r="L329" s="159"/>
      <c r="M329" s="164"/>
      <c r="T329" s="165"/>
      <c r="AT329" s="160" t="s">
        <v>143</v>
      </c>
      <c r="AU329" s="160" t="s">
        <v>82</v>
      </c>
      <c r="AV329" s="14" t="s">
        <v>139</v>
      </c>
      <c r="AW329" s="14" t="s">
        <v>33</v>
      </c>
      <c r="AX329" s="14" t="s">
        <v>80</v>
      </c>
      <c r="AY329" s="160" t="s">
        <v>131</v>
      </c>
    </row>
    <row r="330" spans="2:65" s="1" customFormat="1" ht="24.2" customHeight="1">
      <c r="B330" s="33"/>
      <c r="C330" s="166" t="s">
        <v>466</v>
      </c>
      <c r="D330" s="166" t="s">
        <v>304</v>
      </c>
      <c r="E330" s="167" t="s">
        <v>457</v>
      </c>
      <c r="F330" s="168" t="s">
        <v>458</v>
      </c>
      <c r="G330" s="169" t="s">
        <v>137</v>
      </c>
      <c r="H330" s="170">
        <v>8.2230000000000008</v>
      </c>
      <c r="I330" s="171"/>
      <c r="J330" s="172">
        <f>ROUND(I330*H330,2)</f>
        <v>0</v>
      </c>
      <c r="K330" s="168" t="s">
        <v>138</v>
      </c>
      <c r="L330" s="173"/>
      <c r="M330" s="174" t="s">
        <v>19</v>
      </c>
      <c r="N330" s="175" t="s">
        <v>43</v>
      </c>
      <c r="P330" s="137">
        <f>O330*H330</f>
        <v>0</v>
      </c>
      <c r="Q330" s="137">
        <v>3.2000000000000002E-3</v>
      </c>
      <c r="R330" s="137">
        <f>Q330*H330</f>
        <v>2.6313600000000003E-2</v>
      </c>
      <c r="S330" s="137">
        <v>0</v>
      </c>
      <c r="T330" s="138">
        <f>S330*H330</f>
        <v>0</v>
      </c>
      <c r="AR330" s="139" t="s">
        <v>307</v>
      </c>
      <c r="AT330" s="139" t="s">
        <v>304</v>
      </c>
      <c r="AU330" s="139" t="s">
        <v>82</v>
      </c>
      <c r="AY330" s="18" t="s">
        <v>131</v>
      </c>
      <c r="BE330" s="140">
        <f>IF(N330="základní",J330,0)</f>
        <v>0</v>
      </c>
      <c r="BF330" s="140">
        <f>IF(N330="snížená",J330,0)</f>
        <v>0</v>
      </c>
      <c r="BG330" s="140">
        <f>IF(N330="zákl. přenesená",J330,0)</f>
        <v>0</v>
      </c>
      <c r="BH330" s="140">
        <f>IF(N330="sníž. přenesená",J330,0)</f>
        <v>0</v>
      </c>
      <c r="BI330" s="140">
        <f>IF(N330="nulová",J330,0)</f>
        <v>0</v>
      </c>
      <c r="BJ330" s="18" t="s">
        <v>80</v>
      </c>
      <c r="BK330" s="140">
        <f>ROUND(I330*H330,2)</f>
        <v>0</v>
      </c>
      <c r="BL330" s="18" t="s">
        <v>226</v>
      </c>
      <c r="BM330" s="139" t="s">
        <v>467</v>
      </c>
    </row>
    <row r="331" spans="2:65" s="13" customFormat="1">
      <c r="B331" s="152"/>
      <c r="D331" s="146" t="s">
        <v>143</v>
      </c>
      <c r="F331" s="154" t="s">
        <v>468</v>
      </c>
      <c r="H331" s="155">
        <v>8.2230000000000008</v>
      </c>
      <c r="I331" s="156"/>
      <c r="L331" s="152"/>
      <c r="M331" s="157"/>
      <c r="T331" s="158"/>
      <c r="AT331" s="153" t="s">
        <v>143</v>
      </c>
      <c r="AU331" s="153" t="s">
        <v>82</v>
      </c>
      <c r="AV331" s="13" t="s">
        <v>82</v>
      </c>
      <c r="AW331" s="13" t="s">
        <v>4</v>
      </c>
      <c r="AX331" s="13" t="s">
        <v>80</v>
      </c>
      <c r="AY331" s="153" t="s">
        <v>131</v>
      </c>
    </row>
    <row r="332" spans="2:65" s="1" customFormat="1" ht="16.5" customHeight="1">
      <c r="B332" s="33"/>
      <c r="C332" s="128" t="s">
        <v>469</v>
      </c>
      <c r="D332" s="128" t="s">
        <v>134</v>
      </c>
      <c r="E332" s="129" t="s">
        <v>470</v>
      </c>
      <c r="F332" s="130" t="s">
        <v>471</v>
      </c>
      <c r="G332" s="131" t="s">
        <v>219</v>
      </c>
      <c r="H332" s="132">
        <v>111.92</v>
      </c>
      <c r="I332" s="133"/>
      <c r="J332" s="134">
        <f>ROUND(I332*H332,2)</f>
        <v>0</v>
      </c>
      <c r="K332" s="130" t="s">
        <v>138</v>
      </c>
      <c r="L332" s="33"/>
      <c r="M332" s="135" t="s">
        <v>19</v>
      </c>
      <c r="N332" s="136" t="s">
        <v>43</v>
      </c>
      <c r="P332" s="137">
        <f>O332*H332</f>
        <v>0</v>
      </c>
      <c r="Q332" s="137">
        <v>1.0000000000000001E-5</v>
      </c>
      <c r="R332" s="137">
        <f>Q332*H332</f>
        <v>1.1192000000000001E-3</v>
      </c>
      <c r="S332" s="137">
        <v>0</v>
      </c>
      <c r="T332" s="138">
        <f>S332*H332</f>
        <v>0</v>
      </c>
      <c r="AR332" s="139" t="s">
        <v>226</v>
      </c>
      <c r="AT332" s="139" t="s">
        <v>134</v>
      </c>
      <c r="AU332" s="139" t="s">
        <v>82</v>
      </c>
      <c r="AY332" s="18" t="s">
        <v>131</v>
      </c>
      <c r="BE332" s="140">
        <f>IF(N332="základní",J332,0)</f>
        <v>0</v>
      </c>
      <c r="BF332" s="140">
        <f>IF(N332="snížená",J332,0)</f>
        <v>0</v>
      </c>
      <c r="BG332" s="140">
        <f>IF(N332="zákl. přenesená",J332,0)</f>
        <v>0</v>
      </c>
      <c r="BH332" s="140">
        <f>IF(N332="sníž. přenesená",J332,0)</f>
        <v>0</v>
      </c>
      <c r="BI332" s="140">
        <f>IF(N332="nulová",J332,0)</f>
        <v>0</v>
      </c>
      <c r="BJ332" s="18" t="s">
        <v>80</v>
      </c>
      <c r="BK332" s="140">
        <f>ROUND(I332*H332,2)</f>
        <v>0</v>
      </c>
      <c r="BL332" s="18" t="s">
        <v>226</v>
      </c>
      <c r="BM332" s="139" t="s">
        <v>472</v>
      </c>
    </row>
    <row r="333" spans="2:65" s="1" customFormat="1">
      <c r="B333" s="33"/>
      <c r="D333" s="141" t="s">
        <v>141</v>
      </c>
      <c r="F333" s="142" t="s">
        <v>473</v>
      </c>
      <c r="I333" s="143"/>
      <c r="L333" s="33"/>
      <c r="M333" s="144"/>
      <c r="T333" s="52"/>
      <c r="AT333" s="18" t="s">
        <v>141</v>
      </c>
      <c r="AU333" s="18" t="s">
        <v>82</v>
      </c>
    </row>
    <row r="334" spans="2:65" s="12" customFormat="1">
      <c r="B334" s="145"/>
      <c r="D334" s="146" t="s">
        <v>143</v>
      </c>
      <c r="E334" s="147" t="s">
        <v>19</v>
      </c>
      <c r="F334" s="148" t="s">
        <v>474</v>
      </c>
      <c r="H334" s="147" t="s">
        <v>19</v>
      </c>
      <c r="I334" s="149"/>
      <c r="L334" s="145"/>
      <c r="M334" s="150"/>
      <c r="T334" s="151"/>
      <c r="AT334" s="147" t="s">
        <v>143</v>
      </c>
      <c r="AU334" s="147" t="s">
        <v>82</v>
      </c>
      <c r="AV334" s="12" t="s">
        <v>80</v>
      </c>
      <c r="AW334" s="12" t="s">
        <v>33</v>
      </c>
      <c r="AX334" s="12" t="s">
        <v>72</v>
      </c>
      <c r="AY334" s="147" t="s">
        <v>131</v>
      </c>
    </row>
    <row r="335" spans="2:65" s="13" customFormat="1">
      <c r="B335" s="152"/>
      <c r="D335" s="146" t="s">
        <v>143</v>
      </c>
      <c r="E335" s="153" t="s">
        <v>19</v>
      </c>
      <c r="F335" s="154" t="s">
        <v>475</v>
      </c>
      <c r="H335" s="155">
        <v>39.4</v>
      </c>
      <c r="I335" s="156"/>
      <c r="L335" s="152"/>
      <c r="M335" s="157"/>
      <c r="T335" s="158"/>
      <c r="AT335" s="153" t="s">
        <v>143</v>
      </c>
      <c r="AU335" s="153" t="s">
        <v>82</v>
      </c>
      <c r="AV335" s="13" t="s">
        <v>82</v>
      </c>
      <c r="AW335" s="13" t="s">
        <v>33</v>
      </c>
      <c r="AX335" s="13" t="s">
        <v>72</v>
      </c>
      <c r="AY335" s="153" t="s">
        <v>131</v>
      </c>
    </row>
    <row r="336" spans="2:65" s="13" customFormat="1">
      <c r="B336" s="152"/>
      <c r="D336" s="146" t="s">
        <v>143</v>
      </c>
      <c r="E336" s="153" t="s">
        <v>19</v>
      </c>
      <c r="F336" s="154" t="s">
        <v>476</v>
      </c>
      <c r="H336" s="155">
        <v>72.52</v>
      </c>
      <c r="I336" s="156"/>
      <c r="L336" s="152"/>
      <c r="M336" s="157"/>
      <c r="T336" s="158"/>
      <c r="AT336" s="153" t="s">
        <v>143</v>
      </c>
      <c r="AU336" s="153" t="s">
        <v>82</v>
      </c>
      <c r="AV336" s="13" t="s">
        <v>82</v>
      </c>
      <c r="AW336" s="13" t="s">
        <v>33</v>
      </c>
      <c r="AX336" s="13" t="s">
        <v>72</v>
      </c>
      <c r="AY336" s="153" t="s">
        <v>131</v>
      </c>
    </row>
    <row r="337" spans="2:65" s="14" customFormat="1">
      <c r="B337" s="159"/>
      <c r="D337" s="146" t="s">
        <v>143</v>
      </c>
      <c r="E337" s="160" t="s">
        <v>19</v>
      </c>
      <c r="F337" s="161" t="s">
        <v>147</v>
      </c>
      <c r="H337" s="162">
        <v>111.92</v>
      </c>
      <c r="I337" s="163"/>
      <c r="L337" s="159"/>
      <c r="M337" s="164"/>
      <c r="T337" s="165"/>
      <c r="AT337" s="160" t="s">
        <v>143</v>
      </c>
      <c r="AU337" s="160" t="s">
        <v>82</v>
      </c>
      <c r="AV337" s="14" t="s">
        <v>139</v>
      </c>
      <c r="AW337" s="14" t="s">
        <v>33</v>
      </c>
      <c r="AX337" s="14" t="s">
        <v>80</v>
      </c>
      <c r="AY337" s="160" t="s">
        <v>131</v>
      </c>
    </row>
    <row r="338" spans="2:65" s="1" customFormat="1" ht="16.5" customHeight="1">
      <c r="B338" s="33"/>
      <c r="C338" s="166" t="s">
        <v>477</v>
      </c>
      <c r="D338" s="166" t="s">
        <v>304</v>
      </c>
      <c r="E338" s="167" t="s">
        <v>478</v>
      </c>
      <c r="F338" s="168" t="s">
        <v>479</v>
      </c>
      <c r="G338" s="169" t="s">
        <v>219</v>
      </c>
      <c r="H338" s="170">
        <v>114.158</v>
      </c>
      <c r="I338" s="171"/>
      <c r="J338" s="172">
        <f>ROUND(I338*H338,2)</f>
        <v>0</v>
      </c>
      <c r="K338" s="168" t="s">
        <v>138</v>
      </c>
      <c r="L338" s="173"/>
      <c r="M338" s="174" t="s">
        <v>19</v>
      </c>
      <c r="N338" s="175" t="s">
        <v>43</v>
      </c>
      <c r="P338" s="137">
        <f>O338*H338</f>
        <v>0</v>
      </c>
      <c r="Q338" s="137">
        <v>2.9999999999999997E-4</v>
      </c>
      <c r="R338" s="137">
        <f>Q338*H338</f>
        <v>3.4247399999999997E-2</v>
      </c>
      <c r="S338" s="137">
        <v>0</v>
      </c>
      <c r="T338" s="138">
        <f>S338*H338</f>
        <v>0</v>
      </c>
      <c r="AR338" s="139" t="s">
        <v>307</v>
      </c>
      <c r="AT338" s="139" t="s">
        <v>304</v>
      </c>
      <c r="AU338" s="139" t="s">
        <v>82</v>
      </c>
      <c r="AY338" s="18" t="s">
        <v>131</v>
      </c>
      <c r="BE338" s="140">
        <f>IF(N338="základní",J338,0)</f>
        <v>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18" t="s">
        <v>80</v>
      </c>
      <c r="BK338" s="140">
        <f>ROUND(I338*H338,2)</f>
        <v>0</v>
      </c>
      <c r="BL338" s="18" t="s">
        <v>226</v>
      </c>
      <c r="BM338" s="139" t="s">
        <v>480</v>
      </c>
    </row>
    <row r="339" spans="2:65" s="13" customFormat="1">
      <c r="B339" s="152"/>
      <c r="D339" s="146" t="s">
        <v>143</v>
      </c>
      <c r="F339" s="154" t="s">
        <v>481</v>
      </c>
      <c r="H339" s="155">
        <v>114.158</v>
      </c>
      <c r="I339" s="156"/>
      <c r="L339" s="152"/>
      <c r="M339" s="157"/>
      <c r="T339" s="158"/>
      <c r="AT339" s="153" t="s">
        <v>143</v>
      </c>
      <c r="AU339" s="153" t="s">
        <v>82</v>
      </c>
      <c r="AV339" s="13" t="s">
        <v>82</v>
      </c>
      <c r="AW339" s="13" t="s">
        <v>4</v>
      </c>
      <c r="AX339" s="13" t="s">
        <v>80</v>
      </c>
      <c r="AY339" s="153" t="s">
        <v>131</v>
      </c>
    </row>
    <row r="340" spans="2:65" s="1" customFormat="1" ht="16.5" customHeight="1">
      <c r="B340" s="33"/>
      <c r="C340" s="128" t="s">
        <v>482</v>
      </c>
      <c r="D340" s="128" t="s">
        <v>134</v>
      </c>
      <c r="E340" s="129" t="s">
        <v>483</v>
      </c>
      <c r="F340" s="130" t="s">
        <v>484</v>
      </c>
      <c r="G340" s="131" t="s">
        <v>219</v>
      </c>
      <c r="H340" s="132">
        <v>28.42</v>
      </c>
      <c r="I340" s="133"/>
      <c r="J340" s="134">
        <f>ROUND(I340*H340,2)</f>
        <v>0</v>
      </c>
      <c r="K340" s="130" t="s">
        <v>138</v>
      </c>
      <c r="L340" s="33"/>
      <c r="M340" s="135" t="s">
        <v>19</v>
      </c>
      <c r="N340" s="136" t="s">
        <v>43</v>
      </c>
      <c r="P340" s="137">
        <f>O340*H340</f>
        <v>0</v>
      </c>
      <c r="Q340" s="137">
        <v>0</v>
      </c>
      <c r="R340" s="137">
        <f>Q340*H340</f>
        <v>0</v>
      </c>
      <c r="S340" s="137">
        <v>0</v>
      </c>
      <c r="T340" s="138">
        <f>S340*H340</f>
        <v>0</v>
      </c>
      <c r="AR340" s="139" t="s">
        <v>226</v>
      </c>
      <c r="AT340" s="139" t="s">
        <v>134</v>
      </c>
      <c r="AU340" s="139" t="s">
        <v>82</v>
      </c>
      <c r="AY340" s="18" t="s">
        <v>131</v>
      </c>
      <c r="BE340" s="140">
        <f>IF(N340="základní",J340,0)</f>
        <v>0</v>
      </c>
      <c r="BF340" s="140">
        <f>IF(N340="snížená",J340,0)</f>
        <v>0</v>
      </c>
      <c r="BG340" s="140">
        <f>IF(N340="zákl. přenesená",J340,0)</f>
        <v>0</v>
      </c>
      <c r="BH340" s="140">
        <f>IF(N340="sníž. přenesená",J340,0)</f>
        <v>0</v>
      </c>
      <c r="BI340" s="140">
        <f>IF(N340="nulová",J340,0)</f>
        <v>0</v>
      </c>
      <c r="BJ340" s="18" t="s">
        <v>80</v>
      </c>
      <c r="BK340" s="140">
        <f>ROUND(I340*H340,2)</f>
        <v>0</v>
      </c>
      <c r="BL340" s="18" t="s">
        <v>226</v>
      </c>
      <c r="BM340" s="139" t="s">
        <v>485</v>
      </c>
    </row>
    <row r="341" spans="2:65" s="1" customFormat="1">
      <c r="B341" s="33"/>
      <c r="D341" s="141" t="s">
        <v>141</v>
      </c>
      <c r="F341" s="142" t="s">
        <v>486</v>
      </c>
      <c r="I341" s="143"/>
      <c r="L341" s="33"/>
      <c r="M341" s="144"/>
      <c r="T341" s="52"/>
      <c r="AT341" s="18" t="s">
        <v>141</v>
      </c>
      <c r="AU341" s="18" t="s">
        <v>82</v>
      </c>
    </row>
    <row r="342" spans="2:65" s="12" customFormat="1">
      <c r="B342" s="145"/>
      <c r="D342" s="146" t="s">
        <v>143</v>
      </c>
      <c r="E342" s="147" t="s">
        <v>19</v>
      </c>
      <c r="F342" s="148" t="s">
        <v>474</v>
      </c>
      <c r="H342" s="147" t="s">
        <v>19</v>
      </c>
      <c r="I342" s="149"/>
      <c r="L342" s="145"/>
      <c r="M342" s="150"/>
      <c r="T342" s="151"/>
      <c r="AT342" s="147" t="s">
        <v>143</v>
      </c>
      <c r="AU342" s="147" t="s">
        <v>82</v>
      </c>
      <c r="AV342" s="12" t="s">
        <v>80</v>
      </c>
      <c r="AW342" s="12" t="s">
        <v>33</v>
      </c>
      <c r="AX342" s="12" t="s">
        <v>72</v>
      </c>
      <c r="AY342" s="147" t="s">
        <v>131</v>
      </c>
    </row>
    <row r="343" spans="2:65" s="13" customFormat="1">
      <c r="B343" s="152"/>
      <c r="D343" s="146" t="s">
        <v>143</v>
      </c>
      <c r="E343" s="153" t="s">
        <v>19</v>
      </c>
      <c r="F343" s="154" t="s">
        <v>487</v>
      </c>
      <c r="H343" s="155">
        <v>28.42</v>
      </c>
      <c r="I343" s="156"/>
      <c r="L343" s="152"/>
      <c r="M343" s="157"/>
      <c r="T343" s="158"/>
      <c r="AT343" s="153" t="s">
        <v>143</v>
      </c>
      <c r="AU343" s="153" t="s">
        <v>82</v>
      </c>
      <c r="AV343" s="13" t="s">
        <v>82</v>
      </c>
      <c r="AW343" s="13" t="s">
        <v>33</v>
      </c>
      <c r="AX343" s="13" t="s">
        <v>80</v>
      </c>
      <c r="AY343" s="153" t="s">
        <v>131</v>
      </c>
    </row>
    <row r="344" spans="2:65" s="1" customFormat="1" ht="16.5" customHeight="1">
      <c r="B344" s="33"/>
      <c r="C344" s="166" t="s">
        <v>488</v>
      </c>
      <c r="D344" s="166" t="s">
        <v>304</v>
      </c>
      <c r="E344" s="167" t="s">
        <v>489</v>
      </c>
      <c r="F344" s="168" t="s">
        <v>490</v>
      </c>
      <c r="G344" s="169" t="s">
        <v>219</v>
      </c>
      <c r="H344" s="170">
        <v>28.988</v>
      </c>
      <c r="I344" s="171"/>
      <c r="J344" s="172">
        <f>ROUND(I344*H344,2)</f>
        <v>0</v>
      </c>
      <c r="K344" s="168" t="s">
        <v>138</v>
      </c>
      <c r="L344" s="173"/>
      <c r="M344" s="174" t="s">
        <v>19</v>
      </c>
      <c r="N344" s="175" t="s">
        <v>43</v>
      </c>
      <c r="P344" s="137">
        <f>O344*H344</f>
        <v>0</v>
      </c>
      <c r="Q344" s="137">
        <v>4.0000000000000002E-4</v>
      </c>
      <c r="R344" s="137">
        <f>Q344*H344</f>
        <v>1.15952E-2</v>
      </c>
      <c r="S344" s="137">
        <v>0</v>
      </c>
      <c r="T344" s="138">
        <f>S344*H344</f>
        <v>0</v>
      </c>
      <c r="AR344" s="139" t="s">
        <v>307</v>
      </c>
      <c r="AT344" s="139" t="s">
        <v>304</v>
      </c>
      <c r="AU344" s="139" t="s">
        <v>82</v>
      </c>
      <c r="AY344" s="18" t="s">
        <v>131</v>
      </c>
      <c r="BE344" s="140">
        <f>IF(N344="základní",J344,0)</f>
        <v>0</v>
      </c>
      <c r="BF344" s="140">
        <f>IF(N344="snížená",J344,0)</f>
        <v>0</v>
      </c>
      <c r="BG344" s="140">
        <f>IF(N344="zákl. přenesená",J344,0)</f>
        <v>0</v>
      </c>
      <c r="BH344" s="140">
        <f>IF(N344="sníž. přenesená",J344,0)</f>
        <v>0</v>
      </c>
      <c r="BI344" s="140">
        <f>IF(N344="nulová",J344,0)</f>
        <v>0</v>
      </c>
      <c r="BJ344" s="18" t="s">
        <v>80</v>
      </c>
      <c r="BK344" s="140">
        <f>ROUND(I344*H344,2)</f>
        <v>0</v>
      </c>
      <c r="BL344" s="18" t="s">
        <v>226</v>
      </c>
      <c r="BM344" s="139" t="s">
        <v>491</v>
      </c>
    </row>
    <row r="345" spans="2:65" s="13" customFormat="1">
      <c r="B345" s="152"/>
      <c r="D345" s="146" t="s">
        <v>143</v>
      </c>
      <c r="F345" s="154" t="s">
        <v>492</v>
      </c>
      <c r="H345" s="155">
        <v>28.988</v>
      </c>
      <c r="I345" s="156"/>
      <c r="L345" s="152"/>
      <c r="M345" s="157"/>
      <c r="T345" s="158"/>
      <c r="AT345" s="153" t="s">
        <v>143</v>
      </c>
      <c r="AU345" s="153" t="s">
        <v>82</v>
      </c>
      <c r="AV345" s="13" t="s">
        <v>82</v>
      </c>
      <c r="AW345" s="13" t="s">
        <v>4</v>
      </c>
      <c r="AX345" s="13" t="s">
        <v>80</v>
      </c>
      <c r="AY345" s="153" t="s">
        <v>131</v>
      </c>
    </row>
    <row r="346" spans="2:65" s="1" customFormat="1" ht="24.2" customHeight="1">
      <c r="B346" s="33"/>
      <c r="C346" s="128" t="s">
        <v>493</v>
      </c>
      <c r="D346" s="128" t="s">
        <v>134</v>
      </c>
      <c r="E346" s="129" t="s">
        <v>494</v>
      </c>
      <c r="F346" s="130" t="s">
        <v>495</v>
      </c>
      <c r="G346" s="131" t="s">
        <v>337</v>
      </c>
      <c r="H346" s="176"/>
      <c r="I346" s="133"/>
      <c r="J346" s="134">
        <f>ROUND(I346*H346,2)</f>
        <v>0</v>
      </c>
      <c r="K346" s="130" t="s">
        <v>138</v>
      </c>
      <c r="L346" s="33"/>
      <c r="M346" s="135" t="s">
        <v>19</v>
      </c>
      <c r="N346" s="136" t="s">
        <v>43</v>
      </c>
      <c r="P346" s="137">
        <f>O346*H346</f>
        <v>0</v>
      </c>
      <c r="Q346" s="137">
        <v>0</v>
      </c>
      <c r="R346" s="137">
        <f>Q346*H346</f>
        <v>0</v>
      </c>
      <c r="S346" s="137">
        <v>0</v>
      </c>
      <c r="T346" s="138">
        <f>S346*H346</f>
        <v>0</v>
      </c>
      <c r="AR346" s="139" t="s">
        <v>226</v>
      </c>
      <c r="AT346" s="139" t="s">
        <v>134</v>
      </c>
      <c r="AU346" s="139" t="s">
        <v>82</v>
      </c>
      <c r="AY346" s="18" t="s">
        <v>131</v>
      </c>
      <c r="BE346" s="140">
        <f>IF(N346="základní",J346,0)</f>
        <v>0</v>
      </c>
      <c r="BF346" s="140">
        <f>IF(N346="snížená",J346,0)</f>
        <v>0</v>
      </c>
      <c r="BG346" s="140">
        <f>IF(N346="zákl. přenesená",J346,0)</f>
        <v>0</v>
      </c>
      <c r="BH346" s="140">
        <f>IF(N346="sníž. přenesená",J346,0)</f>
        <v>0</v>
      </c>
      <c r="BI346" s="140">
        <f>IF(N346="nulová",J346,0)</f>
        <v>0</v>
      </c>
      <c r="BJ346" s="18" t="s">
        <v>80</v>
      </c>
      <c r="BK346" s="140">
        <f>ROUND(I346*H346,2)</f>
        <v>0</v>
      </c>
      <c r="BL346" s="18" t="s">
        <v>226</v>
      </c>
      <c r="BM346" s="139" t="s">
        <v>496</v>
      </c>
    </row>
    <row r="347" spans="2:65" s="1" customFormat="1">
      <c r="B347" s="33"/>
      <c r="D347" s="141" t="s">
        <v>141</v>
      </c>
      <c r="F347" s="142" t="s">
        <v>497</v>
      </c>
      <c r="I347" s="143"/>
      <c r="L347" s="33"/>
      <c r="M347" s="144"/>
      <c r="T347" s="52"/>
      <c r="AT347" s="18" t="s">
        <v>141</v>
      </c>
      <c r="AU347" s="18" t="s">
        <v>82</v>
      </c>
    </row>
    <row r="348" spans="2:65" s="11" customFormat="1" ht="22.9" customHeight="1">
      <c r="B348" s="116"/>
      <c r="D348" s="117" t="s">
        <v>71</v>
      </c>
      <c r="E348" s="126" t="s">
        <v>498</v>
      </c>
      <c r="F348" s="126" t="s">
        <v>499</v>
      </c>
      <c r="I348" s="119"/>
      <c r="J348" s="127">
        <f>BK348</f>
        <v>0</v>
      </c>
      <c r="L348" s="116"/>
      <c r="M348" s="121"/>
      <c r="P348" s="122">
        <f>SUM(P349:P381)</f>
        <v>0</v>
      </c>
      <c r="R348" s="122">
        <f>SUM(R349:R381)</f>
        <v>1.2754966999999997</v>
      </c>
      <c r="T348" s="123">
        <f>SUM(T349:T381)</f>
        <v>0</v>
      </c>
      <c r="AR348" s="117" t="s">
        <v>82</v>
      </c>
      <c r="AT348" s="124" t="s">
        <v>71</v>
      </c>
      <c r="AU348" s="124" t="s">
        <v>80</v>
      </c>
      <c r="AY348" s="117" t="s">
        <v>131</v>
      </c>
      <c r="BK348" s="125">
        <f>SUM(BK349:BK381)</f>
        <v>0</v>
      </c>
    </row>
    <row r="349" spans="2:65" s="1" customFormat="1" ht="16.5" customHeight="1">
      <c r="B349" s="33"/>
      <c r="C349" s="128" t="s">
        <v>500</v>
      </c>
      <c r="D349" s="128" t="s">
        <v>134</v>
      </c>
      <c r="E349" s="129" t="s">
        <v>501</v>
      </c>
      <c r="F349" s="130" t="s">
        <v>502</v>
      </c>
      <c r="G349" s="131" t="s">
        <v>137</v>
      </c>
      <c r="H349" s="132">
        <v>65.2</v>
      </c>
      <c r="I349" s="133"/>
      <c r="J349" s="134">
        <f>ROUND(I349*H349,2)</f>
        <v>0</v>
      </c>
      <c r="K349" s="130" t="s">
        <v>138</v>
      </c>
      <c r="L349" s="33"/>
      <c r="M349" s="135" t="s">
        <v>19</v>
      </c>
      <c r="N349" s="136" t="s">
        <v>43</v>
      </c>
      <c r="P349" s="137">
        <f>O349*H349</f>
        <v>0</v>
      </c>
      <c r="Q349" s="137">
        <v>4.0000000000000003E-5</v>
      </c>
      <c r="R349" s="137">
        <f>Q349*H349</f>
        <v>2.6080000000000005E-3</v>
      </c>
      <c r="S349" s="137">
        <v>0</v>
      </c>
      <c r="T349" s="138">
        <f>S349*H349</f>
        <v>0</v>
      </c>
      <c r="AR349" s="139" t="s">
        <v>226</v>
      </c>
      <c r="AT349" s="139" t="s">
        <v>134</v>
      </c>
      <c r="AU349" s="139" t="s">
        <v>82</v>
      </c>
      <c r="AY349" s="18" t="s">
        <v>131</v>
      </c>
      <c r="BE349" s="140">
        <f>IF(N349="základní",J349,0)</f>
        <v>0</v>
      </c>
      <c r="BF349" s="140">
        <f>IF(N349="snížená",J349,0)</f>
        <v>0</v>
      </c>
      <c r="BG349" s="140">
        <f>IF(N349="zákl. přenesená",J349,0)</f>
        <v>0</v>
      </c>
      <c r="BH349" s="140">
        <f>IF(N349="sníž. přenesená",J349,0)</f>
        <v>0</v>
      </c>
      <c r="BI349" s="140">
        <f>IF(N349="nulová",J349,0)</f>
        <v>0</v>
      </c>
      <c r="BJ349" s="18" t="s">
        <v>80</v>
      </c>
      <c r="BK349" s="140">
        <f>ROUND(I349*H349,2)</f>
        <v>0</v>
      </c>
      <c r="BL349" s="18" t="s">
        <v>226</v>
      </c>
      <c r="BM349" s="139" t="s">
        <v>503</v>
      </c>
    </row>
    <row r="350" spans="2:65" s="1" customFormat="1">
      <c r="B350" s="33"/>
      <c r="D350" s="141" t="s">
        <v>141</v>
      </c>
      <c r="F350" s="142" t="s">
        <v>504</v>
      </c>
      <c r="I350" s="143"/>
      <c r="L350" s="33"/>
      <c r="M350" s="144"/>
      <c r="T350" s="52"/>
      <c r="AT350" s="18" t="s">
        <v>141</v>
      </c>
      <c r="AU350" s="18" t="s">
        <v>82</v>
      </c>
    </row>
    <row r="351" spans="2:65" s="1" customFormat="1" ht="16.5" customHeight="1">
      <c r="B351" s="33"/>
      <c r="C351" s="128" t="s">
        <v>505</v>
      </c>
      <c r="D351" s="128" t="s">
        <v>134</v>
      </c>
      <c r="E351" s="129" t="s">
        <v>506</v>
      </c>
      <c r="F351" s="130" t="s">
        <v>507</v>
      </c>
      <c r="G351" s="131" t="s">
        <v>137</v>
      </c>
      <c r="H351" s="132">
        <v>65.2</v>
      </c>
      <c r="I351" s="133"/>
      <c r="J351" s="134">
        <f>ROUND(I351*H351,2)</f>
        <v>0</v>
      </c>
      <c r="K351" s="130" t="s">
        <v>138</v>
      </c>
      <c r="L351" s="33"/>
      <c r="M351" s="135" t="s">
        <v>19</v>
      </c>
      <c r="N351" s="136" t="s">
        <v>43</v>
      </c>
      <c r="P351" s="137">
        <f>O351*H351</f>
        <v>0</v>
      </c>
      <c r="Q351" s="137">
        <v>0</v>
      </c>
      <c r="R351" s="137">
        <f>Q351*H351</f>
        <v>0</v>
      </c>
      <c r="S351" s="137">
        <v>0</v>
      </c>
      <c r="T351" s="138">
        <f>S351*H351</f>
        <v>0</v>
      </c>
      <c r="AR351" s="139" t="s">
        <v>226</v>
      </c>
      <c r="AT351" s="139" t="s">
        <v>134</v>
      </c>
      <c r="AU351" s="139" t="s">
        <v>82</v>
      </c>
      <c r="AY351" s="18" t="s">
        <v>131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18" t="s">
        <v>80</v>
      </c>
      <c r="BK351" s="140">
        <f>ROUND(I351*H351,2)</f>
        <v>0</v>
      </c>
      <c r="BL351" s="18" t="s">
        <v>226</v>
      </c>
      <c r="BM351" s="139" t="s">
        <v>508</v>
      </c>
    </row>
    <row r="352" spans="2:65" s="1" customFormat="1">
      <c r="B352" s="33"/>
      <c r="D352" s="141" t="s">
        <v>141</v>
      </c>
      <c r="F352" s="142" t="s">
        <v>509</v>
      </c>
      <c r="I352" s="143"/>
      <c r="L352" s="33"/>
      <c r="M352" s="144"/>
      <c r="T352" s="52"/>
      <c r="AT352" s="18" t="s">
        <v>141</v>
      </c>
      <c r="AU352" s="18" t="s">
        <v>82</v>
      </c>
    </row>
    <row r="353" spans="2:65" s="1" customFormat="1" ht="21.75" customHeight="1">
      <c r="B353" s="33"/>
      <c r="C353" s="128" t="s">
        <v>510</v>
      </c>
      <c r="D353" s="128" t="s">
        <v>134</v>
      </c>
      <c r="E353" s="129" t="s">
        <v>511</v>
      </c>
      <c r="F353" s="130" t="s">
        <v>512</v>
      </c>
      <c r="G353" s="131" t="s">
        <v>137</v>
      </c>
      <c r="H353" s="132">
        <v>65.2</v>
      </c>
      <c r="I353" s="133"/>
      <c r="J353" s="134">
        <f>ROUND(I353*H353,2)</f>
        <v>0</v>
      </c>
      <c r="K353" s="130" t="s">
        <v>19</v>
      </c>
      <c r="L353" s="33"/>
      <c r="M353" s="135" t="s">
        <v>19</v>
      </c>
      <c r="N353" s="136" t="s">
        <v>43</v>
      </c>
      <c r="P353" s="137">
        <f>O353*H353</f>
        <v>0</v>
      </c>
      <c r="Q353" s="137">
        <v>1.9199999999999998E-2</v>
      </c>
      <c r="R353" s="137">
        <f>Q353*H353</f>
        <v>1.2518399999999998</v>
      </c>
      <c r="S353" s="137">
        <v>0</v>
      </c>
      <c r="T353" s="138">
        <f>S353*H353</f>
        <v>0</v>
      </c>
      <c r="AR353" s="139" t="s">
        <v>226</v>
      </c>
      <c r="AT353" s="139" t="s">
        <v>134</v>
      </c>
      <c r="AU353" s="139" t="s">
        <v>82</v>
      </c>
      <c r="AY353" s="18" t="s">
        <v>131</v>
      </c>
      <c r="BE353" s="140">
        <f>IF(N353="základní",J353,0)</f>
        <v>0</v>
      </c>
      <c r="BF353" s="140">
        <f>IF(N353="snížená",J353,0)</f>
        <v>0</v>
      </c>
      <c r="BG353" s="140">
        <f>IF(N353="zákl. přenesená",J353,0)</f>
        <v>0</v>
      </c>
      <c r="BH353" s="140">
        <f>IF(N353="sníž. přenesená",J353,0)</f>
        <v>0</v>
      </c>
      <c r="BI353" s="140">
        <f>IF(N353="nulová",J353,0)</f>
        <v>0</v>
      </c>
      <c r="BJ353" s="18" t="s">
        <v>80</v>
      </c>
      <c r="BK353" s="140">
        <f>ROUND(I353*H353,2)</f>
        <v>0</v>
      </c>
      <c r="BL353" s="18" t="s">
        <v>226</v>
      </c>
      <c r="BM353" s="139" t="s">
        <v>513</v>
      </c>
    </row>
    <row r="354" spans="2:65" s="12" customFormat="1">
      <c r="B354" s="145"/>
      <c r="D354" s="146" t="s">
        <v>143</v>
      </c>
      <c r="E354" s="147" t="s">
        <v>19</v>
      </c>
      <c r="F354" s="148" t="s">
        <v>166</v>
      </c>
      <c r="H354" s="147" t="s">
        <v>19</v>
      </c>
      <c r="I354" s="149"/>
      <c r="L354" s="145"/>
      <c r="M354" s="150"/>
      <c r="T354" s="151"/>
      <c r="AT354" s="147" t="s">
        <v>143</v>
      </c>
      <c r="AU354" s="147" t="s">
        <v>82</v>
      </c>
      <c r="AV354" s="12" t="s">
        <v>80</v>
      </c>
      <c r="AW354" s="12" t="s">
        <v>33</v>
      </c>
      <c r="AX354" s="12" t="s">
        <v>72</v>
      </c>
      <c r="AY354" s="147" t="s">
        <v>131</v>
      </c>
    </row>
    <row r="355" spans="2:65" s="13" customFormat="1">
      <c r="B355" s="152"/>
      <c r="D355" s="146" t="s">
        <v>143</v>
      </c>
      <c r="E355" s="153" t="s">
        <v>19</v>
      </c>
      <c r="F355" s="154" t="s">
        <v>514</v>
      </c>
      <c r="H355" s="155">
        <v>18</v>
      </c>
      <c r="I355" s="156"/>
      <c r="L355" s="152"/>
      <c r="M355" s="157"/>
      <c r="T355" s="158"/>
      <c r="AT355" s="153" t="s">
        <v>143</v>
      </c>
      <c r="AU355" s="153" t="s">
        <v>82</v>
      </c>
      <c r="AV355" s="13" t="s">
        <v>82</v>
      </c>
      <c r="AW355" s="13" t="s">
        <v>33</v>
      </c>
      <c r="AX355" s="13" t="s">
        <v>72</v>
      </c>
      <c r="AY355" s="153" t="s">
        <v>131</v>
      </c>
    </row>
    <row r="356" spans="2:65" s="12" customFormat="1">
      <c r="B356" s="145"/>
      <c r="D356" s="146" t="s">
        <v>143</v>
      </c>
      <c r="E356" s="147" t="s">
        <v>19</v>
      </c>
      <c r="F356" s="148" t="s">
        <v>168</v>
      </c>
      <c r="H356" s="147" t="s">
        <v>19</v>
      </c>
      <c r="I356" s="149"/>
      <c r="L356" s="145"/>
      <c r="M356" s="150"/>
      <c r="T356" s="151"/>
      <c r="AT356" s="147" t="s">
        <v>143</v>
      </c>
      <c r="AU356" s="147" t="s">
        <v>82</v>
      </c>
      <c r="AV356" s="12" t="s">
        <v>80</v>
      </c>
      <c r="AW356" s="12" t="s">
        <v>33</v>
      </c>
      <c r="AX356" s="12" t="s">
        <v>72</v>
      </c>
      <c r="AY356" s="147" t="s">
        <v>131</v>
      </c>
    </row>
    <row r="357" spans="2:65" s="13" customFormat="1">
      <c r="B357" s="152"/>
      <c r="D357" s="146" t="s">
        <v>143</v>
      </c>
      <c r="E357" s="153" t="s">
        <v>19</v>
      </c>
      <c r="F357" s="154" t="s">
        <v>515</v>
      </c>
      <c r="H357" s="155">
        <v>6.1</v>
      </c>
      <c r="I357" s="156"/>
      <c r="L357" s="152"/>
      <c r="M357" s="157"/>
      <c r="T357" s="158"/>
      <c r="AT357" s="153" t="s">
        <v>143</v>
      </c>
      <c r="AU357" s="153" t="s">
        <v>82</v>
      </c>
      <c r="AV357" s="13" t="s">
        <v>82</v>
      </c>
      <c r="AW357" s="13" t="s">
        <v>33</v>
      </c>
      <c r="AX357" s="13" t="s">
        <v>72</v>
      </c>
      <c r="AY357" s="153" t="s">
        <v>131</v>
      </c>
    </row>
    <row r="358" spans="2:65" s="12" customFormat="1">
      <c r="B358" s="145"/>
      <c r="D358" s="146" t="s">
        <v>143</v>
      </c>
      <c r="E358" s="147" t="s">
        <v>19</v>
      </c>
      <c r="F358" s="148" t="s">
        <v>170</v>
      </c>
      <c r="H358" s="147" t="s">
        <v>19</v>
      </c>
      <c r="I358" s="149"/>
      <c r="L358" s="145"/>
      <c r="M358" s="150"/>
      <c r="T358" s="151"/>
      <c r="AT358" s="147" t="s">
        <v>143</v>
      </c>
      <c r="AU358" s="147" t="s">
        <v>82</v>
      </c>
      <c r="AV358" s="12" t="s">
        <v>80</v>
      </c>
      <c r="AW358" s="12" t="s">
        <v>33</v>
      </c>
      <c r="AX358" s="12" t="s">
        <v>72</v>
      </c>
      <c r="AY358" s="147" t="s">
        <v>131</v>
      </c>
    </row>
    <row r="359" spans="2:65" s="13" customFormat="1">
      <c r="B359" s="152"/>
      <c r="D359" s="146" t="s">
        <v>143</v>
      </c>
      <c r="E359" s="153" t="s">
        <v>19</v>
      </c>
      <c r="F359" s="154" t="s">
        <v>516</v>
      </c>
      <c r="H359" s="155">
        <v>41.1</v>
      </c>
      <c r="I359" s="156"/>
      <c r="L359" s="152"/>
      <c r="M359" s="157"/>
      <c r="T359" s="158"/>
      <c r="AT359" s="153" t="s">
        <v>143</v>
      </c>
      <c r="AU359" s="153" t="s">
        <v>82</v>
      </c>
      <c r="AV359" s="13" t="s">
        <v>82</v>
      </c>
      <c r="AW359" s="13" t="s">
        <v>33</v>
      </c>
      <c r="AX359" s="13" t="s">
        <v>72</v>
      </c>
      <c r="AY359" s="153" t="s">
        <v>131</v>
      </c>
    </row>
    <row r="360" spans="2:65" s="14" customFormat="1">
      <c r="B360" s="159"/>
      <c r="D360" s="146" t="s">
        <v>143</v>
      </c>
      <c r="E360" s="160" t="s">
        <v>19</v>
      </c>
      <c r="F360" s="161" t="s">
        <v>147</v>
      </c>
      <c r="H360" s="162">
        <v>65.2</v>
      </c>
      <c r="I360" s="163"/>
      <c r="L360" s="159"/>
      <c r="M360" s="164"/>
      <c r="T360" s="165"/>
      <c r="AT360" s="160" t="s">
        <v>143</v>
      </c>
      <c r="AU360" s="160" t="s">
        <v>82</v>
      </c>
      <c r="AV360" s="14" t="s">
        <v>139</v>
      </c>
      <c r="AW360" s="14" t="s">
        <v>33</v>
      </c>
      <c r="AX360" s="14" t="s">
        <v>80</v>
      </c>
      <c r="AY360" s="160" t="s">
        <v>131</v>
      </c>
    </row>
    <row r="361" spans="2:65" s="1" customFormat="1" ht="16.5" customHeight="1">
      <c r="B361" s="33"/>
      <c r="C361" s="128" t="s">
        <v>517</v>
      </c>
      <c r="D361" s="128" t="s">
        <v>134</v>
      </c>
      <c r="E361" s="129" t="s">
        <v>470</v>
      </c>
      <c r="F361" s="130" t="s">
        <v>471</v>
      </c>
      <c r="G361" s="131" t="s">
        <v>219</v>
      </c>
      <c r="H361" s="132">
        <v>66.61</v>
      </c>
      <c r="I361" s="133"/>
      <c r="J361" s="134">
        <f>ROUND(I361*H361,2)</f>
        <v>0</v>
      </c>
      <c r="K361" s="130" t="s">
        <v>138</v>
      </c>
      <c r="L361" s="33"/>
      <c r="M361" s="135" t="s">
        <v>19</v>
      </c>
      <c r="N361" s="136" t="s">
        <v>43</v>
      </c>
      <c r="P361" s="137">
        <f>O361*H361</f>
        <v>0</v>
      </c>
      <c r="Q361" s="137">
        <v>1.0000000000000001E-5</v>
      </c>
      <c r="R361" s="137">
        <f>Q361*H361</f>
        <v>6.6610000000000009E-4</v>
      </c>
      <c r="S361" s="137">
        <v>0</v>
      </c>
      <c r="T361" s="138">
        <f>S361*H361</f>
        <v>0</v>
      </c>
      <c r="AR361" s="139" t="s">
        <v>226</v>
      </c>
      <c r="AT361" s="139" t="s">
        <v>134</v>
      </c>
      <c r="AU361" s="139" t="s">
        <v>82</v>
      </c>
      <c r="AY361" s="18" t="s">
        <v>131</v>
      </c>
      <c r="BE361" s="140">
        <f>IF(N361="základní",J361,0)</f>
        <v>0</v>
      </c>
      <c r="BF361" s="140">
        <f>IF(N361="snížená",J361,0)</f>
        <v>0</v>
      </c>
      <c r="BG361" s="140">
        <f>IF(N361="zákl. přenesená",J361,0)</f>
        <v>0</v>
      </c>
      <c r="BH361" s="140">
        <f>IF(N361="sníž. přenesená",J361,0)</f>
        <v>0</v>
      </c>
      <c r="BI361" s="140">
        <f>IF(N361="nulová",J361,0)</f>
        <v>0</v>
      </c>
      <c r="BJ361" s="18" t="s">
        <v>80</v>
      </c>
      <c r="BK361" s="140">
        <f>ROUND(I361*H361,2)</f>
        <v>0</v>
      </c>
      <c r="BL361" s="18" t="s">
        <v>226</v>
      </c>
      <c r="BM361" s="139" t="s">
        <v>518</v>
      </c>
    </row>
    <row r="362" spans="2:65" s="1" customFormat="1">
      <c r="B362" s="33"/>
      <c r="D362" s="141" t="s">
        <v>141</v>
      </c>
      <c r="F362" s="142" t="s">
        <v>473</v>
      </c>
      <c r="I362" s="143"/>
      <c r="L362" s="33"/>
      <c r="M362" s="144"/>
      <c r="T362" s="52"/>
      <c r="AT362" s="18" t="s">
        <v>141</v>
      </c>
      <c r="AU362" s="18" t="s">
        <v>82</v>
      </c>
    </row>
    <row r="363" spans="2:65" s="12" customFormat="1">
      <c r="B363" s="145"/>
      <c r="D363" s="146" t="s">
        <v>143</v>
      </c>
      <c r="E363" s="147" t="s">
        <v>19</v>
      </c>
      <c r="F363" s="148" t="s">
        <v>166</v>
      </c>
      <c r="H363" s="147" t="s">
        <v>19</v>
      </c>
      <c r="I363" s="149"/>
      <c r="L363" s="145"/>
      <c r="M363" s="150"/>
      <c r="T363" s="151"/>
      <c r="AT363" s="147" t="s">
        <v>143</v>
      </c>
      <c r="AU363" s="147" t="s">
        <v>82</v>
      </c>
      <c r="AV363" s="12" t="s">
        <v>80</v>
      </c>
      <c r="AW363" s="12" t="s">
        <v>33</v>
      </c>
      <c r="AX363" s="12" t="s">
        <v>72</v>
      </c>
      <c r="AY363" s="147" t="s">
        <v>131</v>
      </c>
    </row>
    <row r="364" spans="2:65" s="13" customFormat="1">
      <c r="B364" s="152"/>
      <c r="D364" s="146" t="s">
        <v>143</v>
      </c>
      <c r="E364" s="153" t="s">
        <v>19</v>
      </c>
      <c r="F364" s="154" t="s">
        <v>519</v>
      </c>
      <c r="H364" s="155">
        <v>10.1</v>
      </c>
      <c r="I364" s="156"/>
      <c r="L364" s="152"/>
      <c r="M364" s="157"/>
      <c r="T364" s="158"/>
      <c r="AT364" s="153" t="s">
        <v>143</v>
      </c>
      <c r="AU364" s="153" t="s">
        <v>82</v>
      </c>
      <c r="AV364" s="13" t="s">
        <v>82</v>
      </c>
      <c r="AW364" s="13" t="s">
        <v>33</v>
      </c>
      <c r="AX364" s="13" t="s">
        <v>72</v>
      </c>
      <c r="AY364" s="153" t="s">
        <v>131</v>
      </c>
    </row>
    <row r="365" spans="2:65" s="13" customFormat="1">
      <c r="B365" s="152"/>
      <c r="D365" s="146" t="s">
        <v>143</v>
      </c>
      <c r="E365" s="153" t="s">
        <v>19</v>
      </c>
      <c r="F365" s="154" t="s">
        <v>520</v>
      </c>
      <c r="H365" s="155">
        <v>-1.06</v>
      </c>
      <c r="I365" s="156"/>
      <c r="L365" s="152"/>
      <c r="M365" s="157"/>
      <c r="T365" s="158"/>
      <c r="AT365" s="153" t="s">
        <v>143</v>
      </c>
      <c r="AU365" s="153" t="s">
        <v>82</v>
      </c>
      <c r="AV365" s="13" t="s">
        <v>82</v>
      </c>
      <c r="AW365" s="13" t="s">
        <v>33</v>
      </c>
      <c r="AX365" s="13" t="s">
        <v>72</v>
      </c>
      <c r="AY365" s="153" t="s">
        <v>131</v>
      </c>
    </row>
    <row r="366" spans="2:65" s="13" customFormat="1">
      <c r="B366" s="152"/>
      <c r="D366" s="146" t="s">
        <v>143</v>
      </c>
      <c r="E366" s="153" t="s">
        <v>19</v>
      </c>
      <c r="F366" s="154" t="s">
        <v>521</v>
      </c>
      <c r="H366" s="155">
        <v>6.9</v>
      </c>
      <c r="I366" s="156"/>
      <c r="L366" s="152"/>
      <c r="M366" s="157"/>
      <c r="T366" s="158"/>
      <c r="AT366" s="153" t="s">
        <v>143</v>
      </c>
      <c r="AU366" s="153" t="s">
        <v>82</v>
      </c>
      <c r="AV366" s="13" t="s">
        <v>82</v>
      </c>
      <c r="AW366" s="13" t="s">
        <v>33</v>
      </c>
      <c r="AX366" s="13" t="s">
        <v>72</v>
      </c>
      <c r="AY366" s="153" t="s">
        <v>131</v>
      </c>
    </row>
    <row r="367" spans="2:65" s="13" customFormat="1">
      <c r="B367" s="152"/>
      <c r="D367" s="146" t="s">
        <v>143</v>
      </c>
      <c r="E367" s="153" t="s">
        <v>19</v>
      </c>
      <c r="F367" s="154" t="s">
        <v>522</v>
      </c>
      <c r="H367" s="155">
        <v>-1.6</v>
      </c>
      <c r="I367" s="156"/>
      <c r="L367" s="152"/>
      <c r="M367" s="157"/>
      <c r="T367" s="158"/>
      <c r="AT367" s="153" t="s">
        <v>143</v>
      </c>
      <c r="AU367" s="153" t="s">
        <v>82</v>
      </c>
      <c r="AV367" s="13" t="s">
        <v>82</v>
      </c>
      <c r="AW367" s="13" t="s">
        <v>33</v>
      </c>
      <c r="AX367" s="13" t="s">
        <v>72</v>
      </c>
      <c r="AY367" s="153" t="s">
        <v>131</v>
      </c>
    </row>
    <row r="368" spans="2:65" s="12" customFormat="1">
      <c r="B368" s="145"/>
      <c r="D368" s="146" t="s">
        <v>143</v>
      </c>
      <c r="E368" s="147" t="s">
        <v>19</v>
      </c>
      <c r="F368" s="148" t="s">
        <v>168</v>
      </c>
      <c r="H368" s="147" t="s">
        <v>19</v>
      </c>
      <c r="I368" s="149"/>
      <c r="L368" s="145"/>
      <c r="M368" s="150"/>
      <c r="T368" s="151"/>
      <c r="AT368" s="147" t="s">
        <v>143</v>
      </c>
      <c r="AU368" s="147" t="s">
        <v>82</v>
      </c>
      <c r="AV368" s="12" t="s">
        <v>80</v>
      </c>
      <c r="AW368" s="12" t="s">
        <v>33</v>
      </c>
      <c r="AX368" s="12" t="s">
        <v>72</v>
      </c>
      <c r="AY368" s="147" t="s">
        <v>131</v>
      </c>
    </row>
    <row r="369" spans="2:65" s="13" customFormat="1">
      <c r="B369" s="152"/>
      <c r="D369" s="146" t="s">
        <v>143</v>
      </c>
      <c r="E369" s="153" t="s">
        <v>19</v>
      </c>
      <c r="F369" s="154" t="s">
        <v>523</v>
      </c>
      <c r="H369" s="155">
        <v>28.35</v>
      </c>
      <c r="I369" s="156"/>
      <c r="L369" s="152"/>
      <c r="M369" s="157"/>
      <c r="T369" s="158"/>
      <c r="AT369" s="153" t="s">
        <v>143</v>
      </c>
      <c r="AU369" s="153" t="s">
        <v>82</v>
      </c>
      <c r="AV369" s="13" t="s">
        <v>82</v>
      </c>
      <c r="AW369" s="13" t="s">
        <v>33</v>
      </c>
      <c r="AX369" s="13" t="s">
        <v>72</v>
      </c>
      <c r="AY369" s="153" t="s">
        <v>131</v>
      </c>
    </row>
    <row r="370" spans="2:65" s="12" customFormat="1">
      <c r="B370" s="145"/>
      <c r="D370" s="146" t="s">
        <v>143</v>
      </c>
      <c r="E370" s="147" t="s">
        <v>19</v>
      </c>
      <c r="F370" s="148" t="s">
        <v>170</v>
      </c>
      <c r="H370" s="147" t="s">
        <v>19</v>
      </c>
      <c r="I370" s="149"/>
      <c r="L370" s="145"/>
      <c r="M370" s="150"/>
      <c r="T370" s="151"/>
      <c r="AT370" s="147" t="s">
        <v>143</v>
      </c>
      <c r="AU370" s="147" t="s">
        <v>82</v>
      </c>
      <c r="AV370" s="12" t="s">
        <v>80</v>
      </c>
      <c r="AW370" s="12" t="s">
        <v>33</v>
      </c>
      <c r="AX370" s="12" t="s">
        <v>72</v>
      </c>
      <c r="AY370" s="147" t="s">
        <v>131</v>
      </c>
    </row>
    <row r="371" spans="2:65" s="13" customFormat="1">
      <c r="B371" s="152"/>
      <c r="D371" s="146" t="s">
        <v>143</v>
      </c>
      <c r="E371" s="153" t="s">
        <v>19</v>
      </c>
      <c r="F371" s="154" t="s">
        <v>524</v>
      </c>
      <c r="H371" s="155">
        <v>25.68</v>
      </c>
      <c r="I371" s="156"/>
      <c r="L371" s="152"/>
      <c r="M371" s="157"/>
      <c r="T371" s="158"/>
      <c r="AT371" s="153" t="s">
        <v>143</v>
      </c>
      <c r="AU371" s="153" t="s">
        <v>82</v>
      </c>
      <c r="AV371" s="13" t="s">
        <v>82</v>
      </c>
      <c r="AW371" s="13" t="s">
        <v>33</v>
      </c>
      <c r="AX371" s="13" t="s">
        <v>72</v>
      </c>
      <c r="AY371" s="153" t="s">
        <v>131</v>
      </c>
    </row>
    <row r="372" spans="2:65" s="13" customFormat="1">
      <c r="B372" s="152"/>
      <c r="D372" s="146" t="s">
        <v>143</v>
      </c>
      <c r="E372" s="153" t="s">
        <v>19</v>
      </c>
      <c r="F372" s="154" t="s">
        <v>525</v>
      </c>
      <c r="H372" s="155">
        <v>-1.76</v>
      </c>
      <c r="I372" s="156"/>
      <c r="L372" s="152"/>
      <c r="M372" s="157"/>
      <c r="T372" s="158"/>
      <c r="AT372" s="153" t="s">
        <v>143</v>
      </c>
      <c r="AU372" s="153" t="s">
        <v>82</v>
      </c>
      <c r="AV372" s="13" t="s">
        <v>82</v>
      </c>
      <c r="AW372" s="13" t="s">
        <v>33</v>
      </c>
      <c r="AX372" s="13" t="s">
        <v>72</v>
      </c>
      <c r="AY372" s="153" t="s">
        <v>131</v>
      </c>
    </row>
    <row r="373" spans="2:65" s="14" customFormat="1">
      <c r="B373" s="159"/>
      <c r="D373" s="146" t="s">
        <v>143</v>
      </c>
      <c r="E373" s="160" t="s">
        <v>19</v>
      </c>
      <c r="F373" s="161" t="s">
        <v>147</v>
      </c>
      <c r="H373" s="162">
        <v>66.61</v>
      </c>
      <c r="I373" s="163"/>
      <c r="L373" s="159"/>
      <c r="M373" s="164"/>
      <c r="T373" s="165"/>
      <c r="AT373" s="160" t="s">
        <v>143</v>
      </c>
      <c r="AU373" s="160" t="s">
        <v>82</v>
      </c>
      <c r="AV373" s="14" t="s">
        <v>139</v>
      </c>
      <c r="AW373" s="14" t="s">
        <v>33</v>
      </c>
      <c r="AX373" s="14" t="s">
        <v>80</v>
      </c>
      <c r="AY373" s="160" t="s">
        <v>131</v>
      </c>
    </row>
    <row r="374" spans="2:65" s="1" customFormat="1" ht="16.5" customHeight="1">
      <c r="B374" s="33"/>
      <c r="C374" s="166" t="s">
        <v>526</v>
      </c>
      <c r="D374" s="166" t="s">
        <v>304</v>
      </c>
      <c r="E374" s="167" t="s">
        <v>478</v>
      </c>
      <c r="F374" s="168" t="s">
        <v>479</v>
      </c>
      <c r="G374" s="169" t="s">
        <v>219</v>
      </c>
      <c r="H374" s="170">
        <v>67.941999999999993</v>
      </c>
      <c r="I374" s="171"/>
      <c r="J374" s="172">
        <f>ROUND(I374*H374,2)</f>
        <v>0</v>
      </c>
      <c r="K374" s="168" t="s">
        <v>138</v>
      </c>
      <c r="L374" s="173"/>
      <c r="M374" s="174" t="s">
        <v>19</v>
      </c>
      <c r="N374" s="175" t="s">
        <v>43</v>
      </c>
      <c r="P374" s="137">
        <f>O374*H374</f>
        <v>0</v>
      </c>
      <c r="Q374" s="137">
        <v>2.9999999999999997E-4</v>
      </c>
      <c r="R374" s="137">
        <f>Q374*H374</f>
        <v>2.0382599999999997E-2</v>
      </c>
      <c r="S374" s="137">
        <v>0</v>
      </c>
      <c r="T374" s="138">
        <f>S374*H374</f>
        <v>0</v>
      </c>
      <c r="AR374" s="139" t="s">
        <v>307</v>
      </c>
      <c r="AT374" s="139" t="s">
        <v>304</v>
      </c>
      <c r="AU374" s="139" t="s">
        <v>82</v>
      </c>
      <c r="AY374" s="18" t="s">
        <v>131</v>
      </c>
      <c r="BE374" s="140">
        <f>IF(N374="základní",J374,0)</f>
        <v>0</v>
      </c>
      <c r="BF374" s="140">
        <f>IF(N374="snížená",J374,0)</f>
        <v>0</v>
      </c>
      <c r="BG374" s="140">
        <f>IF(N374="zákl. přenesená",J374,0)</f>
        <v>0</v>
      </c>
      <c r="BH374" s="140">
        <f>IF(N374="sníž. přenesená",J374,0)</f>
        <v>0</v>
      </c>
      <c r="BI374" s="140">
        <f>IF(N374="nulová",J374,0)</f>
        <v>0</v>
      </c>
      <c r="BJ374" s="18" t="s">
        <v>80</v>
      </c>
      <c r="BK374" s="140">
        <f>ROUND(I374*H374,2)</f>
        <v>0</v>
      </c>
      <c r="BL374" s="18" t="s">
        <v>226</v>
      </c>
      <c r="BM374" s="139" t="s">
        <v>527</v>
      </c>
    </row>
    <row r="375" spans="2:65" s="13" customFormat="1">
      <c r="B375" s="152"/>
      <c r="D375" s="146" t="s">
        <v>143</v>
      </c>
      <c r="F375" s="154" t="s">
        <v>528</v>
      </c>
      <c r="H375" s="155">
        <v>67.941999999999993</v>
      </c>
      <c r="I375" s="156"/>
      <c r="L375" s="152"/>
      <c r="M375" s="157"/>
      <c r="T375" s="158"/>
      <c r="AT375" s="153" t="s">
        <v>143</v>
      </c>
      <c r="AU375" s="153" t="s">
        <v>82</v>
      </c>
      <c r="AV375" s="13" t="s">
        <v>82</v>
      </c>
      <c r="AW375" s="13" t="s">
        <v>4</v>
      </c>
      <c r="AX375" s="13" t="s">
        <v>80</v>
      </c>
      <c r="AY375" s="153" t="s">
        <v>131</v>
      </c>
    </row>
    <row r="376" spans="2:65" s="1" customFormat="1" ht="16.5" customHeight="1">
      <c r="B376" s="33"/>
      <c r="C376" s="128" t="s">
        <v>529</v>
      </c>
      <c r="D376" s="128" t="s">
        <v>134</v>
      </c>
      <c r="E376" s="129" t="s">
        <v>530</v>
      </c>
      <c r="F376" s="130" t="s">
        <v>531</v>
      </c>
      <c r="G376" s="131" t="s">
        <v>219</v>
      </c>
      <c r="H376" s="132">
        <v>38.71</v>
      </c>
      <c r="I376" s="133"/>
      <c r="J376" s="134">
        <f>ROUND(I376*H376,2)</f>
        <v>0</v>
      </c>
      <c r="K376" s="130" t="s">
        <v>19</v>
      </c>
      <c r="L376" s="33"/>
      <c r="M376" s="135" t="s">
        <v>19</v>
      </c>
      <c r="N376" s="136" t="s">
        <v>43</v>
      </c>
      <c r="P376" s="137">
        <f>O376*H376</f>
        <v>0</v>
      </c>
      <c r="Q376" s="137">
        <v>0</v>
      </c>
      <c r="R376" s="137">
        <f>Q376*H376</f>
        <v>0</v>
      </c>
      <c r="S376" s="137">
        <v>0</v>
      </c>
      <c r="T376" s="138">
        <f>S376*H376</f>
        <v>0</v>
      </c>
      <c r="AR376" s="139" t="s">
        <v>226</v>
      </c>
      <c r="AT376" s="139" t="s">
        <v>134</v>
      </c>
      <c r="AU376" s="139" t="s">
        <v>82</v>
      </c>
      <c r="AY376" s="18" t="s">
        <v>131</v>
      </c>
      <c r="BE376" s="140">
        <f>IF(N376="základní",J376,0)</f>
        <v>0</v>
      </c>
      <c r="BF376" s="140">
        <f>IF(N376="snížená",J376,0)</f>
        <v>0</v>
      </c>
      <c r="BG376" s="140">
        <f>IF(N376="zákl. přenesená",J376,0)</f>
        <v>0</v>
      </c>
      <c r="BH376" s="140">
        <f>IF(N376="sníž. přenesená",J376,0)</f>
        <v>0</v>
      </c>
      <c r="BI376" s="140">
        <f>IF(N376="nulová",J376,0)</f>
        <v>0</v>
      </c>
      <c r="BJ376" s="18" t="s">
        <v>80</v>
      </c>
      <c r="BK376" s="140">
        <f>ROUND(I376*H376,2)</f>
        <v>0</v>
      </c>
      <c r="BL376" s="18" t="s">
        <v>226</v>
      </c>
      <c r="BM376" s="139" t="s">
        <v>532</v>
      </c>
    </row>
    <row r="377" spans="2:65" s="13" customFormat="1">
      <c r="B377" s="152"/>
      <c r="D377" s="146" t="s">
        <v>143</v>
      </c>
      <c r="E377" s="153" t="s">
        <v>19</v>
      </c>
      <c r="F377" s="154" t="s">
        <v>533</v>
      </c>
      <c r="H377" s="155">
        <v>33.75</v>
      </c>
      <c r="I377" s="156"/>
      <c r="L377" s="152"/>
      <c r="M377" s="157"/>
      <c r="T377" s="158"/>
      <c r="AT377" s="153" t="s">
        <v>143</v>
      </c>
      <c r="AU377" s="153" t="s">
        <v>82</v>
      </c>
      <c r="AV377" s="13" t="s">
        <v>82</v>
      </c>
      <c r="AW377" s="13" t="s">
        <v>33</v>
      </c>
      <c r="AX377" s="13" t="s">
        <v>72</v>
      </c>
      <c r="AY377" s="153" t="s">
        <v>131</v>
      </c>
    </row>
    <row r="378" spans="2:65" s="13" customFormat="1">
      <c r="B378" s="152"/>
      <c r="D378" s="146" t="s">
        <v>143</v>
      </c>
      <c r="E378" s="153" t="s">
        <v>19</v>
      </c>
      <c r="F378" s="154" t="s">
        <v>534</v>
      </c>
      <c r="H378" s="155">
        <v>4.96</v>
      </c>
      <c r="I378" s="156"/>
      <c r="L378" s="152"/>
      <c r="M378" s="157"/>
      <c r="T378" s="158"/>
      <c r="AT378" s="153" t="s">
        <v>143</v>
      </c>
      <c r="AU378" s="153" t="s">
        <v>82</v>
      </c>
      <c r="AV378" s="13" t="s">
        <v>82</v>
      </c>
      <c r="AW378" s="13" t="s">
        <v>33</v>
      </c>
      <c r="AX378" s="13" t="s">
        <v>72</v>
      </c>
      <c r="AY378" s="153" t="s">
        <v>131</v>
      </c>
    </row>
    <row r="379" spans="2:65" s="14" customFormat="1">
      <c r="B379" s="159"/>
      <c r="D379" s="146" t="s">
        <v>143</v>
      </c>
      <c r="E379" s="160" t="s">
        <v>19</v>
      </c>
      <c r="F379" s="161" t="s">
        <v>147</v>
      </c>
      <c r="H379" s="162">
        <v>38.71</v>
      </c>
      <c r="I379" s="163"/>
      <c r="L379" s="159"/>
      <c r="M379" s="164"/>
      <c r="T379" s="165"/>
      <c r="AT379" s="160" t="s">
        <v>143</v>
      </c>
      <c r="AU379" s="160" t="s">
        <v>82</v>
      </c>
      <c r="AV379" s="14" t="s">
        <v>139</v>
      </c>
      <c r="AW379" s="14" t="s">
        <v>33</v>
      </c>
      <c r="AX379" s="14" t="s">
        <v>80</v>
      </c>
      <c r="AY379" s="160" t="s">
        <v>131</v>
      </c>
    </row>
    <row r="380" spans="2:65" s="1" customFormat="1" ht="24.2" customHeight="1">
      <c r="B380" s="33"/>
      <c r="C380" s="128" t="s">
        <v>535</v>
      </c>
      <c r="D380" s="128" t="s">
        <v>134</v>
      </c>
      <c r="E380" s="129" t="s">
        <v>536</v>
      </c>
      <c r="F380" s="130" t="s">
        <v>537</v>
      </c>
      <c r="G380" s="131" t="s">
        <v>337</v>
      </c>
      <c r="H380" s="176"/>
      <c r="I380" s="133"/>
      <c r="J380" s="134">
        <f>ROUND(I380*H380,2)</f>
        <v>0</v>
      </c>
      <c r="K380" s="130" t="s">
        <v>138</v>
      </c>
      <c r="L380" s="33"/>
      <c r="M380" s="135" t="s">
        <v>19</v>
      </c>
      <c r="N380" s="136" t="s">
        <v>43</v>
      </c>
      <c r="P380" s="137">
        <f>O380*H380</f>
        <v>0</v>
      </c>
      <c r="Q380" s="137">
        <v>0</v>
      </c>
      <c r="R380" s="137">
        <f>Q380*H380</f>
        <v>0</v>
      </c>
      <c r="S380" s="137">
        <v>0</v>
      </c>
      <c r="T380" s="138">
        <f>S380*H380</f>
        <v>0</v>
      </c>
      <c r="AR380" s="139" t="s">
        <v>226</v>
      </c>
      <c r="AT380" s="139" t="s">
        <v>134</v>
      </c>
      <c r="AU380" s="139" t="s">
        <v>82</v>
      </c>
      <c r="AY380" s="18" t="s">
        <v>131</v>
      </c>
      <c r="BE380" s="140">
        <f>IF(N380="základní",J380,0)</f>
        <v>0</v>
      </c>
      <c r="BF380" s="140">
        <f>IF(N380="snížená",J380,0)</f>
        <v>0</v>
      </c>
      <c r="BG380" s="140">
        <f>IF(N380="zákl. přenesená",J380,0)</f>
        <v>0</v>
      </c>
      <c r="BH380" s="140">
        <f>IF(N380="sníž. přenesená",J380,0)</f>
        <v>0</v>
      </c>
      <c r="BI380" s="140">
        <f>IF(N380="nulová",J380,0)</f>
        <v>0</v>
      </c>
      <c r="BJ380" s="18" t="s">
        <v>80</v>
      </c>
      <c r="BK380" s="140">
        <f>ROUND(I380*H380,2)</f>
        <v>0</v>
      </c>
      <c r="BL380" s="18" t="s">
        <v>226</v>
      </c>
      <c r="BM380" s="139" t="s">
        <v>538</v>
      </c>
    </row>
    <row r="381" spans="2:65" s="1" customFormat="1">
      <c r="B381" s="33"/>
      <c r="D381" s="141" t="s">
        <v>141</v>
      </c>
      <c r="F381" s="142" t="s">
        <v>539</v>
      </c>
      <c r="I381" s="143"/>
      <c r="L381" s="33"/>
      <c r="M381" s="144"/>
      <c r="T381" s="52"/>
      <c r="AT381" s="18" t="s">
        <v>141</v>
      </c>
      <c r="AU381" s="18" t="s">
        <v>82</v>
      </c>
    </row>
    <row r="382" spans="2:65" s="11" customFormat="1" ht="22.9" customHeight="1">
      <c r="B382" s="116"/>
      <c r="D382" s="117" t="s">
        <v>71</v>
      </c>
      <c r="E382" s="126" t="s">
        <v>540</v>
      </c>
      <c r="F382" s="126" t="s">
        <v>541</v>
      </c>
      <c r="I382" s="119"/>
      <c r="J382" s="127">
        <f>BK382</f>
        <v>0</v>
      </c>
      <c r="L382" s="116"/>
      <c r="M382" s="121"/>
      <c r="P382" s="122">
        <f>SUM(P383:P395)</f>
        <v>0</v>
      </c>
      <c r="R382" s="122">
        <f>SUM(R383:R395)</f>
        <v>9.7920000000000004E-3</v>
      </c>
      <c r="T382" s="123">
        <f>SUM(T383:T395)</f>
        <v>0</v>
      </c>
      <c r="AR382" s="117" t="s">
        <v>82</v>
      </c>
      <c r="AT382" s="124" t="s">
        <v>71</v>
      </c>
      <c r="AU382" s="124" t="s">
        <v>80</v>
      </c>
      <c r="AY382" s="117" t="s">
        <v>131</v>
      </c>
      <c r="BK382" s="125">
        <f>SUM(BK383:BK395)</f>
        <v>0</v>
      </c>
    </row>
    <row r="383" spans="2:65" s="1" customFormat="1" ht="16.5" customHeight="1">
      <c r="B383" s="33"/>
      <c r="C383" s="128" t="s">
        <v>542</v>
      </c>
      <c r="D383" s="128" t="s">
        <v>134</v>
      </c>
      <c r="E383" s="129" t="s">
        <v>543</v>
      </c>
      <c r="F383" s="130" t="s">
        <v>544</v>
      </c>
      <c r="G383" s="131" t="s">
        <v>137</v>
      </c>
      <c r="H383" s="132">
        <v>20.399999999999999</v>
      </c>
      <c r="I383" s="133"/>
      <c r="J383" s="134">
        <f>ROUND(I383*H383,2)</f>
        <v>0</v>
      </c>
      <c r="K383" s="130" t="s">
        <v>138</v>
      </c>
      <c r="L383" s="33"/>
      <c r="M383" s="135" t="s">
        <v>19</v>
      </c>
      <c r="N383" s="136" t="s">
        <v>43</v>
      </c>
      <c r="P383" s="137">
        <f>O383*H383</f>
        <v>0</v>
      </c>
      <c r="Q383" s="137">
        <v>0</v>
      </c>
      <c r="R383" s="137">
        <f>Q383*H383</f>
        <v>0</v>
      </c>
      <c r="S383" s="137">
        <v>0</v>
      </c>
      <c r="T383" s="138">
        <f>S383*H383</f>
        <v>0</v>
      </c>
      <c r="AR383" s="139" t="s">
        <v>226</v>
      </c>
      <c r="AT383" s="139" t="s">
        <v>134</v>
      </c>
      <c r="AU383" s="139" t="s">
        <v>82</v>
      </c>
      <c r="AY383" s="18" t="s">
        <v>131</v>
      </c>
      <c r="BE383" s="140">
        <f>IF(N383="základní",J383,0)</f>
        <v>0</v>
      </c>
      <c r="BF383" s="140">
        <f>IF(N383="snížená",J383,0)</f>
        <v>0</v>
      </c>
      <c r="BG383" s="140">
        <f>IF(N383="zákl. přenesená",J383,0)</f>
        <v>0</v>
      </c>
      <c r="BH383" s="140">
        <f>IF(N383="sníž. přenesená",J383,0)</f>
        <v>0</v>
      </c>
      <c r="BI383" s="140">
        <f>IF(N383="nulová",J383,0)</f>
        <v>0</v>
      </c>
      <c r="BJ383" s="18" t="s">
        <v>80</v>
      </c>
      <c r="BK383" s="140">
        <f>ROUND(I383*H383,2)</f>
        <v>0</v>
      </c>
      <c r="BL383" s="18" t="s">
        <v>226</v>
      </c>
      <c r="BM383" s="139" t="s">
        <v>545</v>
      </c>
    </row>
    <row r="384" spans="2:65" s="1" customFormat="1">
      <c r="B384" s="33"/>
      <c r="D384" s="141" t="s">
        <v>141</v>
      </c>
      <c r="F384" s="142" t="s">
        <v>546</v>
      </c>
      <c r="I384" s="143"/>
      <c r="L384" s="33"/>
      <c r="M384" s="144"/>
      <c r="T384" s="52"/>
      <c r="AT384" s="18" t="s">
        <v>141</v>
      </c>
      <c r="AU384" s="18" t="s">
        <v>82</v>
      </c>
    </row>
    <row r="385" spans="2:65" s="1" customFormat="1" ht="21.75" customHeight="1">
      <c r="B385" s="33"/>
      <c r="C385" s="128" t="s">
        <v>547</v>
      </c>
      <c r="D385" s="128" t="s">
        <v>134</v>
      </c>
      <c r="E385" s="129" t="s">
        <v>548</v>
      </c>
      <c r="F385" s="130" t="s">
        <v>549</v>
      </c>
      <c r="G385" s="131" t="s">
        <v>137</v>
      </c>
      <c r="H385" s="132">
        <v>20.399999999999999</v>
      </c>
      <c r="I385" s="133"/>
      <c r="J385" s="134">
        <f>ROUND(I385*H385,2)</f>
        <v>0</v>
      </c>
      <c r="K385" s="130" t="s">
        <v>138</v>
      </c>
      <c r="L385" s="33"/>
      <c r="M385" s="135" t="s">
        <v>19</v>
      </c>
      <c r="N385" s="136" t="s">
        <v>43</v>
      </c>
      <c r="P385" s="137">
        <f>O385*H385</f>
        <v>0</v>
      </c>
      <c r="Q385" s="137">
        <v>6.9999999999999994E-5</v>
      </c>
      <c r="R385" s="137">
        <f>Q385*H385</f>
        <v>1.4279999999999998E-3</v>
      </c>
      <c r="S385" s="137">
        <v>0</v>
      </c>
      <c r="T385" s="138">
        <f>S385*H385</f>
        <v>0</v>
      </c>
      <c r="AR385" s="139" t="s">
        <v>226</v>
      </c>
      <c r="AT385" s="139" t="s">
        <v>134</v>
      </c>
      <c r="AU385" s="139" t="s">
        <v>82</v>
      </c>
      <c r="AY385" s="18" t="s">
        <v>131</v>
      </c>
      <c r="BE385" s="140">
        <f>IF(N385="základní",J385,0)</f>
        <v>0</v>
      </c>
      <c r="BF385" s="140">
        <f>IF(N385="snížená",J385,0)</f>
        <v>0</v>
      </c>
      <c r="BG385" s="140">
        <f>IF(N385="zákl. přenesená",J385,0)</f>
        <v>0</v>
      </c>
      <c r="BH385" s="140">
        <f>IF(N385="sníž. přenesená",J385,0)</f>
        <v>0</v>
      </c>
      <c r="BI385" s="140">
        <f>IF(N385="nulová",J385,0)</f>
        <v>0</v>
      </c>
      <c r="BJ385" s="18" t="s">
        <v>80</v>
      </c>
      <c r="BK385" s="140">
        <f>ROUND(I385*H385,2)</f>
        <v>0</v>
      </c>
      <c r="BL385" s="18" t="s">
        <v>226</v>
      </c>
      <c r="BM385" s="139" t="s">
        <v>550</v>
      </c>
    </row>
    <row r="386" spans="2:65" s="1" customFormat="1">
      <c r="B386" s="33"/>
      <c r="D386" s="141" t="s">
        <v>141</v>
      </c>
      <c r="F386" s="142" t="s">
        <v>551</v>
      </c>
      <c r="I386" s="143"/>
      <c r="L386" s="33"/>
      <c r="M386" s="144"/>
      <c r="T386" s="52"/>
      <c r="AT386" s="18" t="s">
        <v>141</v>
      </c>
      <c r="AU386" s="18" t="s">
        <v>82</v>
      </c>
    </row>
    <row r="387" spans="2:65" s="1" customFormat="1" ht="16.5" customHeight="1">
      <c r="B387" s="33"/>
      <c r="C387" s="128" t="s">
        <v>552</v>
      </c>
      <c r="D387" s="128" t="s">
        <v>134</v>
      </c>
      <c r="E387" s="129" t="s">
        <v>553</v>
      </c>
      <c r="F387" s="130" t="s">
        <v>554</v>
      </c>
      <c r="G387" s="131" t="s">
        <v>137</v>
      </c>
      <c r="H387" s="132">
        <v>20.399999999999999</v>
      </c>
      <c r="I387" s="133"/>
      <c r="J387" s="134">
        <f>ROUND(I387*H387,2)</f>
        <v>0</v>
      </c>
      <c r="K387" s="130" t="s">
        <v>138</v>
      </c>
      <c r="L387" s="33"/>
      <c r="M387" s="135" t="s">
        <v>19</v>
      </c>
      <c r="N387" s="136" t="s">
        <v>43</v>
      </c>
      <c r="P387" s="137">
        <f>O387*H387</f>
        <v>0</v>
      </c>
      <c r="Q387" s="137">
        <v>1.7000000000000001E-4</v>
      </c>
      <c r="R387" s="137">
        <f>Q387*H387</f>
        <v>3.4680000000000002E-3</v>
      </c>
      <c r="S387" s="137">
        <v>0</v>
      </c>
      <c r="T387" s="138">
        <f>S387*H387</f>
        <v>0</v>
      </c>
      <c r="AR387" s="139" t="s">
        <v>226</v>
      </c>
      <c r="AT387" s="139" t="s">
        <v>134</v>
      </c>
      <c r="AU387" s="139" t="s">
        <v>82</v>
      </c>
      <c r="AY387" s="18" t="s">
        <v>131</v>
      </c>
      <c r="BE387" s="140">
        <f>IF(N387="základní",J387,0)</f>
        <v>0</v>
      </c>
      <c r="BF387" s="140">
        <f>IF(N387="snížená",J387,0)</f>
        <v>0</v>
      </c>
      <c r="BG387" s="140">
        <f>IF(N387="zákl. přenesená",J387,0)</f>
        <v>0</v>
      </c>
      <c r="BH387" s="140">
        <f>IF(N387="sníž. přenesená",J387,0)</f>
        <v>0</v>
      </c>
      <c r="BI387" s="140">
        <f>IF(N387="nulová",J387,0)</f>
        <v>0</v>
      </c>
      <c r="BJ387" s="18" t="s">
        <v>80</v>
      </c>
      <c r="BK387" s="140">
        <f>ROUND(I387*H387,2)</f>
        <v>0</v>
      </c>
      <c r="BL387" s="18" t="s">
        <v>226</v>
      </c>
      <c r="BM387" s="139" t="s">
        <v>555</v>
      </c>
    </row>
    <row r="388" spans="2:65" s="1" customFormat="1">
      <c r="B388" s="33"/>
      <c r="D388" s="141" t="s">
        <v>141</v>
      </c>
      <c r="F388" s="142" t="s">
        <v>556</v>
      </c>
      <c r="I388" s="143"/>
      <c r="L388" s="33"/>
      <c r="M388" s="144"/>
      <c r="T388" s="52"/>
      <c r="AT388" s="18" t="s">
        <v>141</v>
      </c>
      <c r="AU388" s="18" t="s">
        <v>82</v>
      </c>
    </row>
    <row r="389" spans="2:65" s="12" customFormat="1">
      <c r="B389" s="145"/>
      <c r="D389" s="146" t="s">
        <v>143</v>
      </c>
      <c r="E389" s="147" t="s">
        <v>19</v>
      </c>
      <c r="F389" s="148" t="s">
        <v>557</v>
      </c>
      <c r="H389" s="147" t="s">
        <v>19</v>
      </c>
      <c r="I389" s="149"/>
      <c r="L389" s="145"/>
      <c r="M389" s="150"/>
      <c r="T389" s="151"/>
      <c r="AT389" s="147" t="s">
        <v>143</v>
      </c>
      <c r="AU389" s="147" t="s">
        <v>82</v>
      </c>
      <c r="AV389" s="12" t="s">
        <v>80</v>
      </c>
      <c r="AW389" s="12" t="s">
        <v>33</v>
      </c>
      <c r="AX389" s="12" t="s">
        <v>72</v>
      </c>
      <c r="AY389" s="147" t="s">
        <v>131</v>
      </c>
    </row>
    <row r="390" spans="2:65" s="13" customFormat="1">
      <c r="B390" s="152"/>
      <c r="D390" s="146" t="s">
        <v>143</v>
      </c>
      <c r="E390" s="153" t="s">
        <v>19</v>
      </c>
      <c r="F390" s="154" t="s">
        <v>558</v>
      </c>
      <c r="H390" s="155">
        <v>20.399999999999999</v>
      </c>
      <c r="I390" s="156"/>
      <c r="L390" s="152"/>
      <c r="M390" s="157"/>
      <c r="T390" s="158"/>
      <c r="AT390" s="153" t="s">
        <v>143</v>
      </c>
      <c r="AU390" s="153" t="s">
        <v>82</v>
      </c>
      <c r="AV390" s="13" t="s">
        <v>82</v>
      </c>
      <c r="AW390" s="13" t="s">
        <v>33</v>
      </c>
      <c r="AX390" s="13" t="s">
        <v>80</v>
      </c>
      <c r="AY390" s="153" t="s">
        <v>131</v>
      </c>
    </row>
    <row r="391" spans="2:65" s="1" customFormat="1" ht="16.5" customHeight="1">
      <c r="B391" s="33"/>
      <c r="C391" s="128" t="s">
        <v>559</v>
      </c>
      <c r="D391" s="128" t="s">
        <v>134</v>
      </c>
      <c r="E391" s="129" t="s">
        <v>560</v>
      </c>
      <c r="F391" s="130" t="s">
        <v>561</v>
      </c>
      <c r="G391" s="131" t="s">
        <v>137</v>
      </c>
      <c r="H391" s="132">
        <v>40.799999999999997</v>
      </c>
      <c r="I391" s="133"/>
      <c r="J391" s="134">
        <f>ROUND(I391*H391,2)</f>
        <v>0</v>
      </c>
      <c r="K391" s="130" t="s">
        <v>138</v>
      </c>
      <c r="L391" s="33"/>
      <c r="M391" s="135" t="s">
        <v>19</v>
      </c>
      <c r="N391" s="136" t="s">
        <v>43</v>
      </c>
      <c r="P391" s="137">
        <f>O391*H391</f>
        <v>0</v>
      </c>
      <c r="Q391" s="137">
        <v>1.2E-4</v>
      </c>
      <c r="R391" s="137">
        <f>Q391*H391</f>
        <v>4.8960000000000002E-3</v>
      </c>
      <c r="S391" s="137">
        <v>0</v>
      </c>
      <c r="T391" s="138">
        <f>S391*H391</f>
        <v>0</v>
      </c>
      <c r="AR391" s="139" t="s">
        <v>226</v>
      </c>
      <c r="AT391" s="139" t="s">
        <v>134</v>
      </c>
      <c r="AU391" s="139" t="s">
        <v>82</v>
      </c>
      <c r="AY391" s="18" t="s">
        <v>131</v>
      </c>
      <c r="BE391" s="140">
        <f>IF(N391="základní",J391,0)</f>
        <v>0</v>
      </c>
      <c r="BF391" s="140">
        <f>IF(N391="snížená",J391,0)</f>
        <v>0</v>
      </c>
      <c r="BG391" s="140">
        <f>IF(N391="zákl. přenesená",J391,0)</f>
        <v>0</v>
      </c>
      <c r="BH391" s="140">
        <f>IF(N391="sníž. přenesená",J391,0)</f>
        <v>0</v>
      </c>
      <c r="BI391" s="140">
        <f>IF(N391="nulová",J391,0)</f>
        <v>0</v>
      </c>
      <c r="BJ391" s="18" t="s">
        <v>80</v>
      </c>
      <c r="BK391" s="140">
        <f>ROUND(I391*H391,2)</f>
        <v>0</v>
      </c>
      <c r="BL391" s="18" t="s">
        <v>226</v>
      </c>
      <c r="BM391" s="139" t="s">
        <v>562</v>
      </c>
    </row>
    <row r="392" spans="2:65" s="1" customFormat="1">
      <c r="B392" s="33"/>
      <c r="D392" s="141" t="s">
        <v>141</v>
      </c>
      <c r="F392" s="142" t="s">
        <v>563</v>
      </c>
      <c r="I392" s="143"/>
      <c r="L392" s="33"/>
      <c r="M392" s="144"/>
      <c r="T392" s="52"/>
      <c r="AT392" s="18" t="s">
        <v>141</v>
      </c>
      <c r="AU392" s="18" t="s">
        <v>82</v>
      </c>
    </row>
    <row r="393" spans="2:65" s="12" customFormat="1">
      <c r="B393" s="145"/>
      <c r="D393" s="146" t="s">
        <v>143</v>
      </c>
      <c r="E393" s="147" t="s">
        <v>19</v>
      </c>
      <c r="F393" s="148" t="s">
        <v>557</v>
      </c>
      <c r="H393" s="147" t="s">
        <v>19</v>
      </c>
      <c r="I393" s="149"/>
      <c r="L393" s="145"/>
      <c r="M393" s="150"/>
      <c r="T393" s="151"/>
      <c r="AT393" s="147" t="s">
        <v>143</v>
      </c>
      <c r="AU393" s="147" t="s">
        <v>82</v>
      </c>
      <c r="AV393" s="12" t="s">
        <v>80</v>
      </c>
      <c r="AW393" s="12" t="s">
        <v>33</v>
      </c>
      <c r="AX393" s="12" t="s">
        <v>72</v>
      </c>
      <c r="AY393" s="147" t="s">
        <v>131</v>
      </c>
    </row>
    <row r="394" spans="2:65" s="13" customFormat="1">
      <c r="B394" s="152"/>
      <c r="D394" s="146" t="s">
        <v>143</v>
      </c>
      <c r="E394" s="153" t="s">
        <v>19</v>
      </c>
      <c r="F394" s="154" t="s">
        <v>564</v>
      </c>
      <c r="H394" s="155">
        <v>40.799999999999997</v>
      </c>
      <c r="I394" s="156"/>
      <c r="L394" s="152"/>
      <c r="M394" s="157"/>
      <c r="T394" s="158"/>
      <c r="AT394" s="153" t="s">
        <v>143</v>
      </c>
      <c r="AU394" s="153" t="s">
        <v>82</v>
      </c>
      <c r="AV394" s="13" t="s">
        <v>82</v>
      </c>
      <c r="AW394" s="13" t="s">
        <v>33</v>
      </c>
      <c r="AX394" s="13" t="s">
        <v>80</v>
      </c>
      <c r="AY394" s="153" t="s">
        <v>131</v>
      </c>
    </row>
    <row r="395" spans="2:65" s="1" customFormat="1" ht="16.5" customHeight="1">
      <c r="B395" s="33"/>
      <c r="C395" s="128" t="s">
        <v>565</v>
      </c>
      <c r="D395" s="128" t="s">
        <v>134</v>
      </c>
      <c r="E395" s="129" t="s">
        <v>566</v>
      </c>
      <c r="F395" s="130" t="s">
        <v>567</v>
      </c>
      <c r="G395" s="131" t="s">
        <v>293</v>
      </c>
      <c r="H395" s="132">
        <v>1</v>
      </c>
      <c r="I395" s="133"/>
      <c r="J395" s="134">
        <f>ROUND(I395*H395,2)</f>
        <v>0</v>
      </c>
      <c r="K395" s="130" t="s">
        <v>19</v>
      </c>
      <c r="L395" s="33"/>
      <c r="M395" s="135" t="s">
        <v>19</v>
      </c>
      <c r="N395" s="136" t="s">
        <v>43</v>
      </c>
      <c r="P395" s="137">
        <f>O395*H395</f>
        <v>0</v>
      </c>
      <c r="Q395" s="137">
        <v>0</v>
      </c>
      <c r="R395" s="137">
        <f>Q395*H395</f>
        <v>0</v>
      </c>
      <c r="S395" s="137">
        <v>0</v>
      </c>
      <c r="T395" s="138">
        <f>S395*H395</f>
        <v>0</v>
      </c>
      <c r="AR395" s="139" t="s">
        <v>226</v>
      </c>
      <c r="AT395" s="139" t="s">
        <v>134</v>
      </c>
      <c r="AU395" s="139" t="s">
        <v>82</v>
      </c>
      <c r="AY395" s="18" t="s">
        <v>131</v>
      </c>
      <c r="BE395" s="140">
        <f>IF(N395="základní",J395,0)</f>
        <v>0</v>
      </c>
      <c r="BF395" s="140">
        <f>IF(N395="snížená",J395,0)</f>
        <v>0</v>
      </c>
      <c r="BG395" s="140">
        <f>IF(N395="zákl. přenesená",J395,0)</f>
        <v>0</v>
      </c>
      <c r="BH395" s="140">
        <f>IF(N395="sníž. přenesená",J395,0)</f>
        <v>0</v>
      </c>
      <c r="BI395" s="140">
        <f>IF(N395="nulová",J395,0)</f>
        <v>0</v>
      </c>
      <c r="BJ395" s="18" t="s">
        <v>80</v>
      </c>
      <c r="BK395" s="140">
        <f>ROUND(I395*H395,2)</f>
        <v>0</v>
      </c>
      <c r="BL395" s="18" t="s">
        <v>226</v>
      </c>
      <c r="BM395" s="139" t="s">
        <v>568</v>
      </c>
    </row>
    <row r="396" spans="2:65" s="11" customFormat="1" ht="22.9" customHeight="1">
      <c r="B396" s="116"/>
      <c r="D396" s="117" t="s">
        <v>71</v>
      </c>
      <c r="E396" s="126" t="s">
        <v>569</v>
      </c>
      <c r="F396" s="126" t="s">
        <v>570</v>
      </c>
      <c r="I396" s="119"/>
      <c r="J396" s="127">
        <f>BK396</f>
        <v>0</v>
      </c>
      <c r="L396" s="116"/>
      <c r="M396" s="121"/>
      <c r="P396" s="122">
        <f>SUM(P397:P405)</f>
        <v>0</v>
      </c>
      <c r="R396" s="122">
        <f>SUM(R397:R405)</f>
        <v>5.2312999999999998E-2</v>
      </c>
      <c r="T396" s="123">
        <f>SUM(T397:T405)</f>
        <v>9.4599599999999999E-3</v>
      </c>
      <c r="AR396" s="117" t="s">
        <v>82</v>
      </c>
      <c r="AT396" s="124" t="s">
        <v>71</v>
      </c>
      <c r="AU396" s="124" t="s">
        <v>80</v>
      </c>
      <c r="AY396" s="117" t="s">
        <v>131</v>
      </c>
      <c r="BK396" s="125">
        <f>SUM(BK397:BK405)</f>
        <v>0</v>
      </c>
    </row>
    <row r="397" spans="2:65" s="1" customFormat="1" ht="16.5" customHeight="1">
      <c r="B397" s="33"/>
      <c r="C397" s="128" t="s">
        <v>132</v>
      </c>
      <c r="D397" s="128" t="s">
        <v>134</v>
      </c>
      <c r="E397" s="129" t="s">
        <v>571</v>
      </c>
      <c r="F397" s="130" t="s">
        <v>572</v>
      </c>
      <c r="G397" s="131" t="s">
        <v>137</v>
      </c>
      <c r="H397" s="132">
        <v>30.515999999999998</v>
      </c>
      <c r="I397" s="133"/>
      <c r="J397" s="134">
        <f>ROUND(I397*H397,2)</f>
        <v>0</v>
      </c>
      <c r="K397" s="130" t="s">
        <v>138</v>
      </c>
      <c r="L397" s="33"/>
      <c r="M397" s="135" t="s">
        <v>19</v>
      </c>
      <c r="N397" s="136" t="s">
        <v>43</v>
      </c>
      <c r="P397" s="137">
        <f>O397*H397</f>
        <v>0</v>
      </c>
      <c r="Q397" s="137">
        <v>1E-3</v>
      </c>
      <c r="R397" s="137">
        <f>Q397*H397</f>
        <v>3.0515999999999998E-2</v>
      </c>
      <c r="S397" s="137">
        <v>3.1E-4</v>
      </c>
      <c r="T397" s="138">
        <f>S397*H397</f>
        <v>9.4599599999999999E-3</v>
      </c>
      <c r="AR397" s="139" t="s">
        <v>226</v>
      </c>
      <c r="AT397" s="139" t="s">
        <v>134</v>
      </c>
      <c r="AU397" s="139" t="s">
        <v>82</v>
      </c>
      <c r="AY397" s="18" t="s">
        <v>131</v>
      </c>
      <c r="BE397" s="140">
        <f>IF(N397="základní",J397,0)</f>
        <v>0</v>
      </c>
      <c r="BF397" s="140">
        <f>IF(N397="snížená",J397,0)</f>
        <v>0</v>
      </c>
      <c r="BG397" s="140">
        <f>IF(N397="zákl. přenesená",J397,0)</f>
        <v>0</v>
      </c>
      <c r="BH397" s="140">
        <f>IF(N397="sníž. přenesená",J397,0)</f>
        <v>0</v>
      </c>
      <c r="BI397" s="140">
        <f>IF(N397="nulová",J397,0)</f>
        <v>0</v>
      </c>
      <c r="BJ397" s="18" t="s">
        <v>80</v>
      </c>
      <c r="BK397" s="140">
        <f>ROUND(I397*H397,2)</f>
        <v>0</v>
      </c>
      <c r="BL397" s="18" t="s">
        <v>226</v>
      </c>
      <c r="BM397" s="139" t="s">
        <v>573</v>
      </c>
    </row>
    <row r="398" spans="2:65" s="1" customFormat="1">
      <c r="B398" s="33"/>
      <c r="D398" s="141" t="s">
        <v>141</v>
      </c>
      <c r="F398" s="142" t="s">
        <v>574</v>
      </c>
      <c r="I398" s="143"/>
      <c r="L398" s="33"/>
      <c r="M398" s="144"/>
      <c r="T398" s="52"/>
      <c r="AT398" s="18" t="s">
        <v>141</v>
      </c>
      <c r="AU398" s="18" t="s">
        <v>82</v>
      </c>
    </row>
    <row r="399" spans="2:65" s="13" customFormat="1">
      <c r="B399" s="152"/>
      <c r="D399" s="146" t="s">
        <v>143</v>
      </c>
      <c r="E399" s="153" t="s">
        <v>19</v>
      </c>
      <c r="F399" s="154" t="s">
        <v>575</v>
      </c>
      <c r="H399" s="155">
        <v>30.515999999999998</v>
      </c>
      <c r="I399" s="156"/>
      <c r="L399" s="152"/>
      <c r="M399" s="157"/>
      <c r="T399" s="158"/>
      <c r="AT399" s="153" t="s">
        <v>143</v>
      </c>
      <c r="AU399" s="153" t="s">
        <v>82</v>
      </c>
      <c r="AV399" s="13" t="s">
        <v>82</v>
      </c>
      <c r="AW399" s="13" t="s">
        <v>33</v>
      </c>
      <c r="AX399" s="13" t="s">
        <v>80</v>
      </c>
      <c r="AY399" s="153" t="s">
        <v>131</v>
      </c>
    </row>
    <row r="400" spans="2:65" s="1" customFormat="1" ht="16.5" customHeight="1">
      <c r="B400" s="33"/>
      <c r="C400" s="128" t="s">
        <v>576</v>
      </c>
      <c r="D400" s="128" t="s">
        <v>134</v>
      </c>
      <c r="E400" s="129" t="s">
        <v>577</v>
      </c>
      <c r="F400" s="130" t="s">
        <v>578</v>
      </c>
      <c r="G400" s="131" t="s">
        <v>137</v>
      </c>
      <c r="H400" s="132">
        <v>43.594000000000001</v>
      </c>
      <c r="I400" s="133"/>
      <c r="J400" s="134">
        <f>ROUND(I400*H400,2)</f>
        <v>0</v>
      </c>
      <c r="K400" s="130" t="s">
        <v>138</v>
      </c>
      <c r="L400" s="33"/>
      <c r="M400" s="135" t="s">
        <v>19</v>
      </c>
      <c r="N400" s="136" t="s">
        <v>43</v>
      </c>
      <c r="P400" s="137">
        <f>O400*H400</f>
        <v>0</v>
      </c>
      <c r="Q400" s="137">
        <v>2.1000000000000001E-4</v>
      </c>
      <c r="R400" s="137">
        <f>Q400*H400</f>
        <v>9.1547400000000015E-3</v>
      </c>
      <c r="S400" s="137">
        <v>0</v>
      </c>
      <c r="T400" s="138">
        <f>S400*H400</f>
        <v>0</v>
      </c>
      <c r="AR400" s="139" t="s">
        <v>226</v>
      </c>
      <c r="AT400" s="139" t="s">
        <v>134</v>
      </c>
      <c r="AU400" s="139" t="s">
        <v>82</v>
      </c>
      <c r="AY400" s="18" t="s">
        <v>131</v>
      </c>
      <c r="BE400" s="140">
        <f>IF(N400="základní",J400,0)</f>
        <v>0</v>
      </c>
      <c r="BF400" s="140">
        <f>IF(N400="snížená",J400,0)</f>
        <v>0</v>
      </c>
      <c r="BG400" s="140">
        <f>IF(N400="zákl. přenesená",J400,0)</f>
        <v>0</v>
      </c>
      <c r="BH400" s="140">
        <f>IF(N400="sníž. přenesená",J400,0)</f>
        <v>0</v>
      </c>
      <c r="BI400" s="140">
        <f>IF(N400="nulová",J400,0)</f>
        <v>0</v>
      </c>
      <c r="BJ400" s="18" t="s">
        <v>80</v>
      </c>
      <c r="BK400" s="140">
        <f>ROUND(I400*H400,2)</f>
        <v>0</v>
      </c>
      <c r="BL400" s="18" t="s">
        <v>226</v>
      </c>
      <c r="BM400" s="139" t="s">
        <v>579</v>
      </c>
    </row>
    <row r="401" spans="2:65" s="1" customFormat="1">
      <c r="B401" s="33"/>
      <c r="D401" s="141" t="s">
        <v>141</v>
      </c>
      <c r="F401" s="142" t="s">
        <v>580</v>
      </c>
      <c r="I401" s="143"/>
      <c r="L401" s="33"/>
      <c r="M401" s="144"/>
      <c r="T401" s="52"/>
      <c r="AT401" s="18" t="s">
        <v>141</v>
      </c>
      <c r="AU401" s="18" t="s">
        <v>82</v>
      </c>
    </row>
    <row r="402" spans="2:65" s="1" customFormat="1" ht="24.2" customHeight="1">
      <c r="B402" s="33"/>
      <c r="C402" s="128" t="s">
        <v>159</v>
      </c>
      <c r="D402" s="128" t="s">
        <v>134</v>
      </c>
      <c r="E402" s="129" t="s">
        <v>581</v>
      </c>
      <c r="F402" s="130" t="s">
        <v>582</v>
      </c>
      <c r="G402" s="131" t="s">
        <v>137</v>
      </c>
      <c r="H402" s="132">
        <v>43.594000000000001</v>
      </c>
      <c r="I402" s="133"/>
      <c r="J402" s="134">
        <f>ROUND(I402*H402,2)</f>
        <v>0</v>
      </c>
      <c r="K402" s="130" t="s">
        <v>138</v>
      </c>
      <c r="L402" s="33"/>
      <c r="M402" s="135" t="s">
        <v>19</v>
      </c>
      <c r="N402" s="136" t="s">
        <v>43</v>
      </c>
      <c r="P402" s="137">
        <f>O402*H402</f>
        <v>0</v>
      </c>
      <c r="Q402" s="137">
        <v>2.9E-4</v>
      </c>
      <c r="R402" s="137">
        <f>Q402*H402</f>
        <v>1.2642260000000001E-2</v>
      </c>
      <c r="S402" s="137">
        <v>0</v>
      </c>
      <c r="T402" s="138">
        <f>S402*H402</f>
        <v>0</v>
      </c>
      <c r="AR402" s="139" t="s">
        <v>226</v>
      </c>
      <c r="AT402" s="139" t="s">
        <v>134</v>
      </c>
      <c r="AU402" s="139" t="s">
        <v>82</v>
      </c>
      <c r="AY402" s="18" t="s">
        <v>131</v>
      </c>
      <c r="BE402" s="140">
        <f>IF(N402="základní",J402,0)</f>
        <v>0</v>
      </c>
      <c r="BF402" s="140">
        <f>IF(N402="snížená",J402,0)</f>
        <v>0</v>
      </c>
      <c r="BG402" s="140">
        <f>IF(N402="zákl. přenesená",J402,0)</f>
        <v>0</v>
      </c>
      <c r="BH402" s="140">
        <f>IF(N402="sníž. přenesená",J402,0)</f>
        <v>0</v>
      </c>
      <c r="BI402" s="140">
        <f>IF(N402="nulová",J402,0)</f>
        <v>0</v>
      </c>
      <c r="BJ402" s="18" t="s">
        <v>80</v>
      </c>
      <c r="BK402" s="140">
        <f>ROUND(I402*H402,2)</f>
        <v>0</v>
      </c>
      <c r="BL402" s="18" t="s">
        <v>226</v>
      </c>
      <c r="BM402" s="139" t="s">
        <v>583</v>
      </c>
    </row>
    <row r="403" spans="2:65" s="1" customFormat="1">
      <c r="B403" s="33"/>
      <c r="D403" s="141" t="s">
        <v>141</v>
      </c>
      <c r="F403" s="142" t="s">
        <v>584</v>
      </c>
      <c r="I403" s="143"/>
      <c r="L403" s="33"/>
      <c r="M403" s="144"/>
      <c r="T403" s="52"/>
      <c r="AT403" s="18" t="s">
        <v>141</v>
      </c>
      <c r="AU403" s="18" t="s">
        <v>82</v>
      </c>
    </row>
    <row r="404" spans="2:65" s="12" customFormat="1">
      <c r="B404" s="145"/>
      <c r="D404" s="146" t="s">
        <v>143</v>
      </c>
      <c r="E404" s="147" t="s">
        <v>19</v>
      </c>
      <c r="F404" s="148" t="s">
        <v>157</v>
      </c>
      <c r="H404" s="147" t="s">
        <v>19</v>
      </c>
      <c r="I404" s="149"/>
      <c r="L404" s="145"/>
      <c r="M404" s="150"/>
      <c r="T404" s="151"/>
      <c r="AT404" s="147" t="s">
        <v>143</v>
      </c>
      <c r="AU404" s="147" t="s">
        <v>82</v>
      </c>
      <c r="AV404" s="12" t="s">
        <v>80</v>
      </c>
      <c r="AW404" s="12" t="s">
        <v>33</v>
      </c>
      <c r="AX404" s="12" t="s">
        <v>72</v>
      </c>
      <c r="AY404" s="147" t="s">
        <v>131</v>
      </c>
    </row>
    <row r="405" spans="2:65" s="13" customFormat="1">
      <c r="B405" s="152"/>
      <c r="D405" s="146" t="s">
        <v>143</v>
      </c>
      <c r="E405" s="153" t="s">
        <v>19</v>
      </c>
      <c r="F405" s="154" t="s">
        <v>158</v>
      </c>
      <c r="H405" s="155">
        <v>43.594000000000001</v>
      </c>
      <c r="I405" s="156"/>
      <c r="L405" s="152"/>
      <c r="M405" s="184"/>
      <c r="N405" s="185"/>
      <c r="O405" s="185"/>
      <c r="P405" s="185"/>
      <c r="Q405" s="185"/>
      <c r="R405" s="185"/>
      <c r="S405" s="185"/>
      <c r="T405" s="186"/>
      <c r="AT405" s="153" t="s">
        <v>143</v>
      </c>
      <c r="AU405" s="153" t="s">
        <v>82</v>
      </c>
      <c r="AV405" s="13" t="s">
        <v>82</v>
      </c>
      <c r="AW405" s="13" t="s">
        <v>33</v>
      </c>
      <c r="AX405" s="13" t="s">
        <v>80</v>
      </c>
      <c r="AY405" s="153" t="s">
        <v>131</v>
      </c>
    </row>
    <row r="406" spans="2:65" s="1" customFormat="1" ht="6.95" customHeight="1">
      <c r="B406" s="41"/>
      <c r="C406" s="42"/>
      <c r="D406" s="42"/>
      <c r="E406" s="42"/>
      <c r="F406" s="42"/>
      <c r="G406" s="42"/>
      <c r="H406" s="42"/>
      <c r="I406" s="42"/>
      <c r="J406" s="42"/>
      <c r="K406" s="42"/>
      <c r="L406" s="33"/>
    </row>
  </sheetData>
  <sheetProtection algorithmName="SHA-512" hashValue="rVNib6zKvoH036YA/q0VXk0WiE20c07In8qPFWCYfW9rup/o7gaFo8LIusf+NgPJmYrKe2TnVoBcyjomfCn+UA==" saltValue="+Oc55LpYhmXNrbiaQXtcfw==" spinCount="100000" sheet="1" objects="1" scenarios="1" formatColumns="0" formatRows="0" autoFilter="0"/>
  <autoFilter ref="C94:K405" xr:uid="{00000000-0009-0000-0000-000001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100-000000000000}"/>
    <hyperlink ref="F105" r:id="rId2" xr:uid="{00000000-0004-0000-0100-000001000000}"/>
    <hyperlink ref="F107" r:id="rId3" xr:uid="{00000000-0004-0000-0100-000002000000}"/>
    <hyperlink ref="F112" r:id="rId4" xr:uid="{00000000-0004-0000-0100-000003000000}"/>
    <hyperlink ref="F121" r:id="rId5" xr:uid="{00000000-0004-0000-0100-000004000000}"/>
    <hyperlink ref="F123" r:id="rId6" xr:uid="{00000000-0004-0000-0100-000005000000}"/>
    <hyperlink ref="F125" r:id="rId7" xr:uid="{00000000-0004-0000-0100-000006000000}"/>
    <hyperlink ref="F160" r:id="rId8" xr:uid="{00000000-0004-0000-0100-000007000000}"/>
    <hyperlink ref="F167" r:id="rId9" xr:uid="{00000000-0004-0000-0100-000008000000}"/>
    <hyperlink ref="F176" r:id="rId10" xr:uid="{00000000-0004-0000-0100-000009000000}"/>
    <hyperlink ref="F181" r:id="rId11" xr:uid="{00000000-0004-0000-0100-00000A000000}"/>
    <hyperlink ref="F184" r:id="rId12" xr:uid="{00000000-0004-0000-0100-00000B000000}"/>
    <hyperlink ref="F186" r:id="rId13" xr:uid="{00000000-0004-0000-0100-00000C000000}"/>
    <hyperlink ref="F188" r:id="rId14" xr:uid="{00000000-0004-0000-0100-00000D000000}"/>
    <hyperlink ref="F191" r:id="rId15" xr:uid="{00000000-0004-0000-0100-00000E000000}"/>
    <hyperlink ref="F194" r:id="rId16" xr:uid="{00000000-0004-0000-0100-00000F000000}"/>
    <hyperlink ref="F200" r:id="rId17" xr:uid="{00000000-0004-0000-0100-000010000000}"/>
    <hyperlink ref="F206" r:id="rId18" xr:uid="{00000000-0004-0000-0100-000011000000}"/>
    <hyperlink ref="F212" r:id="rId19" xr:uid="{00000000-0004-0000-0100-000012000000}"/>
    <hyperlink ref="F219" r:id="rId20" xr:uid="{00000000-0004-0000-0100-000013000000}"/>
    <hyperlink ref="F225" r:id="rId21" xr:uid="{00000000-0004-0000-0100-000014000000}"/>
    <hyperlink ref="F228" r:id="rId22" xr:uid="{00000000-0004-0000-0100-000015000000}"/>
    <hyperlink ref="F299" r:id="rId23" xr:uid="{00000000-0004-0000-0100-000016000000}"/>
    <hyperlink ref="F308" r:id="rId24" xr:uid="{00000000-0004-0000-0100-000017000000}"/>
    <hyperlink ref="F310" r:id="rId25" xr:uid="{00000000-0004-0000-0100-000018000000}"/>
    <hyperlink ref="F312" r:id="rId26" xr:uid="{00000000-0004-0000-0100-000019000000}"/>
    <hyperlink ref="F314" r:id="rId27" xr:uid="{00000000-0004-0000-0100-00001A000000}"/>
    <hyperlink ref="F316" r:id="rId28" xr:uid="{00000000-0004-0000-0100-00001B000000}"/>
    <hyperlink ref="F324" r:id="rId29" xr:uid="{00000000-0004-0000-0100-00001C000000}"/>
    <hyperlink ref="F333" r:id="rId30" xr:uid="{00000000-0004-0000-0100-00001D000000}"/>
    <hyperlink ref="F341" r:id="rId31" xr:uid="{00000000-0004-0000-0100-00001E000000}"/>
    <hyperlink ref="F347" r:id="rId32" xr:uid="{00000000-0004-0000-0100-00001F000000}"/>
    <hyperlink ref="F350" r:id="rId33" xr:uid="{00000000-0004-0000-0100-000020000000}"/>
    <hyperlink ref="F352" r:id="rId34" xr:uid="{00000000-0004-0000-0100-000021000000}"/>
    <hyperlink ref="F362" r:id="rId35" xr:uid="{00000000-0004-0000-0100-000022000000}"/>
    <hyperlink ref="F381" r:id="rId36" xr:uid="{00000000-0004-0000-0100-000023000000}"/>
    <hyperlink ref="F384" r:id="rId37" xr:uid="{00000000-0004-0000-0100-000024000000}"/>
    <hyperlink ref="F386" r:id="rId38" xr:uid="{00000000-0004-0000-0100-000025000000}"/>
    <hyperlink ref="F388" r:id="rId39" xr:uid="{00000000-0004-0000-0100-000026000000}"/>
    <hyperlink ref="F392" r:id="rId40" xr:uid="{00000000-0004-0000-0100-000027000000}"/>
    <hyperlink ref="F398" r:id="rId41" xr:uid="{00000000-0004-0000-0100-000028000000}"/>
    <hyperlink ref="F401" r:id="rId42" xr:uid="{00000000-0004-0000-0100-000029000000}"/>
    <hyperlink ref="F403" r:id="rId43" xr:uid="{00000000-0004-0000-0100-00002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89"/>
  <sheetViews>
    <sheetView showGridLines="0" workbookViewId="0">
      <selection activeCell="E18" sqref="E18:H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8" t="s">
        <v>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93</v>
      </c>
      <c r="L4" s="21"/>
      <c r="M4" s="84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8" t="str">
        <f>'Rekapitulace stavby'!K6</f>
        <v>Rekonstrukce podlahy a obložení stěn tělocvičen - ZŠ Edvarda Beneše</v>
      </c>
      <c r="F7" s="319"/>
      <c r="G7" s="319"/>
      <c r="H7" s="319"/>
      <c r="L7" s="21"/>
    </row>
    <row r="8" spans="2:46" s="1" customFormat="1" ht="12" customHeight="1">
      <c r="B8" s="33"/>
      <c r="D8" s="28" t="s">
        <v>94</v>
      </c>
      <c r="L8" s="33"/>
    </row>
    <row r="9" spans="2:46" s="1" customFormat="1" ht="16.5" customHeight="1">
      <c r="B9" s="33"/>
      <c r="E9" s="308" t="s">
        <v>585</v>
      </c>
      <c r="F9" s="317"/>
      <c r="G9" s="317"/>
      <c r="H9" s="317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8. 3. 2025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0" t="str">
        <f>'Rekapitulace stavby'!E14</f>
        <v>Vyplň údaj</v>
      </c>
      <c r="F18" s="291"/>
      <c r="G18" s="291"/>
      <c r="H18" s="291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47.25" customHeight="1">
      <c r="B27" s="85"/>
      <c r="E27" s="295" t="s">
        <v>37</v>
      </c>
      <c r="F27" s="295"/>
      <c r="G27" s="295"/>
      <c r="H27" s="295"/>
      <c r="L27" s="85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86" t="s">
        <v>38</v>
      </c>
      <c r="J30" s="62">
        <f>ROUND(J92,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87" t="s">
        <v>40</v>
      </c>
      <c r="I32" s="87" t="s">
        <v>39</v>
      </c>
      <c r="J32" s="87" t="s">
        <v>41</v>
      </c>
      <c r="L32" s="33"/>
    </row>
    <row r="33" spans="2:12" s="1" customFormat="1" ht="14.45" customHeight="1">
      <c r="B33" s="33"/>
      <c r="D33" s="88" t="s">
        <v>42</v>
      </c>
      <c r="E33" s="28" t="s">
        <v>43</v>
      </c>
      <c r="F33" s="89">
        <f>ROUND((SUM(BE92:BE288)),  2)</f>
        <v>0</v>
      </c>
      <c r="I33" s="90">
        <v>0.21</v>
      </c>
      <c r="J33" s="89">
        <f>ROUND(((SUM(BE92:BE288))*I33),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ROUND((SUM(BF92:BF288)),  2)</f>
        <v>0</v>
      </c>
      <c r="I34" s="90">
        <v>0.12</v>
      </c>
      <c r="J34" s="89">
        <f>ROUND(((SUM(BF92:BF288))*I34),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ROUND((SUM(BG92:BG288)),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ROUND((SUM(BH92:BH288)),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ROUND((SUM(BI92:BI288)),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3"/>
      <c r="F39" s="53"/>
      <c r="G39" s="93" t="s">
        <v>49</v>
      </c>
      <c r="H39" s="94" t="s">
        <v>50</v>
      </c>
      <c r="I39" s="53"/>
      <c r="J39" s="95">
        <f>SUM(J30:J37)</f>
        <v>0</v>
      </c>
      <c r="K39" s="96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96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8" t="str">
        <f>E7</f>
        <v>Rekonstrukce podlahy a obložení stěn tělocvičen - ZŠ Edvarda Beneše</v>
      </c>
      <c r="F48" s="319"/>
      <c r="G48" s="319"/>
      <c r="H48" s="319"/>
      <c r="L48" s="33"/>
    </row>
    <row r="49" spans="2:47" s="1" customFormat="1" ht="12" customHeight="1">
      <c r="B49" s="33"/>
      <c r="C49" s="28" t="s">
        <v>94</v>
      </c>
      <c r="L49" s="33"/>
    </row>
    <row r="50" spans="2:47" s="1" customFormat="1" ht="16.5" customHeight="1">
      <c r="B50" s="33"/>
      <c r="E50" s="308" t="str">
        <f>E9</f>
        <v>02 - Malá tělocvična T2</v>
      </c>
      <c r="F50" s="317"/>
      <c r="G50" s="317"/>
      <c r="H50" s="317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E. Beneše 961/2, parc.č. st. 1487, k.ú. Kateřinky </v>
      </c>
      <c r="I52" s="28" t="s">
        <v>23</v>
      </c>
      <c r="J52" s="49" t="str">
        <f>IF(J12="","",J12)</f>
        <v>8. 3. 2025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Statutární město Opava</v>
      </c>
      <c r="I54" s="28" t="s">
        <v>31</v>
      </c>
      <c r="J54" s="31" t="str">
        <f>E21</f>
        <v>Ing. arch. Petr Mlýnek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97</v>
      </c>
      <c r="D57" s="91"/>
      <c r="E57" s="91"/>
      <c r="F57" s="91"/>
      <c r="G57" s="91"/>
      <c r="H57" s="91"/>
      <c r="I57" s="91"/>
      <c r="J57" s="98" t="s">
        <v>98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2">
        <f>J92</f>
        <v>0</v>
      </c>
      <c r="L59" s="33"/>
      <c r="AU59" s="18" t="s">
        <v>99</v>
      </c>
    </row>
    <row r="60" spans="2:47" s="8" customFormat="1" ht="24.95" customHeight="1">
      <c r="B60" s="100"/>
      <c r="D60" s="101" t="s">
        <v>100</v>
      </c>
      <c r="E60" s="102"/>
      <c r="F60" s="102"/>
      <c r="G60" s="102"/>
      <c r="H60" s="102"/>
      <c r="I60" s="102"/>
      <c r="J60" s="103">
        <f>J93</f>
        <v>0</v>
      </c>
      <c r="L60" s="100"/>
    </row>
    <row r="61" spans="2:47" s="9" customFormat="1" ht="19.899999999999999" customHeight="1">
      <c r="B61" s="104"/>
      <c r="D61" s="105" t="s">
        <v>101</v>
      </c>
      <c r="E61" s="106"/>
      <c r="F61" s="106"/>
      <c r="G61" s="106"/>
      <c r="H61" s="106"/>
      <c r="I61" s="106"/>
      <c r="J61" s="107">
        <f>J94</f>
        <v>0</v>
      </c>
      <c r="L61" s="104"/>
    </row>
    <row r="62" spans="2:47" s="9" customFormat="1" ht="19.899999999999999" customHeight="1">
      <c r="B62" s="104"/>
      <c r="D62" s="105" t="s">
        <v>102</v>
      </c>
      <c r="E62" s="106"/>
      <c r="F62" s="106"/>
      <c r="G62" s="106"/>
      <c r="H62" s="106"/>
      <c r="I62" s="106"/>
      <c r="J62" s="107">
        <f>J109</f>
        <v>0</v>
      </c>
      <c r="L62" s="104"/>
    </row>
    <row r="63" spans="2:47" s="9" customFormat="1" ht="19.899999999999999" customHeight="1">
      <c r="B63" s="104"/>
      <c r="D63" s="105" t="s">
        <v>103</v>
      </c>
      <c r="E63" s="106"/>
      <c r="F63" s="106"/>
      <c r="G63" s="106"/>
      <c r="H63" s="106"/>
      <c r="I63" s="106"/>
      <c r="J63" s="107">
        <f>J144</f>
        <v>0</v>
      </c>
      <c r="L63" s="104"/>
    </row>
    <row r="64" spans="2:47" s="9" customFormat="1" ht="19.899999999999999" customHeight="1">
      <c r="B64" s="104"/>
      <c r="D64" s="105" t="s">
        <v>104</v>
      </c>
      <c r="E64" s="106"/>
      <c r="F64" s="106"/>
      <c r="G64" s="106"/>
      <c r="H64" s="106"/>
      <c r="I64" s="106"/>
      <c r="J64" s="107">
        <f>J150</f>
        <v>0</v>
      </c>
      <c r="L64" s="104"/>
    </row>
    <row r="65" spans="2:12" s="9" customFormat="1" ht="19.899999999999999" customHeight="1">
      <c r="B65" s="104"/>
      <c r="D65" s="105" t="s">
        <v>105</v>
      </c>
      <c r="E65" s="106"/>
      <c r="F65" s="106"/>
      <c r="G65" s="106"/>
      <c r="H65" s="106"/>
      <c r="I65" s="106"/>
      <c r="J65" s="107">
        <f>J166</f>
        <v>0</v>
      </c>
      <c r="L65" s="104"/>
    </row>
    <row r="66" spans="2:12" s="9" customFormat="1" ht="19.899999999999999" customHeight="1">
      <c r="B66" s="104"/>
      <c r="D66" s="105" t="s">
        <v>106</v>
      </c>
      <c r="E66" s="106"/>
      <c r="F66" s="106"/>
      <c r="G66" s="106"/>
      <c r="H66" s="106"/>
      <c r="I66" s="106"/>
      <c r="J66" s="107">
        <f>J176</f>
        <v>0</v>
      </c>
      <c r="L66" s="104"/>
    </row>
    <row r="67" spans="2:12" s="8" customFormat="1" ht="24.95" customHeight="1">
      <c r="B67" s="100"/>
      <c r="D67" s="101" t="s">
        <v>107</v>
      </c>
      <c r="E67" s="102"/>
      <c r="F67" s="102"/>
      <c r="G67" s="102"/>
      <c r="H67" s="102"/>
      <c r="I67" s="102"/>
      <c r="J67" s="103">
        <f>J179</f>
        <v>0</v>
      </c>
      <c r="L67" s="100"/>
    </row>
    <row r="68" spans="2:12" s="9" customFormat="1" ht="19.899999999999999" customHeight="1">
      <c r="B68" s="104"/>
      <c r="D68" s="105" t="s">
        <v>108</v>
      </c>
      <c r="E68" s="106"/>
      <c r="F68" s="106"/>
      <c r="G68" s="106"/>
      <c r="H68" s="106"/>
      <c r="I68" s="106"/>
      <c r="J68" s="107">
        <f>J180</f>
        <v>0</v>
      </c>
      <c r="L68" s="104"/>
    </row>
    <row r="69" spans="2:12" s="9" customFormat="1" ht="19.899999999999999" customHeight="1">
      <c r="B69" s="104"/>
      <c r="D69" s="105" t="s">
        <v>110</v>
      </c>
      <c r="E69" s="106"/>
      <c r="F69" s="106"/>
      <c r="G69" s="106"/>
      <c r="H69" s="106"/>
      <c r="I69" s="106"/>
      <c r="J69" s="107">
        <f>J182</f>
        <v>0</v>
      </c>
      <c r="L69" s="104"/>
    </row>
    <row r="70" spans="2:12" s="9" customFormat="1" ht="19.899999999999999" customHeight="1">
      <c r="B70" s="104"/>
      <c r="D70" s="105" t="s">
        <v>111</v>
      </c>
      <c r="E70" s="106"/>
      <c r="F70" s="106"/>
      <c r="G70" s="106"/>
      <c r="H70" s="106"/>
      <c r="I70" s="106"/>
      <c r="J70" s="107">
        <f>J247</f>
        <v>0</v>
      </c>
      <c r="L70" s="104"/>
    </row>
    <row r="71" spans="2:12" s="9" customFormat="1" ht="19.899999999999999" customHeight="1">
      <c r="B71" s="104"/>
      <c r="D71" s="105" t="s">
        <v>113</v>
      </c>
      <c r="E71" s="106"/>
      <c r="F71" s="106"/>
      <c r="G71" s="106"/>
      <c r="H71" s="106"/>
      <c r="I71" s="106"/>
      <c r="J71" s="107">
        <f>J259</f>
        <v>0</v>
      </c>
      <c r="L71" s="104"/>
    </row>
    <row r="72" spans="2:12" s="9" customFormat="1" ht="19.899999999999999" customHeight="1">
      <c r="B72" s="104"/>
      <c r="D72" s="105" t="s">
        <v>115</v>
      </c>
      <c r="E72" s="106"/>
      <c r="F72" s="106"/>
      <c r="G72" s="106"/>
      <c r="H72" s="106"/>
      <c r="I72" s="106"/>
      <c r="J72" s="107">
        <f>J277</f>
        <v>0</v>
      </c>
      <c r="L72" s="104"/>
    </row>
    <row r="73" spans="2:12" s="1" customFormat="1" ht="21.75" customHeight="1">
      <c r="B73" s="33"/>
      <c r="L73" s="33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3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3"/>
    </row>
    <row r="79" spans="2:12" s="1" customFormat="1" ht="24.95" customHeight="1">
      <c r="B79" s="33"/>
      <c r="C79" s="22" t="s">
        <v>116</v>
      </c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16</v>
      </c>
      <c r="L81" s="33"/>
    </row>
    <row r="82" spans="2:65" s="1" customFormat="1" ht="16.5" customHeight="1">
      <c r="B82" s="33"/>
      <c r="E82" s="318" t="str">
        <f>E7</f>
        <v>Rekonstrukce podlahy a obložení stěn tělocvičen - ZŠ Edvarda Beneše</v>
      </c>
      <c r="F82" s="319"/>
      <c r="G82" s="319"/>
      <c r="H82" s="319"/>
      <c r="L82" s="33"/>
    </row>
    <row r="83" spans="2:65" s="1" customFormat="1" ht="12" customHeight="1">
      <c r="B83" s="33"/>
      <c r="C83" s="28" t="s">
        <v>94</v>
      </c>
      <c r="L83" s="33"/>
    </row>
    <row r="84" spans="2:65" s="1" customFormat="1" ht="16.5" customHeight="1">
      <c r="B84" s="33"/>
      <c r="E84" s="308" t="str">
        <f>E9</f>
        <v>02 - Malá tělocvična T2</v>
      </c>
      <c r="F84" s="317"/>
      <c r="G84" s="317"/>
      <c r="H84" s="317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8" t="s">
        <v>21</v>
      </c>
      <c r="F86" s="26" t="str">
        <f>F12</f>
        <v xml:space="preserve">E. Beneše 961/2, parc.č. st. 1487, k.ú. Kateřinky </v>
      </c>
      <c r="I86" s="28" t="s">
        <v>23</v>
      </c>
      <c r="J86" s="49" t="str">
        <f>IF(J12="","",J12)</f>
        <v>8. 3. 2025</v>
      </c>
      <c r="L86" s="33"/>
    </row>
    <row r="87" spans="2:65" s="1" customFormat="1" ht="6.95" customHeight="1">
      <c r="B87" s="33"/>
      <c r="L87" s="33"/>
    </row>
    <row r="88" spans="2:65" s="1" customFormat="1" ht="15.2" customHeight="1">
      <c r="B88" s="33"/>
      <c r="C88" s="28" t="s">
        <v>25</v>
      </c>
      <c r="F88" s="26" t="str">
        <f>E15</f>
        <v>Statutární město Opava</v>
      </c>
      <c r="I88" s="28" t="s">
        <v>31</v>
      </c>
      <c r="J88" s="31" t="str">
        <f>E21</f>
        <v>Ing. arch. Petr Mlýnek</v>
      </c>
      <c r="L88" s="33"/>
    </row>
    <row r="89" spans="2:65" s="1" customFormat="1" ht="15.2" customHeight="1">
      <c r="B89" s="33"/>
      <c r="C89" s="28" t="s">
        <v>29</v>
      </c>
      <c r="F89" s="26" t="str">
        <f>IF(E18="","",E18)</f>
        <v>Vyplň údaj</v>
      </c>
      <c r="I89" s="28" t="s">
        <v>34</v>
      </c>
      <c r="J89" s="31" t="str">
        <f>E24</f>
        <v xml:space="preserve"> 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08"/>
      <c r="C91" s="109" t="s">
        <v>117</v>
      </c>
      <c r="D91" s="110" t="s">
        <v>57</v>
      </c>
      <c r="E91" s="110" t="s">
        <v>53</v>
      </c>
      <c r="F91" s="110" t="s">
        <v>54</v>
      </c>
      <c r="G91" s="110" t="s">
        <v>118</v>
      </c>
      <c r="H91" s="110" t="s">
        <v>119</v>
      </c>
      <c r="I91" s="110" t="s">
        <v>120</v>
      </c>
      <c r="J91" s="110" t="s">
        <v>98</v>
      </c>
      <c r="K91" s="111" t="s">
        <v>121</v>
      </c>
      <c r="L91" s="108"/>
      <c r="M91" s="55" t="s">
        <v>19</v>
      </c>
      <c r="N91" s="56" t="s">
        <v>42</v>
      </c>
      <c r="O91" s="56" t="s">
        <v>122</v>
      </c>
      <c r="P91" s="56" t="s">
        <v>123</v>
      </c>
      <c r="Q91" s="56" t="s">
        <v>124</v>
      </c>
      <c r="R91" s="56" t="s">
        <v>125</v>
      </c>
      <c r="S91" s="56" t="s">
        <v>126</v>
      </c>
      <c r="T91" s="57" t="s">
        <v>127</v>
      </c>
    </row>
    <row r="92" spans="2:65" s="1" customFormat="1" ht="22.9" customHeight="1">
      <c r="B92" s="33"/>
      <c r="C92" s="60" t="s">
        <v>128</v>
      </c>
      <c r="J92" s="112">
        <f>BK92</f>
        <v>0</v>
      </c>
      <c r="L92" s="33"/>
      <c r="M92" s="58"/>
      <c r="N92" s="50"/>
      <c r="O92" s="50"/>
      <c r="P92" s="113">
        <f>P93+P179</f>
        <v>0</v>
      </c>
      <c r="Q92" s="50"/>
      <c r="R92" s="113">
        <f>R93+R179</f>
        <v>11.885592249999998</v>
      </c>
      <c r="S92" s="50"/>
      <c r="T92" s="114">
        <f>T93+T179</f>
        <v>77.11748882000002</v>
      </c>
      <c r="AT92" s="18" t="s">
        <v>71</v>
      </c>
      <c r="AU92" s="18" t="s">
        <v>99</v>
      </c>
      <c r="BK92" s="115">
        <f>BK93+BK179</f>
        <v>0</v>
      </c>
    </row>
    <row r="93" spans="2:65" s="11" customFormat="1" ht="25.9" customHeight="1">
      <c r="B93" s="116"/>
      <c r="D93" s="117" t="s">
        <v>71</v>
      </c>
      <c r="E93" s="118" t="s">
        <v>129</v>
      </c>
      <c r="F93" s="118" t="s">
        <v>130</v>
      </c>
      <c r="I93" s="119"/>
      <c r="J93" s="120">
        <f>BK93</f>
        <v>0</v>
      </c>
      <c r="L93" s="116"/>
      <c r="M93" s="121"/>
      <c r="P93" s="122">
        <f>P94+P109+P144+P150+P166+P176</f>
        <v>0</v>
      </c>
      <c r="R93" s="122">
        <f>R94+R109+R144+R150+R166+R176</f>
        <v>11.217504809999999</v>
      </c>
      <c r="T93" s="123">
        <f>T94+T109+T144+T150+T166+T176</f>
        <v>77.107996000000014</v>
      </c>
      <c r="AR93" s="117" t="s">
        <v>80</v>
      </c>
      <c r="AT93" s="124" t="s">
        <v>71</v>
      </c>
      <c r="AU93" s="124" t="s">
        <v>72</v>
      </c>
      <c r="AY93" s="117" t="s">
        <v>131</v>
      </c>
      <c r="BK93" s="125">
        <f>BK94+BK109+BK144+BK150+BK166+BK176</f>
        <v>0</v>
      </c>
    </row>
    <row r="94" spans="2:65" s="11" customFormat="1" ht="22.9" customHeight="1">
      <c r="B94" s="116"/>
      <c r="D94" s="117" t="s">
        <v>71</v>
      </c>
      <c r="E94" s="126" t="s">
        <v>132</v>
      </c>
      <c r="F94" s="126" t="s">
        <v>133</v>
      </c>
      <c r="I94" s="119"/>
      <c r="J94" s="127">
        <f>BK94</f>
        <v>0</v>
      </c>
      <c r="L94" s="116"/>
      <c r="M94" s="121"/>
      <c r="P94" s="122">
        <f>SUM(P95:P108)</f>
        <v>0</v>
      </c>
      <c r="R94" s="122">
        <f>SUM(R95:R108)</f>
        <v>1.1912647200000002</v>
      </c>
      <c r="T94" s="123">
        <f>SUM(T95:T108)</f>
        <v>0</v>
      </c>
      <c r="AR94" s="117" t="s">
        <v>80</v>
      </c>
      <c r="AT94" s="124" t="s">
        <v>71</v>
      </c>
      <c r="AU94" s="124" t="s">
        <v>80</v>
      </c>
      <c r="AY94" s="117" t="s">
        <v>131</v>
      </c>
      <c r="BK94" s="125">
        <f>SUM(BK95:BK108)</f>
        <v>0</v>
      </c>
    </row>
    <row r="95" spans="2:65" s="1" customFormat="1" ht="16.5" customHeight="1">
      <c r="B95" s="33"/>
      <c r="C95" s="128" t="s">
        <v>80</v>
      </c>
      <c r="D95" s="128" t="s">
        <v>134</v>
      </c>
      <c r="E95" s="129" t="s">
        <v>135</v>
      </c>
      <c r="F95" s="130" t="s">
        <v>136</v>
      </c>
      <c r="G95" s="131" t="s">
        <v>137</v>
      </c>
      <c r="H95" s="132">
        <v>8.0370000000000008</v>
      </c>
      <c r="I95" s="133"/>
      <c r="J95" s="134">
        <f>ROUND(I95*H95,2)</f>
        <v>0</v>
      </c>
      <c r="K95" s="130" t="s">
        <v>138</v>
      </c>
      <c r="L95" s="33"/>
      <c r="M95" s="135" t="s">
        <v>19</v>
      </c>
      <c r="N95" s="136" t="s">
        <v>43</v>
      </c>
      <c r="P95" s="137">
        <f>O95*H95</f>
        <v>0</v>
      </c>
      <c r="Q95" s="137">
        <v>3.4680000000000002E-2</v>
      </c>
      <c r="R95" s="137">
        <f>Q95*H95</f>
        <v>0.27872316000000003</v>
      </c>
      <c r="S95" s="137">
        <v>0</v>
      </c>
      <c r="T95" s="138">
        <f>S95*H95</f>
        <v>0</v>
      </c>
      <c r="AR95" s="139" t="s">
        <v>139</v>
      </c>
      <c r="AT95" s="139" t="s">
        <v>134</v>
      </c>
      <c r="AU95" s="139" t="s">
        <v>82</v>
      </c>
      <c r="AY95" s="18" t="s">
        <v>131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80</v>
      </c>
      <c r="BK95" s="140">
        <f>ROUND(I95*H95,2)</f>
        <v>0</v>
      </c>
      <c r="BL95" s="18" t="s">
        <v>139</v>
      </c>
      <c r="BM95" s="139" t="s">
        <v>140</v>
      </c>
    </row>
    <row r="96" spans="2:65" s="1" customFormat="1">
      <c r="B96" s="33"/>
      <c r="D96" s="141" t="s">
        <v>141</v>
      </c>
      <c r="F96" s="142" t="s">
        <v>142</v>
      </c>
      <c r="I96" s="143"/>
      <c r="L96" s="33"/>
      <c r="M96" s="144"/>
      <c r="T96" s="52"/>
      <c r="AT96" s="18" t="s">
        <v>141</v>
      </c>
      <c r="AU96" s="18" t="s">
        <v>82</v>
      </c>
    </row>
    <row r="97" spans="2:65" s="12" customFormat="1">
      <c r="B97" s="145"/>
      <c r="D97" s="146" t="s">
        <v>143</v>
      </c>
      <c r="E97" s="147" t="s">
        <v>19</v>
      </c>
      <c r="F97" s="148" t="s">
        <v>144</v>
      </c>
      <c r="H97" s="147" t="s">
        <v>19</v>
      </c>
      <c r="I97" s="149"/>
      <c r="L97" s="145"/>
      <c r="M97" s="150"/>
      <c r="T97" s="151"/>
      <c r="AT97" s="147" t="s">
        <v>143</v>
      </c>
      <c r="AU97" s="147" t="s">
        <v>82</v>
      </c>
      <c r="AV97" s="12" t="s">
        <v>80</v>
      </c>
      <c r="AW97" s="12" t="s">
        <v>33</v>
      </c>
      <c r="AX97" s="12" t="s">
        <v>72</v>
      </c>
      <c r="AY97" s="147" t="s">
        <v>131</v>
      </c>
    </row>
    <row r="98" spans="2:65" s="13" customFormat="1">
      <c r="B98" s="152"/>
      <c r="D98" s="146" t="s">
        <v>143</v>
      </c>
      <c r="E98" s="153" t="s">
        <v>19</v>
      </c>
      <c r="F98" s="154" t="s">
        <v>145</v>
      </c>
      <c r="H98" s="155">
        <v>5.31</v>
      </c>
      <c r="I98" s="156"/>
      <c r="L98" s="152"/>
      <c r="M98" s="157"/>
      <c r="T98" s="158"/>
      <c r="AT98" s="153" t="s">
        <v>143</v>
      </c>
      <c r="AU98" s="153" t="s">
        <v>82</v>
      </c>
      <c r="AV98" s="13" t="s">
        <v>82</v>
      </c>
      <c r="AW98" s="13" t="s">
        <v>33</v>
      </c>
      <c r="AX98" s="13" t="s">
        <v>72</v>
      </c>
      <c r="AY98" s="153" t="s">
        <v>131</v>
      </c>
    </row>
    <row r="99" spans="2:65" s="13" customFormat="1">
      <c r="B99" s="152"/>
      <c r="D99" s="146" t="s">
        <v>143</v>
      </c>
      <c r="E99" s="153" t="s">
        <v>19</v>
      </c>
      <c r="F99" s="154" t="s">
        <v>146</v>
      </c>
      <c r="H99" s="155">
        <v>2.7269999999999999</v>
      </c>
      <c r="I99" s="156"/>
      <c r="L99" s="152"/>
      <c r="M99" s="157"/>
      <c r="T99" s="158"/>
      <c r="AT99" s="153" t="s">
        <v>143</v>
      </c>
      <c r="AU99" s="153" t="s">
        <v>82</v>
      </c>
      <c r="AV99" s="13" t="s">
        <v>82</v>
      </c>
      <c r="AW99" s="13" t="s">
        <v>33</v>
      </c>
      <c r="AX99" s="13" t="s">
        <v>72</v>
      </c>
      <c r="AY99" s="153" t="s">
        <v>131</v>
      </c>
    </row>
    <row r="100" spans="2:65" s="14" customFormat="1">
      <c r="B100" s="159"/>
      <c r="D100" s="146" t="s">
        <v>143</v>
      </c>
      <c r="E100" s="160" t="s">
        <v>19</v>
      </c>
      <c r="F100" s="161" t="s">
        <v>147</v>
      </c>
      <c r="H100" s="162">
        <v>8.0370000000000008</v>
      </c>
      <c r="I100" s="163"/>
      <c r="L100" s="159"/>
      <c r="M100" s="164"/>
      <c r="T100" s="165"/>
      <c r="AT100" s="160" t="s">
        <v>143</v>
      </c>
      <c r="AU100" s="160" t="s">
        <v>82</v>
      </c>
      <c r="AV100" s="14" t="s">
        <v>139</v>
      </c>
      <c r="AW100" s="14" t="s">
        <v>33</v>
      </c>
      <c r="AX100" s="14" t="s">
        <v>80</v>
      </c>
      <c r="AY100" s="160" t="s">
        <v>131</v>
      </c>
    </row>
    <row r="101" spans="2:65" s="1" customFormat="1" ht="16.5" customHeight="1">
      <c r="B101" s="33"/>
      <c r="C101" s="128" t="s">
        <v>82</v>
      </c>
      <c r="D101" s="128" t="s">
        <v>134</v>
      </c>
      <c r="E101" s="129" t="s">
        <v>148</v>
      </c>
      <c r="F101" s="130" t="s">
        <v>149</v>
      </c>
      <c r="G101" s="131" t="s">
        <v>137</v>
      </c>
      <c r="H101" s="132">
        <v>43.746000000000002</v>
      </c>
      <c r="I101" s="133"/>
      <c r="J101" s="134">
        <f>ROUND(I101*H101,2)</f>
        <v>0</v>
      </c>
      <c r="K101" s="130" t="s">
        <v>138</v>
      </c>
      <c r="L101" s="33"/>
      <c r="M101" s="135" t="s">
        <v>19</v>
      </c>
      <c r="N101" s="136" t="s">
        <v>43</v>
      </c>
      <c r="P101" s="137">
        <f>O101*H101</f>
        <v>0</v>
      </c>
      <c r="Q101" s="137">
        <v>2.5999999999999998E-4</v>
      </c>
      <c r="R101" s="137">
        <f>Q101*H101</f>
        <v>1.1373959999999999E-2</v>
      </c>
      <c r="S101" s="137">
        <v>0</v>
      </c>
      <c r="T101" s="138">
        <f>S101*H101</f>
        <v>0</v>
      </c>
      <c r="AR101" s="139" t="s">
        <v>139</v>
      </c>
      <c r="AT101" s="139" t="s">
        <v>134</v>
      </c>
      <c r="AU101" s="139" t="s">
        <v>82</v>
      </c>
      <c r="AY101" s="18" t="s">
        <v>131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80</v>
      </c>
      <c r="BK101" s="140">
        <f>ROUND(I101*H101,2)</f>
        <v>0</v>
      </c>
      <c r="BL101" s="18" t="s">
        <v>139</v>
      </c>
      <c r="BM101" s="139" t="s">
        <v>150</v>
      </c>
    </row>
    <row r="102" spans="2:65" s="1" customFormat="1">
      <c r="B102" s="33"/>
      <c r="D102" s="141" t="s">
        <v>141</v>
      </c>
      <c r="F102" s="142" t="s">
        <v>151</v>
      </c>
      <c r="I102" s="143"/>
      <c r="L102" s="33"/>
      <c r="M102" s="144"/>
      <c r="T102" s="52"/>
      <c r="AT102" s="18" t="s">
        <v>141</v>
      </c>
      <c r="AU102" s="18" t="s">
        <v>82</v>
      </c>
    </row>
    <row r="103" spans="2:65" s="1" customFormat="1" ht="24.2" customHeight="1">
      <c r="B103" s="33"/>
      <c r="C103" s="128" t="s">
        <v>152</v>
      </c>
      <c r="D103" s="128" t="s">
        <v>134</v>
      </c>
      <c r="E103" s="129" t="s">
        <v>153</v>
      </c>
      <c r="F103" s="130" t="s">
        <v>154</v>
      </c>
      <c r="G103" s="131" t="s">
        <v>137</v>
      </c>
      <c r="H103" s="132">
        <v>43.746000000000002</v>
      </c>
      <c r="I103" s="133"/>
      <c r="J103" s="134">
        <f>ROUND(I103*H103,2)</f>
        <v>0</v>
      </c>
      <c r="K103" s="130" t="s">
        <v>138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2.06E-2</v>
      </c>
      <c r="R103" s="137">
        <f>Q103*H103</f>
        <v>0.90116760000000007</v>
      </c>
      <c r="S103" s="137">
        <v>0</v>
      </c>
      <c r="T103" s="138">
        <f>S103*H103</f>
        <v>0</v>
      </c>
      <c r="AR103" s="139" t="s">
        <v>139</v>
      </c>
      <c r="AT103" s="139" t="s">
        <v>134</v>
      </c>
      <c r="AU103" s="139" t="s">
        <v>82</v>
      </c>
      <c r="AY103" s="18" t="s">
        <v>131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80</v>
      </c>
      <c r="BK103" s="140">
        <f>ROUND(I103*H103,2)</f>
        <v>0</v>
      </c>
      <c r="BL103" s="18" t="s">
        <v>139</v>
      </c>
      <c r="BM103" s="139" t="s">
        <v>155</v>
      </c>
    </row>
    <row r="104" spans="2:65" s="1" customFormat="1">
      <c r="B104" s="33"/>
      <c r="D104" s="141" t="s">
        <v>141</v>
      </c>
      <c r="F104" s="142" t="s">
        <v>156</v>
      </c>
      <c r="I104" s="143"/>
      <c r="L104" s="33"/>
      <c r="M104" s="144"/>
      <c r="T104" s="52"/>
      <c r="AT104" s="18" t="s">
        <v>141</v>
      </c>
      <c r="AU104" s="18" t="s">
        <v>82</v>
      </c>
    </row>
    <row r="105" spans="2:65" s="12" customFormat="1">
      <c r="B105" s="145"/>
      <c r="D105" s="146" t="s">
        <v>143</v>
      </c>
      <c r="E105" s="147" t="s">
        <v>19</v>
      </c>
      <c r="F105" s="148" t="s">
        <v>157</v>
      </c>
      <c r="H105" s="147" t="s">
        <v>19</v>
      </c>
      <c r="I105" s="149"/>
      <c r="L105" s="145"/>
      <c r="M105" s="150"/>
      <c r="T105" s="151"/>
      <c r="AT105" s="147" t="s">
        <v>143</v>
      </c>
      <c r="AU105" s="147" t="s">
        <v>82</v>
      </c>
      <c r="AV105" s="12" t="s">
        <v>80</v>
      </c>
      <c r="AW105" s="12" t="s">
        <v>33</v>
      </c>
      <c r="AX105" s="12" t="s">
        <v>72</v>
      </c>
      <c r="AY105" s="147" t="s">
        <v>131</v>
      </c>
    </row>
    <row r="106" spans="2:65" s="13" customFormat="1">
      <c r="B106" s="152"/>
      <c r="D106" s="146" t="s">
        <v>143</v>
      </c>
      <c r="E106" s="153" t="s">
        <v>19</v>
      </c>
      <c r="F106" s="154" t="s">
        <v>586</v>
      </c>
      <c r="H106" s="155">
        <v>39.438000000000002</v>
      </c>
      <c r="I106" s="156"/>
      <c r="L106" s="152"/>
      <c r="M106" s="157"/>
      <c r="T106" s="158"/>
      <c r="AT106" s="153" t="s">
        <v>143</v>
      </c>
      <c r="AU106" s="153" t="s">
        <v>82</v>
      </c>
      <c r="AV106" s="13" t="s">
        <v>82</v>
      </c>
      <c r="AW106" s="13" t="s">
        <v>33</v>
      </c>
      <c r="AX106" s="13" t="s">
        <v>72</v>
      </c>
      <c r="AY106" s="153" t="s">
        <v>131</v>
      </c>
    </row>
    <row r="107" spans="2:65" s="13" customFormat="1">
      <c r="B107" s="152"/>
      <c r="D107" s="146" t="s">
        <v>143</v>
      </c>
      <c r="E107" s="153" t="s">
        <v>19</v>
      </c>
      <c r="F107" s="154" t="s">
        <v>587</v>
      </c>
      <c r="H107" s="155">
        <v>4.3079999999999998</v>
      </c>
      <c r="I107" s="156"/>
      <c r="L107" s="152"/>
      <c r="M107" s="157"/>
      <c r="T107" s="158"/>
      <c r="AT107" s="153" t="s">
        <v>143</v>
      </c>
      <c r="AU107" s="153" t="s">
        <v>82</v>
      </c>
      <c r="AV107" s="13" t="s">
        <v>82</v>
      </c>
      <c r="AW107" s="13" t="s">
        <v>33</v>
      </c>
      <c r="AX107" s="13" t="s">
        <v>72</v>
      </c>
      <c r="AY107" s="153" t="s">
        <v>131</v>
      </c>
    </row>
    <row r="108" spans="2:65" s="14" customFormat="1">
      <c r="B108" s="159"/>
      <c r="D108" s="146" t="s">
        <v>143</v>
      </c>
      <c r="E108" s="160" t="s">
        <v>19</v>
      </c>
      <c r="F108" s="161" t="s">
        <v>147</v>
      </c>
      <c r="H108" s="162">
        <v>43.746000000000002</v>
      </c>
      <c r="I108" s="163"/>
      <c r="L108" s="159"/>
      <c r="M108" s="164"/>
      <c r="T108" s="165"/>
      <c r="AT108" s="160" t="s">
        <v>143</v>
      </c>
      <c r="AU108" s="160" t="s">
        <v>82</v>
      </c>
      <c r="AV108" s="14" t="s">
        <v>139</v>
      </c>
      <c r="AW108" s="14" t="s">
        <v>33</v>
      </c>
      <c r="AX108" s="14" t="s">
        <v>80</v>
      </c>
      <c r="AY108" s="160" t="s">
        <v>131</v>
      </c>
    </row>
    <row r="109" spans="2:65" s="11" customFormat="1" ht="22.9" customHeight="1">
      <c r="B109" s="116"/>
      <c r="D109" s="117" t="s">
        <v>71</v>
      </c>
      <c r="E109" s="126" t="s">
        <v>159</v>
      </c>
      <c r="F109" s="126" t="s">
        <v>160</v>
      </c>
      <c r="I109" s="119"/>
      <c r="J109" s="127">
        <f>BK109</f>
        <v>0</v>
      </c>
      <c r="L109" s="116"/>
      <c r="M109" s="121"/>
      <c r="P109" s="122">
        <f>SUM(P110:P143)</f>
        <v>0</v>
      </c>
      <c r="R109" s="122">
        <f>SUM(R110:R143)</f>
        <v>10.01090009</v>
      </c>
      <c r="T109" s="123">
        <f>SUM(T110:T143)</f>
        <v>0</v>
      </c>
      <c r="AR109" s="117" t="s">
        <v>80</v>
      </c>
      <c r="AT109" s="124" t="s">
        <v>71</v>
      </c>
      <c r="AU109" s="124" t="s">
        <v>80</v>
      </c>
      <c r="AY109" s="117" t="s">
        <v>131</v>
      </c>
      <c r="BK109" s="125">
        <f>SUM(BK110:BK143)</f>
        <v>0</v>
      </c>
    </row>
    <row r="110" spans="2:65" s="1" customFormat="1" ht="21.75" customHeight="1">
      <c r="B110" s="33"/>
      <c r="C110" s="128" t="s">
        <v>139</v>
      </c>
      <c r="D110" s="128" t="s">
        <v>134</v>
      </c>
      <c r="E110" s="129" t="s">
        <v>161</v>
      </c>
      <c r="F110" s="130" t="s">
        <v>162</v>
      </c>
      <c r="G110" s="131" t="s">
        <v>163</v>
      </c>
      <c r="H110" s="132">
        <v>2.5419999999999998</v>
      </c>
      <c r="I110" s="133"/>
      <c r="J110" s="134">
        <f>ROUND(I110*H110,2)</f>
        <v>0</v>
      </c>
      <c r="K110" s="130" t="s">
        <v>138</v>
      </c>
      <c r="L110" s="33"/>
      <c r="M110" s="135" t="s">
        <v>19</v>
      </c>
      <c r="N110" s="136" t="s">
        <v>43</v>
      </c>
      <c r="P110" s="137">
        <f>O110*H110</f>
        <v>0</v>
      </c>
      <c r="Q110" s="137">
        <v>2.5018699999999998</v>
      </c>
      <c r="R110" s="137">
        <f>Q110*H110</f>
        <v>6.3597535399999989</v>
      </c>
      <c r="S110" s="137">
        <v>0</v>
      </c>
      <c r="T110" s="138">
        <f>S110*H110</f>
        <v>0</v>
      </c>
      <c r="AR110" s="139" t="s">
        <v>139</v>
      </c>
      <c r="AT110" s="139" t="s">
        <v>134</v>
      </c>
      <c r="AU110" s="139" t="s">
        <v>82</v>
      </c>
      <c r="AY110" s="18" t="s">
        <v>131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80</v>
      </c>
      <c r="BK110" s="140">
        <f>ROUND(I110*H110,2)</f>
        <v>0</v>
      </c>
      <c r="BL110" s="18" t="s">
        <v>139</v>
      </c>
      <c r="BM110" s="139" t="s">
        <v>164</v>
      </c>
    </row>
    <row r="111" spans="2:65" s="1" customFormat="1">
      <c r="B111" s="33"/>
      <c r="D111" s="141" t="s">
        <v>141</v>
      </c>
      <c r="F111" s="142" t="s">
        <v>165</v>
      </c>
      <c r="I111" s="143"/>
      <c r="L111" s="33"/>
      <c r="M111" s="144"/>
      <c r="T111" s="52"/>
      <c r="AT111" s="18" t="s">
        <v>141</v>
      </c>
      <c r="AU111" s="18" t="s">
        <v>82</v>
      </c>
    </row>
    <row r="112" spans="2:65" s="12" customFormat="1">
      <c r="B112" s="145"/>
      <c r="D112" s="146" t="s">
        <v>143</v>
      </c>
      <c r="E112" s="147" t="s">
        <v>19</v>
      </c>
      <c r="F112" s="148" t="s">
        <v>170</v>
      </c>
      <c r="H112" s="147" t="s">
        <v>19</v>
      </c>
      <c r="I112" s="149"/>
      <c r="L112" s="145"/>
      <c r="M112" s="150"/>
      <c r="T112" s="151"/>
      <c r="AT112" s="147" t="s">
        <v>143</v>
      </c>
      <c r="AU112" s="147" t="s">
        <v>82</v>
      </c>
      <c r="AV112" s="12" t="s">
        <v>80</v>
      </c>
      <c r="AW112" s="12" t="s">
        <v>33</v>
      </c>
      <c r="AX112" s="12" t="s">
        <v>72</v>
      </c>
      <c r="AY112" s="147" t="s">
        <v>131</v>
      </c>
    </row>
    <row r="113" spans="2:65" s="13" customFormat="1">
      <c r="B113" s="152"/>
      <c r="D113" s="146" t="s">
        <v>143</v>
      </c>
      <c r="E113" s="153" t="s">
        <v>19</v>
      </c>
      <c r="F113" s="154" t="s">
        <v>588</v>
      </c>
      <c r="H113" s="155">
        <v>2.5419999999999998</v>
      </c>
      <c r="I113" s="156"/>
      <c r="L113" s="152"/>
      <c r="M113" s="157"/>
      <c r="T113" s="158"/>
      <c r="AT113" s="153" t="s">
        <v>143</v>
      </c>
      <c r="AU113" s="153" t="s">
        <v>82</v>
      </c>
      <c r="AV113" s="13" t="s">
        <v>82</v>
      </c>
      <c r="AW113" s="13" t="s">
        <v>33</v>
      </c>
      <c r="AX113" s="13" t="s">
        <v>80</v>
      </c>
      <c r="AY113" s="153" t="s">
        <v>131</v>
      </c>
    </row>
    <row r="114" spans="2:65" s="1" customFormat="1" ht="21.75" customHeight="1">
      <c r="B114" s="33"/>
      <c r="C114" s="128" t="s">
        <v>172</v>
      </c>
      <c r="D114" s="128" t="s">
        <v>134</v>
      </c>
      <c r="E114" s="129" t="s">
        <v>173</v>
      </c>
      <c r="F114" s="130" t="s">
        <v>174</v>
      </c>
      <c r="G114" s="131" t="s">
        <v>163</v>
      </c>
      <c r="H114" s="132">
        <v>2.5419999999999998</v>
      </c>
      <c r="I114" s="133"/>
      <c r="J114" s="134">
        <f>ROUND(I114*H114,2)</f>
        <v>0</v>
      </c>
      <c r="K114" s="130" t="s">
        <v>138</v>
      </c>
      <c r="L114" s="33"/>
      <c r="M114" s="135" t="s">
        <v>19</v>
      </c>
      <c r="N114" s="136" t="s">
        <v>43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139</v>
      </c>
      <c r="AT114" s="139" t="s">
        <v>134</v>
      </c>
      <c r="AU114" s="139" t="s">
        <v>82</v>
      </c>
      <c r="AY114" s="18" t="s">
        <v>131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80</v>
      </c>
      <c r="BK114" s="140">
        <f>ROUND(I114*H114,2)</f>
        <v>0</v>
      </c>
      <c r="BL114" s="18" t="s">
        <v>139</v>
      </c>
      <c r="BM114" s="139" t="s">
        <v>175</v>
      </c>
    </row>
    <row r="115" spans="2:65" s="1" customFormat="1">
      <c r="B115" s="33"/>
      <c r="D115" s="141" t="s">
        <v>141</v>
      </c>
      <c r="F115" s="142" t="s">
        <v>176</v>
      </c>
      <c r="I115" s="143"/>
      <c r="L115" s="33"/>
      <c r="M115" s="144"/>
      <c r="T115" s="52"/>
      <c r="AT115" s="18" t="s">
        <v>141</v>
      </c>
      <c r="AU115" s="18" t="s">
        <v>82</v>
      </c>
    </row>
    <row r="116" spans="2:65" s="1" customFormat="1" ht="24.2" customHeight="1">
      <c r="B116" s="33"/>
      <c r="C116" s="128" t="s">
        <v>177</v>
      </c>
      <c r="D116" s="128" t="s">
        <v>134</v>
      </c>
      <c r="E116" s="129" t="s">
        <v>178</v>
      </c>
      <c r="F116" s="130" t="s">
        <v>179</v>
      </c>
      <c r="G116" s="131" t="s">
        <v>163</v>
      </c>
      <c r="H116" s="132">
        <v>2.5419999999999998</v>
      </c>
      <c r="I116" s="133"/>
      <c r="J116" s="134">
        <f>ROUND(I116*H116,2)</f>
        <v>0</v>
      </c>
      <c r="K116" s="130" t="s">
        <v>138</v>
      </c>
      <c r="L116" s="33"/>
      <c r="M116" s="135" t="s">
        <v>19</v>
      </c>
      <c r="N116" s="136" t="s">
        <v>43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139</v>
      </c>
      <c r="AT116" s="139" t="s">
        <v>134</v>
      </c>
      <c r="AU116" s="139" t="s">
        <v>82</v>
      </c>
      <c r="AY116" s="18" t="s">
        <v>131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80</v>
      </c>
      <c r="BK116" s="140">
        <f>ROUND(I116*H116,2)</f>
        <v>0</v>
      </c>
      <c r="BL116" s="18" t="s">
        <v>139</v>
      </c>
      <c r="BM116" s="139" t="s">
        <v>180</v>
      </c>
    </row>
    <row r="117" spans="2:65" s="1" customFormat="1">
      <c r="B117" s="33"/>
      <c r="D117" s="141" t="s">
        <v>141</v>
      </c>
      <c r="F117" s="142" t="s">
        <v>181</v>
      </c>
      <c r="I117" s="143"/>
      <c r="L117" s="33"/>
      <c r="M117" s="144"/>
      <c r="T117" s="52"/>
      <c r="AT117" s="18" t="s">
        <v>141</v>
      </c>
      <c r="AU117" s="18" t="s">
        <v>82</v>
      </c>
    </row>
    <row r="118" spans="2:65" s="1" customFormat="1" ht="16.5" customHeight="1">
      <c r="B118" s="33"/>
      <c r="C118" s="128" t="s">
        <v>182</v>
      </c>
      <c r="D118" s="128" t="s">
        <v>134</v>
      </c>
      <c r="E118" s="129" t="s">
        <v>183</v>
      </c>
      <c r="F118" s="130" t="s">
        <v>184</v>
      </c>
      <c r="G118" s="131" t="s">
        <v>185</v>
      </c>
      <c r="H118" s="132">
        <v>0.115</v>
      </c>
      <c r="I118" s="133"/>
      <c r="J118" s="134">
        <f>ROUND(I118*H118,2)</f>
        <v>0</v>
      </c>
      <c r="K118" s="130" t="s">
        <v>138</v>
      </c>
      <c r="L118" s="33"/>
      <c r="M118" s="135" t="s">
        <v>19</v>
      </c>
      <c r="N118" s="136" t="s">
        <v>43</v>
      </c>
      <c r="P118" s="137">
        <f>O118*H118</f>
        <v>0</v>
      </c>
      <c r="Q118" s="137">
        <v>1.06277</v>
      </c>
      <c r="R118" s="137">
        <f>Q118*H118</f>
        <v>0.12221855000000001</v>
      </c>
      <c r="S118" s="137">
        <v>0</v>
      </c>
      <c r="T118" s="138">
        <f>S118*H118</f>
        <v>0</v>
      </c>
      <c r="AR118" s="139" t="s">
        <v>139</v>
      </c>
      <c r="AT118" s="139" t="s">
        <v>134</v>
      </c>
      <c r="AU118" s="139" t="s">
        <v>82</v>
      </c>
      <c r="AY118" s="18" t="s">
        <v>131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80</v>
      </c>
      <c r="BK118" s="140">
        <f>ROUND(I118*H118,2)</f>
        <v>0</v>
      </c>
      <c r="BL118" s="18" t="s">
        <v>139</v>
      </c>
      <c r="BM118" s="139" t="s">
        <v>186</v>
      </c>
    </row>
    <row r="119" spans="2:65" s="1" customFormat="1">
      <c r="B119" s="33"/>
      <c r="D119" s="141" t="s">
        <v>141</v>
      </c>
      <c r="F119" s="142" t="s">
        <v>187</v>
      </c>
      <c r="I119" s="143"/>
      <c r="L119" s="33"/>
      <c r="M119" s="144"/>
      <c r="T119" s="52"/>
      <c r="AT119" s="18" t="s">
        <v>141</v>
      </c>
      <c r="AU119" s="18" t="s">
        <v>82</v>
      </c>
    </row>
    <row r="120" spans="2:65" s="12" customFormat="1">
      <c r="B120" s="145"/>
      <c r="D120" s="146" t="s">
        <v>143</v>
      </c>
      <c r="E120" s="147" t="s">
        <v>19</v>
      </c>
      <c r="F120" s="148" t="s">
        <v>170</v>
      </c>
      <c r="H120" s="147" t="s">
        <v>19</v>
      </c>
      <c r="I120" s="149"/>
      <c r="L120" s="145"/>
      <c r="M120" s="150"/>
      <c r="T120" s="151"/>
      <c r="AT120" s="147" t="s">
        <v>143</v>
      </c>
      <c r="AU120" s="147" t="s">
        <v>82</v>
      </c>
      <c r="AV120" s="12" t="s">
        <v>80</v>
      </c>
      <c r="AW120" s="12" t="s">
        <v>33</v>
      </c>
      <c r="AX120" s="12" t="s">
        <v>72</v>
      </c>
      <c r="AY120" s="147" t="s">
        <v>131</v>
      </c>
    </row>
    <row r="121" spans="2:65" s="13" customFormat="1">
      <c r="B121" s="152"/>
      <c r="D121" s="146" t="s">
        <v>143</v>
      </c>
      <c r="E121" s="153" t="s">
        <v>19</v>
      </c>
      <c r="F121" s="154" t="s">
        <v>589</v>
      </c>
      <c r="H121" s="155">
        <v>0.115</v>
      </c>
      <c r="I121" s="156"/>
      <c r="L121" s="152"/>
      <c r="M121" s="157"/>
      <c r="T121" s="158"/>
      <c r="AT121" s="153" t="s">
        <v>143</v>
      </c>
      <c r="AU121" s="153" t="s">
        <v>82</v>
      </c>
      <c r="AV121" s="13" t="s">
        <v>82</v>
      </c>
      <c r="AW121" s="13" t="s">
        <v>33</v>
      </c>
      <c r="AX121" s="13" t="s">
        <v>80</v>
      </c>
      <c r="AY121" s="153" t="s">
        <v>131</v>
      </c>
    </row>
    <row r="122" spans="2:65" s="1" customFormat="1" ht="37.9" customHeight="1">
      <c r="B122" s="33"/>
      <c r="C122" s="128" t="s">
        <v>191</v>
      </c>
      <c r="D122" s="128" t="s">
        <v>134</v>
      </c>
      <c r="E122" s="129" t="s">
        <v>590</v>
      </c>
      <c r="F122" s="130" t="s">
        <v>591</v>
      </c>
      <c r="G122" s="131" t="s">
        <v>137</v>
      </c>
      <c r="H122" s="132">
        <v>353.6</v>
      </c>
      <c r="I122" s="133"/>
      <c r="J122" s="134">
        <f>ROUND(I122*H122,2)</f>
        <v>0</v>
      </c>
      <c r="K122" s="130" t="s">
        <v>19</v>
      </c>
      <c r="L122" s="33"/>
      <c r="M122" s="135" t="s">
        <v>19</v>
      </c>
      <c r="N122" s="136" t="s">
        <v>43</v>
      </c>
      <c r="P122" s="137">
        <f>O122*H122</f>
        <v>0</v>
      </c>
      <c r="Q122" s="137">
        <v>9.9799999999999993E-3</v>
      </c>
      <c r="R122" s="137">
        <f>Q122*H122</f>
        <v>3.5289280000000001</v>
      </c>
      <c r="S122" s="137">
        <v>0</v>
      </c>
      <c r="T122" s="138">
        <f>S122*H122</f>
        <v>0</v>
      </c>
      <c r="AR122" s="139" t="s">
        <v>139</v>
      </c>
      <c r="AT122" s="139" t="s">
        <v>134</v>
      </c>
      <c r="AU122" s="139" t="s">
        <v>82</v>
      </c>
      <c r="AY122" s="18" t="s">
        <v>131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80</v>
      </c>
      <c r="BK122" s="140">
        <f>ROUND(I122*H122,2)</f>
        <v>0</v>
      </c>
      <c r="BL122" s="18" t="s">
        <v>139</v>
      </c>
      <c r="BM122" s="139" t="s">
        <v>194</v>
      </c>
    </row>
    <row r="123" spans="2:65" s="12" customFormat="1">
      <c r="B123" s="145"/>
      <c r="D123" s="146" t="s">
        <v>143</v>
      </c>
      <c r="E123" s="147" t="s">
        <v>19</v>
      </c>
      <c r="F123" s="148" t="s">
        <v>203</v>
      </c>
      <c r="H123" s="147" t="s">
        <v>19</v>
      </c>
      <c r="I123" s="149"/>
      <c r="L123" s="145"/>
      <c r="M123" s="150"/>
      <c r="T123" s="151"/>
      <c r="AT123" s="147" t="s">
        <v>143</v>
      </c>
      <c r="AU123" s="147" t="s">
        <v>82</v>
      </c>
      <c r="AV123" s="12" t="s">
        <v>80</v>
      </c>
      <c r="AW123" s="12" t="s">
        <v>33</v>
      </c>
      <c r="AX123" s="12" t="s">
        <v>72</v>
      </c>
      <c r="AY123" s="147" t="s">
        <v>131</v>
      </c>
    </row>
    <row r="124" spans="2:65" s="12" customFormat="1">
      <c r="B124" s="145"/>
      <c r="D124" s="146" t="s">
        <v>143</v>
      </c>
      <c r="E124" s="147" t="s">
        <v>19</v>
      </c>
      <c r="F124" s="148" t="s">
        <v>592</v>
      </c>
      <c r="H124" s="147" t="s">
        <v>19</v>
      </c>
      <c r="I124" s="149"/>
      <c r="L124" s="145"/>
      <c r="M124" s="150"/>
      <c r="T124" s="151"/>
      <c r="AT124" s="147" t="s">
        <v>143</v>
      </c>
      <c r="AU124" s="147" t="s">
        <v>82</v>
      </c>
      <c r="AV124" s="12" t="s">
        <v>80</v>
      </c>
      <c r="AW124" s="12" t="s">
        <v>33</v>
      </c>
      <c r="AX124" s="12" t="s">
        <v>72</v>
      </c>
      <c r="AY124" s="147" t="s">
        <v>131</v>
      </c>
    </row>
    <row r="125" spans="2:65" s="12" customFormat="1">
      <c r="B125" s="145"/>
      <c r="D125" s="146" t="s">
        <v>143</v>
      </c>
      <c r="E125" s="147" t="s">
        <v>19</v>
      </c>
      <c r="F125" s="148" t="s">
        <v>593</v>
      </c>
      <c r="H125" s="147" t="s">
        <v>19</v>
      </c>
      <c r="I125" s="149"/>
      <c r="L125" s="145"/>
      <c r="M125" s="150"/>
      <c r="T125" s="151"/>
      <c r="AT125" s="147" t="s">
        <v>143</v>
      </c>
      <c r="AU125" s="147" t="s">
        <v>82</v>
      </c>
      <c r="AV125" s="12" t="s">
        <v>80</v>
      </c>
      <c r="AW125" s="12" t="s">
        <v>33</v>
      </c>
      <c r="AX125" s="12" t="s">
        <v>72</v>
      </c>
      <c r="AY125" s="147" t="s">
        <v>131</v>
      </c>
    </row>
    <row r="126" spans="2:65" s="12" customFormat="1">
      <c r="B126" s="145"/>
      <c r="D126" s="146" t="s">
        <v>143</v>
      </c>
      <c r="E126" s="147" t="s">
        <v>19</v>
      </c>
      <c r="F126" s="148" t="s">
        <v>594</v>
      </c>
      <c r="H126" s="147" t="s">
        <v>19</v>
      </c>
      <c r="I126" s="149"/>
      <c r="L126" s="145"/>
      <c r="M126" s="150"/>
      <c r="T126" s="151"/>
      <c r="AT126" s="147" t="s">
        <v>143</v>
      </c>
      <c r="AU126" s="147" t="s">
        <v>82</v>
      </c>
      <c r="AV126" s="12" t="s">
        <v>80</v>
      </c>
      <c r="AW126" s="12" t="s">
        <v>33</v>
      </c>
      <c r="AX126" s="12" t="s">
        <v>72</v>
      </c>
      <c r="AY126" s="147" t="s">
        <v>131</v>
      </c>
    </row>
    <row r="127" spans="2:65" s="12" customFormat="1">
      <c r="B127" s="145"/>
      <c r="D127" s="146" t="s">
        <v>143</v>
      </c>
      <c r="E127" s="147" t="s">
        <v>19</v>
      </c>
      <c r="F127" s="148" t="s">
        <v>595</v>
      </c>
      <c r="H127" s="147" t="s">
        <v>19</v>
      </c>
      <c r="I127" s="149"/>
      <c r="L127" s="145"/>
      <c r="M127" s="150"/>
      <c r="T127" s="151"/>
      <c r="AT127" s="147" t="s">
        <v>143</v>
      </c>
      <c r="AU127" s="147" t="s">
        <v>82</v>
      </c>
      <c r="AV127" s="12" t="s">
        <v>80</v>
      </c>
      <c r="AW127" s="12" t="s">
        <v>33</v>
      </c>
      <c r="AX127" s="12" t="s">
        <v>72</v>
      </c>
      <c r="AY127" s="147" t="s">
        <v>131</v>
      </c>
    </row>
    <row r="128" spans="2:65" s="12" customFormat="1">
      <c r="B128" s="145"/>
      <c r="D128" s="146" t="s">
        <v>143</v>
      </c>
      <c r="E128" s="147" t="s">
        <v>19</v>
      </c>
      <c r="F128" s="148" t="s">
        <v>596</v>
      </c>
      <c r="H128" s="147" t="s">
        <v>19</v>
      </c>
      <c r="I128" s="149"/>
      <c r="L128" s="145"/>
      <c r="M128" s="150"/>
      <c r="T128" s="151"/>
      <c r="AT128" s="147" t="s">
        <v>143</v>
      </c>
      <c r="AU128" s="147" t="s">
        <v>82</v>
      </c>
      <c r="AV128" s="12" t="s">
        <v>80</v>
      </c>
      <c r="AW128" s="12" t="s">
        <v>33</v>
      </c>
      <c r="AX128" s="12" t="s">
        <v>72</v>
      </c>
      <c r="AY128" s="147" t="s">
        <v>131</v>
      </c>
    </row>
    <row r="129" spans="2:65" s="12" customFormat="1">
      <c r="B129" s="145"/>
      <c r="D129" s="146" t="s">
        <v>143</v>
      </c>
      <c r="E129" s="147" t="s">
        <v>19</v>
      </c>
      <c r="F129" s="148" t="s">
        <v>597</v>
      </c>
      <c r="H129" s="147" t="s">
        <v>19</v>
      </c>
      <c r="I129" s="149"/>
      <c r="L129" s="145"/>
      <c r="M129" s="150"/>
      <c r="T129" s="151"/>
      <c r="AT129" s="147" t="s">
        <v>143</v>
      </c>
      <c r="AU129" s="147" t="s">
        <v>82</v>
      </c>
      <c r="AV129" s="12" t="s">
        <v>80</v>
      </c>
      <c r="AW129" s="12" t="s">
        <v>33</v>
      </c>
      <c r="AX129" s="12" t="s">
        <v>72</v>
      </c>
      <c r="AY129" s="147" t="s">
        <v>131</v>
      </c>
    </row>
    <row r="130" spans="2:65" s="12" customFormat="1">
      <c r="B130" s="145"/>
      <c r="D130" s="146" t="s">
        <v>143</v>
      </c>
      <c r="E130" s="147" t="s">
        <v>19</v>
      </c>
      <c r="F130" s="148" t="s">
        <v>598</v>
      </c>
      <c r="H130" s="147" t="s">
        <v>19</v>
      </c>
      <c r="I130" s="149"/>
      <c r="L130" s="145"/>
      <c r="M130" s="150"/>
      <c r="T130" s="151"/>
      <c r="AT130" s="147" t="s">
        <v>143</v>
      </c>
      <c r="AU130" s="147" t="s">
        <v>82</v>
      </c>
      <c r="AV130" s="12" t="s">
        <v>80</v>
      </c>
      <c r="AW130" s="12" t="s">
        <v>33</v>
      </c>
      <c r="AX130" s="12" t="s">
        <v>72</v>
      </c>
      <c r="AY130" s="147" t="s">
        <v>131</v>
      </c>
    </row>
    <row r="131" spans="2:65" s="12" customFormat="1">
      <c r="B131" s="145"/>
      <c r="D131" s="146" t="s">
        <v>143</v>
      </c>
      <c r="E131" s="147" t="s">
        <v>19</v>
      </c>
      <c r="F131" s="148" t="s">
        <v>599</v>
      </c>
      <c r="H131" s="147" t="s">
        <v>19</v>
      </c>
      <c r="I131" s="149"/>
      <c r="L131" s="145"/>
      <c r="M131" s="150"/>
      <c r="T131" s="151"/>
      <c r="AT131" s="147" t="s">
        <v>143</v>
      </c>
      <c r="AU131" s="147" t="s">
        <v>82</v>
      </c>
      <c r="AV131" s="12" t="s">
        <v>80</v>
      </c>
      <c r="AW131" s="12" t="s">
        <v>33</v>
      </c>
      <c r="AX131" s="12" t="s">
        <v>72</v>
      </c>
      <c r="AY131" s="147" t="s">
        <v>131</v>
      </c>
    </row>
    <row r="132" spans="2:65" s="12" customFormat="1">
      <c r="B132" s="145"/>
      <c r="D132" s="146" t="s">
        <v>143</v>
      </c>
      <c r="E132" s="147" t="s">
        <v>19</v>
      </c>
      <c r="F132" s="148" t="s">
        <v>600</v>
      </c>
      <c r="H132" s="147" t="s">
        <v>19</v>
      </c>
      <c r="I132" s="149"/>
      <c r="L132" s="145"/>
      <c r="M132" s="150"/>
      <c r="T132" s="151"/>
      <c r="AT132" s="147" t="s">
        <v>143</v>
      </c>
      <c r="AU132" s="147" t="s">
        <v>82</v>
      </c>
      <c r="AV132" s="12" t="s">
        <v>80</v>
      </c>
      <c r="AW132" s="12" t="s">
        <v>33</v>
      </c>
      <c r="AX132" s="12" t="s">
        <v>72</v>
      </c>
      <c r="AY132" s="147" t="s">
        <v>131</v>
      </c>
    </row>
    <row r="133" spans="2:65" s="12" customFormat="1">
      <c r="B133" s="145"/>
      <c r="D133" s="146" t="s">
        <v>143</v>
      </c>
      <c r="E133" s="147" t="s">
        <v>19</v>
      </c>
      <c r="F133" s="148" t="s">
        <v>601</v>
      </c>
      <c r="H133" s="147" t="s">
        <v>19</v>
      </c>
      <c r="I133" s="149"/>
      <c r="L133" s="145"/>
      <c r="M133" s="150"/>
      <c r="T133" s="151"/>
      <c r="AT133" s="147" t="s">
        <v>143</v>
      </c>
      <c r="AU133" s="147" t="s">
        <v>82</v>
      </c>
      <c r="AV133" s="12" t="s">
        <v>80</v>
      </c>
      <c r="AW133" s="12" t="s">
        <v>33</v>
      </c>
      <c r="AX133" s="12" t="s">
        <v>72</v>
      </c>
      <c r="AY133" s="147" t="s">
        <v>131</v>
      </c>
    </row>
    <row r="134" spans="2:65" s="12" customFormat="1">
      <c r="B134" s="145"/>
      <c r="D134" s="146" t="s">
        <v>143</v>
      </c>
      <c r="E134" s="147" t="s">
        <v>19</v>
      </c>
      <c r="F134" s="148" t="s">
        <v>602</v>
      </c>
      <c r="H134" s="147" t="s">
        <v>19</v>
      </c>
      <c r="I134" s="149"/>
      <c r="L134" s="145"/>
      <c r="M134" s="150"/>
      <c r="T134" s="151"/>
      <c r="AT134" s="147" t="s">
        <v>143</v>
      </c>
      <c r="AU134" s="147" t="s">
        <v>82</v>
      </c>
      <c r="AV134" s="12" t="s">
        <v>80</v>
      </c>
      <c r="AW134" s="12" t="s">
        <v>33</v>
      </c>
      <c r="AX134" s="12" t="s">
        <v>72</v>
      </c>
      <c r="AY134" s="147" t="s">
        <v>131</v>
      </c>
    </row>
    <row r="135" spans="2:65" s="12" customFormat="1">
      <c r="B135" s="145"/>
      <c r="D135" s="146" t="s">
        <v>143</v>
      </c>
      <c r="E135" s="147" t="s">
        <v>19</v>
      </c>
      <c r="F135" s="148" t="s">
        <v>603</v>
      </c>
      <c r="H135" s="147" t="s">
        <v>19</v>
      </c>
      <c r="I135" s="149"/>
      <c r="L135" s="145"/>
      <c r="M135" s="150"/>
      <c r="T135" s="151"/>
      <c r="AT135" s="147" t="s">
        <v>143</v>
      </c>
      <c r="AU135" s="147" t="s">
        <v>82</v>
      </c>
      <c r="AV135" s="12" t="s">
        <v>80</v>
      </c>
      <c r="AW135" s="12" t="s">
        <v>33</v>
      </c>
      <c r="AX135" s="12" t="s">
        <v>72</v>
      </c>
      <c r="AY135" s="147" t="s">
        <v>131</v>
      </c>
    </row>
    <row r="136" spans="2:65" s="12" customFormat="1">
      <c r="B136" s="145"/>
      <c r="D136" s="146" t="s">
        <v>143</v>
      </c>
      <c r="E136" s="147" t="s">
        <v>19</v>
      </c>
      <c r="F136" s="148" t="s">
        <v>604</v>
      </c>
      <c r="H136" s="147" t="s">
        <v>19</v>
      </c>
      <c r="I136" s="149"/>
      <c r="L136" s="145"/>
      <c r="M136" s="150"/>
      <c r="T136" s="151"/>
      <c r="AT136" s="147" t="s">
        <v>143</v>
      </c>
      <c r="AU136" s="147" t="s">
        <v>82</v>
      </c>
      <c r="AV136" s="12" t="s">
        <v>80</v>
      </c>
      <c r="AW136" s="12" t="s">
        <v>33</v>
      </c>
      <c r="AX136" s="12" t="s">
        <v>72</v>
      </c>
      <c r="AY136" s="147" t="s">
        <v>131</v>
      </c>
    </row>
    <row r="137" spans="2:65" s="12" customFormat="1">
      <c r="B137" s="145"/>
      <c r="D137" s="146" t="s">
        <v>143</v>
      </c>
      <c r="E137" s="147" t="s">
        <v>19</v>
      </c>
      <c r="F137" s="148" t="s">
        <v>605</v>
      </c>
      <c r="H137" s="147" t="s">
        <v>19</v>
      </c>
      <c r="I137" s="149"/>
      <c r="L137" s="145"/>
      <c r="M137" s="150"/>
      <c r="T137" s="151"/>
      <c r="AT137" s="147" t="s">
        <v>143</v>
      </c>
      <c r="AU137" s="147" t="s">
        <v>82</v>
      </c>
      <c r="AV137" s="12" t="s">
        <v>80</v>
      </c>
      <c r="AW137" s="12" t="s">
        <v>33</v>
      </c>
      <c r="AX137" s="12" t="s">
        <v>72</v>
      </c>
      <c r="AY137" s="147" t="s">
        <v>131</v>
      </c>
    </row>
    <row r="138" spans="2:65" s="12" customFormat="1">
      <c r="B138" s="145"/>
      <c r="D138" s="146" t="s">
        <v>143</v>
      </c>
      <c r="E138" s="147" t="s">
        <v>19</v>
      </c>
      <c r="F138" s="148" t="s">
        <v>606</v>
      </c>
      <c r="H138" s="147" t="s">
        <v>19</v>
      </c>
      <c r="I138" s="149"/>
      <c r="L138" s="145"/>
      <c r="M138" s="150"/>
      <c r="T138" s="151"/>
      <c r="AT138" s="147" t="s">
        <v>143</v>
      </c>
      <c r="AU138" s="147" t="s">
        <v>82</v>
      </c>
      <c r="AV138" s="12" t="s">
        <v>80</v>
      </c>
      <c r="AW138" s="12" t="s">
        <v>33</v>
      </c>
      <c r="AX138" s="12" t="s">
        <v>72</v>
      </c>
      <c r="AY138" s="147" t="s">
        <v>131</v>
      </c>
    </row>
    <row r="139" spans="2:65" s="12" customFormat="1">
      <c r="B139" s="145"/>
      <c r="D139" s="146" t="s">
        <v>143</v>
      </c>
      <c r="E139" s="147" t="s">
        <v>19</v>
      </c>
      <c r="F139" s="148" t="s">
        <v>607</v>
      </c>
      <c r="H139" s="147" t="s">
        <v>19</v>
      </c>
      <c r="I139" s="149"/>
      <c r="L139" s="145"/>
      <c r="M139" s="150"/>
      <c r="T139" s="151"/>
      <c r="AT139" s="147" t="s">
        <v>143</v>
      </c>
      <c r="AU139" s="147" t="s">
        <v>82</v>
      </c>
      <c r="AV139" s="12" t="s">
        <v>80</v>
      </c>
      <c r="AW139" s="12" t="s">
        <v>33</v>
      </c>
      <c r="AX139" s="12" t="s">
        <v>72</v>
      </c>
      <c r="AY139" s="147" t="s">
        <v>131</v>
      </c>
    </row>
    <row r="140" spans="2:65" s="12" customFormat="1">
      <c r="B140" s="145"/>
      <c r="D140" s="146" t="s">
        <v>143</v>
      </c>
      <c r="E140" s="147" t="s">
        <v>19</v>
      </c>
      <c r="F140" s="148" t="s">
        <v>608</v>
      </c>
      <c r="H140" s="147" t="s">
        <v>19</v>
      </c>
      <c r="I140" s="149"/>
      <c r="L140" s="145"/>
      <c r="M140" s="150"/>
      <c r="T140" s="151"/>
      <c r="AT140" s="147" t="s">
        <v>143</v>
      </c>
      <c r="AU140" s="147" t="s">
        <v>82</v>
      </c>
      <c r="AV140" s="12" t="s">
        <v>80</v>
      </c>
      <c r="AW140" s="12" t="s">
        <v>33</v>
      </c>
      <c r="AX140" s="12" t="s">
        <v>72</v>
      </c>
      <c r="AY140" s="147" t="s">
        <v>131</v>
      </c>
    </row>
    <row r="141" spans="2:65" s="12" customFormat="1">
      <c r="B141" s="145"/>
      <c r="D141" s="146" t="s">
        <v>143</v>
      </c>
      <c r="E141" s="147" t="s">
        <v>19</v>
      </c>
      <c r="F141" s="148" t="s">
        <v>609</v>
      </c>
      <c r="H141" s="147" t="s">
        <v>19</v>
      </c>
      <c r="I141" s="149"/>
      <c r="L141" s="145"/>
      <c r="M141" s="150"/>
      <c r="T141" s="151"/>
      <c r="AT141" s="147" t="s">
        <v>143</v>
      </c>
      <c r="AU141" s="147" t="s">
        <v>82</v>
      </c>
      <c r="AV141" s="12" t="s">
        <v>80</v>
      </c>
      <c r="AW141" s="12" t="s">
        <v>33</v>
      </c>
      <c r="AX141" s="12" t="s">
        <v>72</v>
      </c>
      <c r="AY141" s="147" t="s">
        <v>131</v>
      </c>
    </row>
    <row r="142" spans="2:65" s="13" customFormat="1">
      <c r="B142" s="152"/>
      <c r="D142" s="146" t="s">
        <v>143</v>
      </c>
      <c r="E142" s="153" t="s">
        <v>19</v>
      </c>
      <c r="F142" s="154" t="s">
        <v>610</v>
      </c>
      <c r="H142" s="155">
        <v>353.6</v>
      </c>
      <c r="I142" s="156"/>
      <c r="L142" s="152"/>
      <c r="M142" s="157"/>
      <c r="T142" s="158"/>
      <c r="AT142" s="153" t="s">
        <v>143</v>
      </c>
      <c r="AU142" s="153" t="s">
        <v>82</v>
      </c>
      <c r="AV142" s="13" t="s">
        <v>82</v>
      </c>
      <c r="AW142" s="13" t="s">
        <v>33</v>
      </c>
      <c r="AX142" s="13" t="s">
        <v>80</v>
      </c>
      <c r="AY142" s="153" t="s">
        <v>131</v>
      </c>
    </row>
    <row r="143" spans="2:65" s="1" customFormat="1" ht="16.5" customHeight="1">
      <c r="B143" s="33"/>
      <c r="C143" s="128" t="s">
        <v>216</v>
      </c>
      <c r="D143" s="128" t="s">
        <v>134</v>
      </c>
      <c r="E143" s="129" t="s">
        <v>217</v>
      </c>
      <c r="F143" s="130" t="s">
        <v>218</v>
      </c>
      <c r="G143" s="131" t="s">
        <v>219</v>
      </c>
      <c r="H143" s="132">
        <v>300</v>
      </c>
      <c r="I143" s="133"/>
      <c r="J143" s="134">
        <f>ROUND(I143*H143,2)</f>
        <v>0</v>
      </c>
      <c r="K143" s="130" t="s">
        <v>19</v>
      </c>
      <c r="L143" s="33"/>
      <c r="M143" s="135" t="s">
        <v>19</v>
      </c>
      <c r="N143" s="136" t="s">
        <v>43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139</v>
      </c>
      <c r="AT143" s="139" t="s">
        <v>134</v>
      </c>
      <c r="AU143" s="139" t="s">
        <v>82</v>
      </c>
      <c r="AY143" s="18" t="s">
        <v>131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8" t="s">
        <v>80</v>
      </c>
      <c r="BK143" s="140">
        <f>ROUND(I143*H143,2)</f>
        <v>0</v>
      </c>
      <c r="BL143" s="18" t="s">
        <v>139</v>
      </c>
      <c r="BM143" s="139" t="s">
        <v>611</v>
      </c>
    </row>
    <row r="144" spans="2:65" s="11" customFormat="1" ht="22.9" customHeight="1">
      <c r="B144" s="116"/>
      <c r="D144" s="117" t="s">
        <v>71</v>
      </c>
      <c r="E144" s="126" t="s">
        <v>221</v>
      </c>
      <c r="F144" s="126" t="s">
        <v>222</v>
      </c>
      <c r="I144" s="119"/>
      <c r="J144" s="127">
        <f>BK144</f>
        <v>0</v>
      </c>
      <c r="L144" s="116"/>
      <c r="M144" s="121"/>
      <c r="P144" s="122">
        <f>SUM(P145:P149)</f>
        <v>0</v>
      </c>
      <c r="R144" s="122">
        <f>SUM(R145:R149)</f>
        <v>1.5340000000000001E-2</v>
      </c>
      <c r="T144" s="123">
        <f>SUM(T145:T149)</f>
        <v>0</v>
      </c>
      <c r="AR144" s="117" t="s">
        <v>80</v>
      </c>
      <c r="AT144" s="124" t="s">
        <v>71</v>
      </c>
      <c r="AU144" s="124" t="s">
        <v>80</v>
      </c>
      <c r="AY144" s="117" t="s">
        <v>131</v>
      </c>
      <c r="BK144" s="125">
        <f>SUM(BK145:BK149)</f>
        <v>0</v>
      </c>
    </row>
    <row r="145" spans="2:65" s="1" customFormat="1" ht="24.2" customHeight="1">
      <c r="B145" s="33"/>
      <c r="C145" s="128" t="s">
        <v>223</v>
      </c>
      <c r="D145" s="128" t="s">
        <v>134</v>
      </c>
      <c r="E145" s="129" t="s">
        <v>224</v>
      </c>
      <c r="F145" s="130" t="s">
        <v>225</v>
      </c>
      <c r="G145" s="131" t="s">
        <v>137</v>
      </c>
      <c r="H145" s="132">
        <v>383.5</v>
      </c>
      <c r="I145" s="133"/>
      <c r="J145" s="134">
        <f>ROUND(I145*H145,2)</f>
        <v>0</v>
      </c>
      <c r="K145" s="130" t="s">
        <v>138</v>
      </c>
      <c r="L145" s="33"/>
      <c r="M145" s="135" t="s">
        <v>19</v>
      </c>
      <c r="N145" s="136" t="s">
        <v>43</v>
      </c>
      <c r="P145" s="137">
        <f>O145*H145</f>
        <v>0</v>
      </c>
      <c r="Q145" s="137">
        <v>4.0000000000000003E-5</v>
      </c>
      <c r="R145" s="137">
        <f>Q145*H145</f>
        <v>1.5340000000000001E-2</v>
      </c>
      <c r="S145" s="137">
        <v>0</v>
      </c>
      <c r="T145" s="138">
        <f>S145*H145</f>
        <v>0</v>
      </c>
      <c r="AR145" s="139" t="s">
        <v>226</v>
      </c>
      <c r="AT145" s="139" t="s">
        <v>134</v>
      </c>
      <c r="AU145" s="139" t="s">
        <v>82</v>
      </c>
      <c r="AY145" s="18" t="s">
        <v>131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8" t="s">
        <v>80</v>
      </c>
      <c r="BK145" s="140">
        <f>ROUND(I145*H145,2)</f>
        <v>0</v>
      </c>
      <c r="BL145" s="18" t="s">
        <v>226</v>
      </c>
      <c r="BM145" s="139" t="s">
        <v>227</v>
      </c>
    </row>
    <row r="146" spans="2:65" s="1" customFormat="1">
      <c r="B146" s="33"/>
      <c r="D146" s="141" t="s">
        <v>141</v>
      </c>
      <c r="F146" s="142" t="s">
        <v>228</v>
      </c>
      <c r="I146" s="143"/>
      <c r="L146" s="33"/>
      <c r="M146" s="144"/>
      <c r="T146" s="52"/>
      <c r="AT146" s="18" t="s">
        <v>141</v>
      </c>
      <c r="AU146" s="18" t="s">
        <v>82</v>
      </c>
    </row>
    <row r="147" spans="2:65" s="13" customFormat="1">
      <c r="B147" s="152"/>
      <c r="D147" s="146" t="s">
        <v>143</v>
      </c>
      <c r="E147" s="153" t="s">
        <v>19</v>
      </c>
      <c r="F147" s="154" t="s">
        <v>612</v>
      </c>
      <c r="H147" s="155">
        <v>353.6</v>
      </c>
      <c r="I147" s="156"/>
      <c r="L147" s="152"/>
      <c r="M147" s="157"/>
      <c r="T147" s="158"/>
      <c r="AT147" s="153" t="s">
        <v>143</v>
      </c>
      <c r="AU147" s="153" t="s">
        <v>82</v>
      </c>
      <c r="AV147" s="13" t="s">
        <v>82</v>
      </c>
      <c r="AW147" s="13" t="s">
        <v>33</v>
      </c>
      <c r="AX147" s="13" t="s">
        <v>72</v>
      </c>
      <c r="AY147" s="153" t="s">
        <v>131</v>
      </c>
    </row>
    <row r="148" spans="2:65" s="13" customFormat="1">
      <c r="B148" s="152"/>
      <c r="D148" s="146" t="s">
        <v>143</v>
      </c>
      <c r="E148" s="153" t="s">
        <v>19</v>
      </c>
      <c r="F148" s="154" t="s">
        <v>613</v>
      </c>
      <c r="H148" s="155">
        <v>29.9</v>
      </c>
      <c r="I148" s="156"/>
      <c r="L148" s="152"/>
      <c r="M148" s="157"/>
      <c r="T148" s="158"/>
      <c r="AT148" s="153" t="s">
        <v>143</v>
      </c>
      <c r="AU148" s="153" t="s">
        <v>82</v>
      </c>
      <c r="AV148" s="13" t="s">
        <v>82</v>
      </c>
      <c r="AW148" s="13" t="s">
        <v>33</v>
      </c>
      <c r="AX148" s="13" t="s">
        <v>72</v>
      </c>
      <c r="AY148" s="153" t="s">
        <v>131</v>
      </c>
    </row>
    <row r="149" spans="2:65" s="14" customFormat="1">
      <c r="B149" s="159"/>
      <c r="D149" s="146" t="s">
        <v>143</v>
      </c>
      <c r="E149" s="160" t="s">
        <v>19</v>
      </c>
      <c r="F149" s="161" t="s">
        <v>147</v>
      </c>
      <c r="H149" s="162">
        <v>383.5</v>
      </c>
      <c r="I149" s="163"/>
      <c r="L149" s="159"/>
      <c r="M149" s="164"/>
      <c r="T149" s="165"/>
      <c r="AT149" s="160" t="s">
        <v>143</v>
      </c>
      <c r="AU149" s="160" t="s">
        <v>82</v>
      </c>
      <c r="AV149" s="14" t="s">
        <v>139</v>
      </c>
      <c r="AW149" s="14" t="s">
        <v>33</v>
      </c>
      <c r="AX149" s="14" t="s">
        <v>80</v>
      </c>
      <c r="AY149" s="160" t="s">
        <v>131</v>
      </c>
    </row>
    <row r="150" spans="2:65" s="11" customFormat="1" ht="22.9" customHeight="1">
      <c r="B150" s="116"/>
      <c r="D150" s="117" t="s">
        <v>71</v>
      </c>
      <c r="E150" s="126" t="s">
        <v>231</v>
      </c>
      <c r="F150" s="126" t="s">
        <v>232</v>
      </c>
      <c r="I150" s="119"/>
      <c r="J150" s="127">
        <f>BK150</f>
        <v>0</v>
      </c>
      <c r="L150" s="116"/>
      <c r="M150" s="121"/>
      <c r="P150" s="122">
        <f>SUM(P151:P165)</f>
        <v>0</v>
      </c>
      <c r="R150" s="122">
        <f>SUM(R151:R165)</f>
        <v>0</v>
      </c>
      <c r="T150" s="123">
        <f>SUM(T151:T165)</f>
        <v>77.107996000000014</v>
      </c>
      <c r="AR150" s="117" t="s">
        <v>80</v>
      </c>
      <c r="AT150" s="124" t="s">
        <v>71</v>
      </c>
      <c r="AU150" s="124" t="s">
        <v>80</v>
      </c>
      <c r="AY150" s="117" t="s">
        <v>131</v>
      </c>
      <c r="BK150" s="125">
        <f>SUM(BK151:BK165)</f>
        <v>0</v>
      </c>
    </row>
    <row r="151" spans="2:65" s="1" customFormat="1" ht="24.2" customHeight="1">
      <c r="B151" s="33"/>
      <c r="C151" s="128" t="s">
        <v>233</v>
      </c>
      <c r="D151" s="128" t="s">
        <v>134</v>
      </c>
      <c r="E151" s="129" t="s">
        <v>234</v>
      </c>
      <c r="F151" s="130" t="s">
        <v>235</v>
      </c>
      <c r="G151" s="131" t="s">
        <v>236</v>
      </c>
      <c r="H151" s="132">
        <v>50</v>
      </c>
      <c r="I151" s="133"/>
      <c r="J151" s="134">
        <f>ROUND(I151*H151,2)</f>
        <v>0</v>
      </c>
      <c r="K151" s="130" t="s">
        <v>19</v>
      </c>
      <c r="L151" s="33"/>
      <c r="M151" s="135" t="s">
        <v>19</v>
      </c>
      <c r="N151" s="136" t="s">
        <v>43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139</v>
      </c>
      <c r="AT151" s="139" t="s">
        <v>134</v>
      </c>
      <c r="AU151" s="139" t="s">
        <v>82</v>
      </c>
      <c r="AY151" s="18" t="s">
        <v>131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8" t="s">
        <v>80</v>
      </c>
      <c r="BK151" s="140">
        <f>ROUND(I151*H151,2)</f>
        <v>0</v>
      </c>
      <c r="BL151" s="18" t="s">
        <v>139</v>
      </c>
      <c r="BM151" s="139" t="s">
        <v>237</v>
      </c>
    </row>
    <row r="152" spans="2:65" s="1" customFormat="1" ht="16.5" customHeight="1">
      <c r="B152" s="33"/>
      <c r="C152" s="128" t="s">
        <v>8</v>
      </c>
      <c r="D152" s="128" t="s">
        <v>134</v>
      </c>
      <c r="E152" s="129" t="s">
        <v>238</v>
      </c>
      <c r="F152" s="130" t="s">
        <v>239</v>
      </c>
      <c r="G152" s="131" t="s">
        <v>163</v>
      </c>
      <c r="H152" s="132">
        <v>34.515000000000001</v>
      </c>
      <c r="I152" s="133"/>
      <c r="J152" s="134">
        <f>ROUND(I152*H152,2)</f>
        <v>0</v>
      </c>
      <c r="K152" s="130" t="s">
        <v>138</v>
      </c>
      <c r="L152" s="33"/>
      <c r="M152" s="135" t="s">
        <v>19</v>
      </c>
      <c r="N152" s="136" t="s">
        <v>43</v>
      </c>
      <c r="P152" s="137">
        <f>O152*H152</f>
        <v>0</v>
      </c>
      <c r="Q152" s="137">
        <v>0</v>
      </c>
      <c r="R152" s="137">
        <f>Q152*H152</f>
        <v>0</v>
      </c>
      <c r="S152" s="137">
        <v>2.2000000000000002</v>
      </c>
      <c r="T152" s="138">
        <f>S152*H152</f>
        <v>75.933000000000007</v>
      </c>
      <c r="AR152" s="139" t="s">
        <v>139</v>
      </c>
      <c r="AT152" s="139" t="s">
        <v>134</v>
      </c>
      <c r="AU152" s="139" t="s">
        <v>82</v>
      </c>
      <c r="AY152" s="18" t="s">
        <v>131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8" t="s">
        <v>80</v>
      </c>
      <c r="BK152" s="140">
        <f>ROUND(I152*H152,2)</f>
        <v>0</v>
      </c>
      <c r="BL152" s="18" t="s">
        <v>139</v>
      </c>
      <c r="BM152" s="139" t="s">
        <v>240</v>
      </c>
    </row>
    <row r="153" spans="2:65" s="1" customFormat="1">
      <c r="B153" s="33"/>
      <c r="D153" s="141" t="s">
        <v>141</v>
      </c>
      <c r="F153" s="142" t="s">
        <v>241</v>
      </c>
      <c r="I153" s="143"/>
      <c r="L153" s="33"/>
      <c r="M153" s="144"/>
      <c r="T153" s="52"/>
      <c r="AT153" s="18" t="s">
        <v>141</v>
      </c>
      <c r="AU153" s="18" t="s">
        <v>82</v>
      </c>
    </row>
    <row r="154" spans="2:65" s="12" customFormat="1">
      <c r="B154" s="145"/>
      <c r="D154" s="146" t="s">
        <v>143</v>
      </c>
      <c r="E154" s="147" t="s">
        <v>19</v>
      </c>
      <c r="F154" s="148" t="s">
        <v>614</v>
      </c>
      <c r="H154" s="147" t="s">
        <v>19</v>
      </c>
      <c r="I154" s="149"/>
      <c r="L154" s="145"/>
      <c r="M154" s="150"/>
      <c r="T154" s="151"/>
      <c r="AT154" s="147" t="s">
        <v>143</v>
      </c>
      <c r="AU154" s="147" t="s">
        <v>82</v>
      </c>
      <c r="AV154" s="12" t="s">
        <v>80</v>
      </c>
      <c r="AW154" s="12" t="s">
        <v>33</v>
      </c>
      <c r="AX154" s="12" t="s">
        <v>72</v>
      </c>
      <c r="AY154" s="147" t="s">
        <v>131</v>
      </c>
    </row>
    <row r="155" spans="2:65" s="13" customFormat="1">
      <c r="B155" s="152"/>
      <c r="D155" s="146" t="s">
        <v>143</v>
      </c>
      <c r="E155" s="153" t="s">
        <v>19</v>
      </c>
      <c r="F155" s="154" t="s">
        <v>615</v>
      </c>
      <c r="H155" s="155">
        <v>31.824000000000002</v>
      </c>
      <c r="I155" s="156"/>
      <c r="L155" s="152"/>
      <c r="M155" s="157"/>
      <c r="T155" s="158"/>
      <c r="AT155" s="153" t="s">
        <v>143</v>
      </c>
      <c r="AU155" s="153" t="s">
        <v>82</v>
      </c>
      <c r="AV155" s="13" t="s">
        <v>82</v>
      </c>
      <c r="AW155" s="13" t="s">
        <v>33</v>
      </c>
      <c r="AX155" s="13" t="s">
        <v>72</v>
      </c>
      <c r="AY155" s="153" t="s">
        <v>131</v>
      </c>
    </row>
    <row r="156" spans="2:65" s="12" customFormat="1">
      <c r="B156" s="145"/>
      <c r="D156" s="146" t="s">
        <v>143</v>
      </c>
      <c r="E156" s="147" t="s">
        <v>19</v>
      </c>
      <c r="F156" s="148" t="s">
        <v>616</v>
      </c>
      <c r="H156" s="147" t="s">
        <v>19</v>
      </c>
      <c r="I156" s="149"/>
      <c r="L156" s="145"/>
      <c r="M156" s="150"/>
      <c r="T156" s="151"/>
      <c r="AT156" s="147" t="s">
        <v>143</v>
      </c>
      <c r="AU156" s="147" t="s">
        <v>82</v>
      </c>
      <c r="AV156" s="12" t="s">
        <v>80</v>
      </c>
      <c r="AW156" s="12" t="s">
        <v>33</v>
      </c>
      <c r="AX156" s="12" t="s">
        <v>72</v>
      </c>
      <c r="AY156" s="147" t="s">
        <v>131</v>
      </c>
    </row>
    <row r="157" spans="2:65" s="13" customFormat="1">
      <c r="B157" s="152"/>
      <c r="D157" s="146" t="s">
        <v>143</v>
      </c>
      <c r="E157" s="153" t="s">
        <v>19</v>
      </c>
      <c r="F157" s="154" t="s">
        <v>617</v>
      </c>
      <c r="H157" s="155">
        <v>2.6909999999999998</v>
      </c>
      <c r="I157" s="156"/>
      <c r="L157" s="152"/>
      <c r="M157" s="157"/>
      <c r="T157" s="158"/>
      <c r="AT157" s="153" t="s">
        <v>143</v>
      </c>
      <c r="AU157" s="153" t="s">
        <v>82</v>
      </c>
      <c r="AV157" s="13" t="s">
        <v>82</v>
      </c>
      <c r="AW157" s="13" t="s">
        <v>33</v>
      </c>
      <c r="AX157" s="13" t="s">
        <v>72</v>
      </c>
      <c r="AY157" s="153" t="s">
        <v>131</v>
      </c>
    </row>
    <row r="158" spans="2:65" s="14" customFormat="1">
      <c r="B158" s="159"/>
      <c r="D158" s="146" t="s">
        <v>143</v>
      </c>
      <c r="E158" s="160" t="s">
        <v>19</v>
      </c>
      <c r="F158" s="161" t="s">
        <v>147</v>
      </c>
      <c r="H158" s="162">
        <v>34.515000000000001</v>
      </c>
      <c r="I158" s="163"/>
      <c r="L158" s="159"/>
      <c r="M158" s="164"/>
      <c r="T158" s="165"/>
      <c r="AT158" s="160" t="s">
        <v>143</v>
      </c>
      <c r="AU158" s="160" t="s">
        <v>82</v>
      </c>
      <c r="AV158" s="14" t="s">
        <v>139</v>
      </c>
      <c r="AW158" s="14" t="s">
        <v>33</v>
      </c>
      <c r="AX158" s="14" t="s">
        <v>80</v>
      </c>
      <c r="AY158" s="160" t="s">
        <v>131</v>
      </c>
    </row>
    <row r="159" spans="2:65" s="1" customFormat="1" ht="24.2" customHeight="1">
      <c r="B159" s="33"/>
      <c r="C159" s="128" t="s">
        <v>245</v>
      </c>
      <c r="D159" s="128" t="s">
        <v>134</v>
      </c>
      <c r="E159" s="129" t="s">
        <v>246</v>
      </c>
      <c r="F159" s="130" t="s">
        <v>247</v>
      </c>
      <c r="G159" s="131" t="s">
        <v>137</v>
      </c>
      <c r="H159" s="132">
        <v>11.007999999999999</v>
      </c>
      <c r="I159" s="133"/>
      <c r="J159" s="134">
        <f>ROUND(I159*H159,2)</f>
        <v>0</v>
      </c>
      <c r="K159" s="130" t="s">
        <v>138</v>
      </c>
      <c r="L159" s="33"/>
      <c r="M159" s="135" t="s">
        <v>19</v>
      </c>
      <c r="N159" s="136" t="s">
        <v>43</v>
      </c>
      <c r="P159" s="137">
        <f>O159*H159</f>
        <v>0</v>
      </c>
      <c r="Q159" s="137">
        <v>0</v>
      </c>
      <c r="R159" s="137">
        <f>Q159*H159</f>
        <v>0</v>
      </c>
      <c r="S159" s="137">
        <v>6.7000000000000004E-2</v>
      </c>
      <c r="T159" s="138">
        <f>S159*H159</f>
        <v>0.73753599999999997</v>
      </c>
      <c r="AR159" s="139" t="s">
        <v>139</v>
      </c>
      <c r="AT159" s="139" t="s">
        <v>134</v>
      </c>
      <c r="AU159" s="139" t="s">
        <v>82</v>
      </c>
      <c r="AY159" s="18" t="s">
        <v>131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80</v>
      </c>
      <c r="BK159" s="140">
        <f>ROUND(I159*H159,2)</f>
        <v>0</v>
      </c>
      <c r="BL159" s="18" t="s">
        <v>139</v>
      </c>
      <c r="BM159" s="139" t="s">
        <v>248</v>
      </c>
    </row>
    <row r="160" spans="2:65" s="1" customFormat="1">
      <c r="B160" s="33"/>
      <c r="D160" s="141" t="s">
        <v>141</v>
      </c>
      <c r="F160" s="142" t="s">
        <v>249</v>
      </c>
      <c r="I160" s="143"/>
      <c r="L160" s="33"/>
      <c r="M160" s="144"/>
      <c r="T160" s="52"/>
      <c r="AT160" s="18" t="s">
        <v>141</v>
      </c>
      <c r="AU160" s="18" t="s">
        <v>82</v>
      </c>
    </row>
    <row r="161" spans="2:65" s="13" customFormat="1">
      <c r="B161" s="152"/>
      <c r="D161" s="146" t="s">
        <v>143</v>
      </c>
      <c r="E161" s="153" t="s">
        <v>19</v>
      </c>
      <c r="F161" s="154" t="s">
        <v>250</v>
      </c>
      <c r="H161" s="155">
        <v>7.5679999999999996</v>
      </c>
      <c r="I161" s="156"/>
      <c r="L161" s="152"/>
      <c r="M161" s="157"/>
      <c r="T161" s="158"/>
      <c r="AT161" s="153" t="s">
        <v>143</v>
      </c>
      <c r="AU161" s="153" t="s">
        <v>82</v>
      </c>
      <c r="AV161" s="13" t="s">
        <v>82</v>
      </c>
      <c r="AW161" s="13" t="s">
        <v>33</v>
      </c>
      <c r="AX161" s="13" t="s">
        <v>72</v>
      </c>
      <c r="AY161" s="153" t="s">
        <v>131</v>
      </c>
    </row>
    <row r="162" spans="2:65" s="13" customFormat="1">
      <c r="B162" s="152"/>
      <c r="D162" s="146" t="s">
        <v>143</v>
      </c>
      <c r="E162" s="153" t="s">
        <v>19</v>
      </c>
      <c r="F162" s="154" t="s">
        <v>251</v>
      </c>
      <c r="H162" s="155">
        <v>3.44</v>
      </c>
      <c r="I162" s="156"/>
      <c r="L162" s="152"/>
      <c r="M162" s="157"/>
      <c r="T162" s="158"/>
      <c r="AT162" s="153" t="s">
        <v>143</v>
      </c>
      <c r="AU162" s="153" t="s">
        <v>82</v>
      </c>
      <c r="AV162" s="13" t="s">
        <v>82</v>
      </c>
      <c r="AW162" s="13" t="s">
        <v>33</v>
      </c>
      <c r="AX162" s="13" t="s">
        <v>72</v>
      </c>
      <c r="AY162" s="153" t="s">
        <v>131</v>
      </c>
    </row>
    <row r="163" spans="2:65" s="14" customFormat="1">
      <c r="B163" s="159"/>
      <c r="D163" s="146" t="s">
        <v>143</v>
      </c>
      <c r="E163" s="160" t="s">
        <v>19</v>
      </c>
      <c r="F163" s="161" t="s">
        <v>147</v>
      </c>
      <c r="H163" s="162">
        <v>11.007999999999999</v>
      </c>
      <c r="I163" s="163"/>
      <c r="L163" s="159"/>
      <c r="M163" s="164"/>
      <c r="T163" s="165"/>
      <c r="AT163" s="160" t="s">
        <v>143</v>
      </c>
      <c r="AU163" s="160" t="s">
        <v>82</v>
      </c>
      <c r="AV163" s="14" t="s">
        <v>139</v>
      </c>
      <c r="AW163" s="14" t="s">
        <v>33</v>
      </c>
      <c r="AX163" s="14" t="s">
        <v>80</v>
      </c>
      <c r="AY163" s="160" t="s">
        <v>131</v>
      </c>
    </row>
    <row r="164" spans="2:65" s="1" customFormat="1" ht="24.2" customHeight="1">
      <c r="B164" s="33"/>
      <c r="C164" s="128" t="s">
        <v>252</v>
      </c>
      <c r="D164" s="128" t="s">
        <v>134</v>
      </c>
      <c r="E164" s="129" t="s">
        <v>253</v>
      </c>
      <c r="F164" s="130" t="s">
        <v>254</v>
      </c>
      <c r="G164" s="131" t="s">
        <v>137</v>
      </c>
      <c r="H164" s="132">
        <v>43.746000000000002</v>
      </c>
      <c r="I164" s="133"/>
      <c r="J164" s="134">
        <f>ROUND(I164*H164,2)</f>
        <v>0</v>
      </c>
      <c r="K164" s="130" t="s">
        <v>138</v>
      </c>
      <c r="L164" s="33"/>
      <c r="M164" s="135" t="s">
        <v>19</v>
      </c>
      <c r="N164" s="136" t="s">
        <v>43</v>
      </c>
      <c r="P164" s="137">
        <f>O164*H164</f>
        <v>0</v>
      </c>
      <c r="Q164" s="137">
        <v>0</v>
      </c>
      <c r="R164" s="137">
        <f>Q164*H164</f>
        <v>0</v>
      </c>
      <c r="S164" s="137">
        <v>0.01</v>
      </c>
      <c r="T164" s="138">
        <f>S164*H164</f>
        <v>0.43746000000000002</v>
      </c>
      <c r="AR164" s="139" t="s">
        <v>139</v>
      </c>
      <c r="AT164" s="139" t="s">
        <v>134</v>
      </c>
      <c r="AU164" s="139" t="s">
        <v>82</v>
      </c>
      <c r="AY164" s="18" t="s">
        <v>131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8" t="s">
        <v>80</v>
      </c>
      <c r="BK164" s="140">
        <f>ROUND(I164*H164,2)</f>
        <v>0</v>
      </c>
      <c r="BL164" s="18" t="s">
        <v>139</v>
      </c>
      <c r="BM164" s="139" t="s">
        <v>255</v>
      </c>
    </row>
    <row r="165" spans="2:65" s="1" customFormat="1">
      <c r="B165" s="33"/>
      <c r="D165" s="141" t="s">
        <v>141</v>
      </c>
      <c r="F165" s="142" t="s">
        <v>256</v>
      </c>
      <c r="I165" s="143"/>
      <c r="L165" s="33"/>
      <c r="M165" s="144"/>
      <c r="T165" s="52"/>
      <c r="AT165" s="18" t="s">
        <v>141</v>
      </c>
      <c r="AU165" s="18" t="s">
        <v>82</v>
      </c>
    </row>
    <row r="166" spans="2:65" s="11" customFormat="1" ht="22.9" customHeight="1">
      <c r="B166" s="116"/>
      <c r="D166" s="117" t="s">
        <v>71</v>
      </c>
      <c r="E166" s="126" t="s">
        <v>257</v>
      </c>
      <c r="F166" s="126" t="s">
        <v>258</v>
      </c>
      <c r="I166" s="119"/>
      <c r="J166" s="127">
        <f>BK166</f>
        <v>0</v>
      </c>
      <c r="L166" s="116"/>
      <c r="M166" s="121"/>
      <c r="P166" s="122">
        <f>SUM(P167:P175)</f>
        <v>0</v>
      </c>
      <c r="R166" s="122">
        <f>SUM(R167:R175)</f>
        <v>0</v>
      </c>
      <c r="T166" s="123">
        <f>SUM(T167:T175)</f>
        <v>0</v>
      </c>
      <c r="AR166" s="117" t="s">
        <v>80</v>
      </c>
      <c r="AT166" s="124" t="s">
        <v>71</v>
      </c>
      <c r="AU166" s="124" t="s">
        <v>80</v>
      </c>
      <c r="AY166" s="117" t="s">
        <v>131</v>
      </c>
      <c r="BK166" s="125">
        <f>SUM(BK167:BK175)</f>
        <v>0</v>
      </c>
    </row>
    <row r="167" spans="2:65" s="1" customFormat="1" ht="24.2" customHeight="1">
      <c r="B167" s="33"/>
      <c r="C167" s="128" t="s">
        <v>259</v>
      </c>
      <c r="D167" s="128" t="s">
        <v>134</v>
      </c>
      <c r="E167" s="129" t="s">
        <v>260</v>
      </c>
      <c r="F167" s="130" t="s">
        <v>261</v>
      </c>
      <c r="G167" s="131" t="s">
        <v>185</v>
      </c>
      <c r="H167" s="132">
        <v>77.117000000000004</v>
      </c>
      <c r="I167" s="133"/>
      <c r="J167" s="134">
        <f>ROUND(I167*H167,2)</f>
        <v>0</v>
      </c>
      <c r="K167" s="130" t="s">
        <v>138</v>
      </c>
      <c r="L167" s="33"/>
      <c r="M167" s="135" t="s">
        <v>19</v>
      </c>
      <c r="N167" s="136" t="s">
        <v>43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139</v>
      </c>
      <c r="AT167" s="139" t="s">
        <v>134</v>
      </c>
      <c r="AU167" s="139" t="s">
        <v>82</v>
      </c>
      <c r="AY167" s="18" t="s">
        <v>131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8" t="s">
        <v>80</v>
      </c>
      <c r="BK167" s="140">
        <f>ROUND(I167*H167,2)</f>
        <v>0</v>
      </c>
      <c r="BL167" s="18" t="s">
        <v>139</v>
      </c>
      <c r="BM167" s="139" t="s">
        <v>262</v>
      </c>
    </row>
    <row r="168" spans="2:65" s="1" customFormat="1">
      <c r="B168" s="33"/>
      <c r="D168" s="141" t="s">
        <v>141</v>
      </c>
      <c r="F168" s="142" t="s">
        <v>263</v>
      </c>
      <c r="I168" s="143"/>
      <c r="L168" s="33"/>
      <c r="M168" s="144"/>
      <c r="T168" s="52"/>
      <c r="AT168" s="18" t="s">
        <v>141</v>
      </c>
      <c r="AU168" s="18" t="s">
        <v>82</v>
      </c>
    </row>
    <row r="169" spans="2:65" s="1" customFormat="1" ht="21.75" customHeight="1">
      <c r="B169" s="33"/>
      <c r="C169" s="128" t="s">
        <v>226</v>
      </c>
      <c r="D169" s="128" t="s">
        <v>134</v>
      </c>
      <c r="E169" s="129" t="s">
        <v>264</v>
      </c>
      <c r="F169" s="130" t="s">
        <v>265</v>
      </c>
      <c r="G169" s="131" t="s">
        <v>185</v>
      </c>
      <c r="H169" s="132">
        <v>77.117000000000004</v>
      </c>
      <c r="I169" s="133"/>
      <c r="J169" s="134">
        <f>ROUND(I169*H169,2)</f>
        <v>0</v>
      </c>
      <c r="K169" s="130" t="s">
        <v>138</v>
      </c>
      <c r="L169" s="33"/>
      <c r="M169" s="135" t="s">
        <v>19</v>
      </c>
      <c r="N169" s="136" t="s">
        <v>43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139</v>
      </c>
      <c r="AT169" s="139" t="s">
        <v>134</v>
      </c>
      <c r="AU169" s="139" t="s">
        <v>82</v>
      </c>
      <c r="AY169" s="18" t="s">
        <v>131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8" t="s">
        <v>80</v>
      </c>
      <c r="BK169" s="140">
        <f>ROUND(I169*H169,2)</f>
        <v>0</v>
      </c>
      <c r="BL169" s="18" t="s">
        <v>139</v>
      </c>
      <c r="BM169" s="139" t="s">
        <v>266</v>
      </c>
    </row>
    <row r="170" spans="2:65" s="1" customFormat="1">
      <c r="B170" s="33"/>
      <c r="D170" s="141" t="s">
        <v>141</v>
      </c>
      <c r="F170" s="142" t="s">
        <v>267</v>
      </c>
      <c r="I170" s="143"/>
      <c r="L170" s="33"/>
      <c r="M170" s="144"/>
      <c r="T170" s="52"/>
      <c r="AT170" s="18" t="s">
        <v>141</v>
      </c>
      <c r="AU170" s="18" t="s">
        <v>82</v>
      </c>
    </row>
    <row r="171" spans="2:65" s="1" customFormat="1" ht="24.2" customHeight="1">
      <c r="B171" s="33"/>
      <c r="C171" s="128" t="s">
        <v>268</v>
      </c>
      <c r="D171" s="128" t="s">
        <v>134</v>
      </c>
      <c r="E171" s="129" t="s">
        <v>269</v>
      </c>
      <c r="F171" s="130" t="s">
        <v>270</v>
      </c>
      <c r="G171" s="131" t="s">
        <v>185</v>
      </c>
      <c r="H171" s="132">
        <v>1079.6379999999999</v>
      </c>
      <c r="I171" s="133"/>
      <c r="J171" s="134">
        <f>ROUND(I171*H171,2)</f>
        <v>0</v>
      </c>
      <c r="K171" s="130" t="s">
        <v>138</v>
      </c>
      <c r="L171" s="33"/>
      <c r="M171" s="135" t="s">
        <v>19</v>
      </c>
      <c r="N171" s="136" t="s">
        <v>43</v>
      </c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139</v>
      </c>
      <c r="AT171" s="139" t="s">
        <v>134</v>
      </c>
      <c r="AU171" s="139" t="s">
        <v>82</v>
      </c>
      <c r="AY171" s="18" t="s">
        <v>131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80</v>
      </c>
      <c r="BK171" s="140">
        <f>ROUND(I171*H171,2)</f>
        <v>0</v>
      </c>
      <c r="BL171" s="18" t="s">
        <v>139</v>
      </c>
      <c r="BM171" s="139" t="s">
        <v>271</v>
      </c>
    </row>
    <row r="172" spans="2:65" s="1" customFormat="1">
      <c r="B172" s="33"/>
      <c r="D172" s="141" t="s">
        <v>141</v>
      </c>
      <c r="F172" s="142" t="s">
        <v>272</v>
      </c>
      <c r="I172" s="143"/>
      <c r="L172" s="33"/>
      <c r="M172" s="144"/>
      <c r="T172" s="52"/>
      <c r="AT172" s="18" t="s">
        <v>141</v>
      </c>
      <c r="AU172" s="18" t="s">
        <v>82</v>
      </c>
    </row>
    <row r="173" spans="2:65" s="13" customFormat="1">
      <c r="B173" s="152"/>
      <c r="D173" s="146" t="s">
        <v>143</v>
      </c>
      <c r="F173" s="154" t="s">
        <v>618</v>
      </c>
      <c r="H173" s="155">
        <v>1079.6379999999999</v>
      </c>
      <c r="I173" s="156"/>
      <c r="L173" s="152"/>
      <c r="M173" s="157"/>
      <c r="T173" s="158"/>
      <c r="AT173" s="153" t="s">
        <v>143</v>
      </c>
      <c r="AU173" s="153" t="s">
        <v>82</v>
      </c>
      <c r="AV173" s="13" t="s">
        <v>82</v>
      </c>
      <c r="AW173" s="13" t="s">
        <v>4</v>
      </c>
      <c r="AX173" s="13" t="s">
        <v>80</v>
      </c>
      <c r="AY173" s="153" t="s">
        <v>131</v>
      </c>
    </row>
    <row r="174" spans="2:65" s="1" customFormat="1" ht="24.2" customHeight="1">
      <c r="B174" s="33"/>
      <c r="C174" s="128" t="s">
        <v>274</v>
      </c>
      <c r="D174" s="128" t="s">
        <v>134</v>
      </c>
      <c r="E174" s="129" t="s">
        <v>275</v>
      </c>
      <c r="F174" s="130" t="s">
        <v>276</v>
      </c>
      <c r="G174" s="131" t="s">
        <v>185</v>
      </c>
      <c r="H174" s="132">
        <v>77.117000000000004</v>
      </c>
      <c r="I174" s="133"/>
      <c r="J174" s="134">
        <f>ROUND(I174*H174,2)</f>
        <v>0</v>
      </c>
      <c r="K174" s="130" t="s">
        <v>138</v>
      </c>
      <c r="L174" s="33"/>
      <c r="M174" s="135" t="s">
        <v>19</v>
      </c>
      <c r="N174" s="136" t="s">
        <v>43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139</v>
      </c>
      <c r="AT174" s="139" t="s">
        <v>134</v>
      </c>
      <c r="AU174" s="139" t="s">
        <v>82</v>
      </c>
      <c r="AY174" s="18" t="s">
        <v>131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8" t="s">
        <v>80</v>
      </c>
      <c r="BK174" s="140">
        <f>ROUND(I174*H174,2)</f>
        <v>0</v>
      </c>
      <c r="BL174" s="18" t="s">
        <v>139</v>
      </c>
      <c r="BM174" s="139" t="s">
        <v>277</v>
      </c>
    </row>
    <row r="175" spans="2:65" s="1" customFormat="1">
      <c r="B175" s="33"/>
      <c r="D175" s="141" t="s">
        <v>141</v>
      </c>
      <c r="F175" s="142" t="s">
        <v>278</v>
      </c>
      <c r="I175" s="143"/>
      <c r="L175" s="33"/>
      <c r="M175" s="144"/>
      <c r="T175" s="52"/>
      <c r="AT175" s="18" t="s">
        <v>141</v>
      </c>
      <c r="AU175" s="18" t="s">
        <v>82</v>
      </c>
    </row>
    <row r="176" spans="2:65" s="11" customFormat="1" ht="22.9" customHeight="1">
      <c r="B176" s="116"/>
      <c r="D176" s="117" t="s">
        <v>71</v>
      </c>
      <c r="E176" s="126" t="s">
        <v>279</v>
      </c>
      <c r="F176" s="126" t="s">
        <v>280</v>
      </c>
      <c r="I176" s="119"/>
      <c r="J176" s="127">
        <f>BK176</f>
        <v>0</v>
      </c>
      <c r="L176" s="116"/>
      <c r="M176" s="121"/>
      <c r="P176" s="122">
        <f>SUM(P177:P178)</f>
        <v>0</v>
      </c>
      <c r="R176" s="122">
        <f>SUM(R177:R178)</f>
        <v>0</v>
      </c>
      <c r="T176" s="123">
        <f>SUM(T177:T178)</f>
        <v>0</v>
      </c>
      <c r="AR176" s="117" t="s">
        <v>80</v>
      </c>
      <c r="AT176" s="124" t="s">
        <v>71</v>
      </c>
      <c r="AU176" s="124" t="s">
        <v>80</v>
      </c>
      <c r="AY176" s="117" t="s">
        <v>131</v>
      </c>
      <c r="BK176" s="125">
        <f>SUM(BK177:BK178)</f>
        <v>0</v>
      </c>
    </row>
    <row r="177" spans="2:65" s="1" customFormat="1" ht="33" customHeight="1">
      <c r="B177" s="33"/>
      <c r="C177" s="128" t="s">
        <v>281</v>
      </c>
      <c r="D177" s="128" t="s">
        <v>134</v>
      </c>
      <c r="E177" s="129" t="s">
        <v>282</v>
      </c>
      <c r="F177" s="130" t="s">
        <v>283</v>
      </c>
      <c r="G177" s="131" t="s">
        <v>185</v>
      </c>
      <c r="H177" s="132">
        <v>11.202</v>
      </c>
      <c r="I177" s="133"/>
      <c r="J177" s="134">
        <f>ROUND(I177*H177,2)</f>
        <v>0</v>
      </c>
      <c r="K177" s="130" t="s">
        <v>138</v>
      </c>
      <c r="L177" s="33"/>
      <c r="M177" s="135" t="s">
        <v>19</v>
      </c>
      <c r="N177" s="136" t="s">
        <v>43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139</v>
      </c>
      <c r="AT177" s="139" t="s">
        <v>134</v>
      </c>
      <c r="AU177" s="139" t="s">
        <v>82</v>
      </c>
      <c r="AY177" s="18" t="s">
        <v>131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8" t="s">
        <v>80</v>
      </c>
      <c r="BK177" s="140">
        <f>ROUND(I177*H177,2)</f>
        <v>0</v>
      </c>
      <c r="BL177" s="18" t="s">
        <v>139</v>
      </c>
      <c r="BM177" s="139" t="s">
        <v>284</v>
      </c>
    </row>
    <row r="178" spans="2:65" s="1" customFormat="1">
      <c r="B178" s="33"/>
      <c r="D178" s="141" t="s">
        <v>141</v>
      </c>
      <c r="F178" s="142" t="s">
        <v>285</v>
      </c>
      <c r="I178" s="143"/>
      <c r="L178" s="33"/>
      <c r="M178" s="144"/>
      <c r="T178" s="52"/>
      <c r="AT178" s="18" t="s">
        <v>141</v>
      </c>
      <c r="AU178" s="18" t="s">
        <v>82</v>
      </c>
    </row>
    <row r="179" spans="2:65" s="11" customFormat="1" ht="25.9" customHeight="1">
      <c r="B179" s="116"/>
      <c r="D179" s="117" t="s">
        <v>71</v>
      </c>
      <c r="E179" s="118" t="s">
        <v>286</v>
      </c>
      <c r="F179" s="118" t="s">
        <v>287</v>
      </c>
      <c r="I179" s="119"/>
      <c r="J179" s="120">
        <f>BK179</f>
        <v>0</v>
      </c>
      <c r="L179" s="116"/>
      <c r="M179" s="121"/>
      <c r="P179" s="122">
        <f>P180+P182+P247+P259+P277</f>
        <v>0</v>
      </c>
      <c r="R179" s="122">
        <f>R180+R182+R247+R259+R277</f>
        <v>0.66808743999999987</v>
      </c>
      <c r="T179" s="123">
        <f>T180+T182+T247+T259+T277</f>
        <v>9.4928200000000008E-3</v>
      </c>
      <c r="AR179" s="117" t="s">
        <v>82</v>
      </c>
      <c r="AT179" s="124" t="s">
        <v>71</v>
      </c>
      <c r="AU179" s="124" t="s">
        <v>72</v>
      </c>
      <c r="AY179" s="117" t="s">
        <v>131</v>
      </c>
      <c r="BK179" s="125">
        <f>BK180+BK182+BK247+BK259+BK277</f>
        <v>0</v>
      </c>
    </row>
    <row r="180" spans="2:65" s="11" customFormat="1" ht="22.9" customHeight="1">
      <c r="B180" s="116"/>
      <c r="D180" s="117" t="s">
        <v>71</v>
      </c>
      <c r="E180" s="126" t="s">
        <v>288</v>
      </c>
      <c r="F180" s="126" t="s">
        <v>289</v>
      </c>
      <c r="I180" s="119"/>
      <c r="J180" s="127">
        <f>BK180</f>
        <v>0</v>
      </c>
      <c r="L180" s="116"/>
      <c r="M180" s="121"/>
      <c r="P180" s="122">
        <f>P181</f>
        <v>0</v>
      </c>
      <c r="R180" s="122">
        <f>R181</f>
        <v>0</v>
      </c>
      <c r="T180" s="123">
        <f>T181</f>
        <v>0</v>
      </c>
      <c r="AR180" s="117" t="s">
        <v>82</v>
      </c>
      <c r="AT180" s="124" t="s">
        <v>71</v>
      </c>
      <c r="AU180" s="124" t="s">
        <v>80</v>
      </c>
      <c r="AY180" s="117" t="s">
        <v>131</v>
      </c>
      <c r="BK180" s="125">
        <f>BK181</f>
        <v>0</v>
      </c>
    </row>
    <row r="181" spans="2:65" s="1" customFormat="1" ht="44.25" customHeight="1">
      <c r="B181" s="33"/>
      <c r="C181" s="128" t="s">
        <v>290</v>
      </c>
      <c r="D181" s="128" t="s">
        <v>134</v>
      </c>
      <c r="E181" s="129" t="s">
        <v>291</v>
      </c>
      <c r="F181" s="130" t="s">
        <v>292</v>
      </c>
      <c r="G181" s="131" t="s">
        <v>293</v>
      </c>
      <c r="H181" s="132">
        <v>1</v>
      </c>
      <c r="I181" s="133"/>
      <c r="J181" s="134">
        <f>ROUND(I181*H181,2)</f>
        <v>0</v>
      </c>
      <c r="K181" s="130" t="s">
        <v>19</v>
      </c>
      <c r="L181" s="33"/>
      <c r="M181" s="135" t="s">
        <v>19</v>
      </c>
      <c r="N181" s="136" t="s">
        <v>43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226</v>
      </c>
      <c r="AT181" s="139" t="s">
        <v>134</v>
      </c>
      <c r="AU181" s="139" t="s">
        <v>82</v>
      </c>
      <c r="AY181" s="18" t="s">
        <v>131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8" t="s">
        <v>80</v>
      </c>
      <c r="BK181" s="140">
        <f>ROUND(I181*H181,2)</f>
        <v>0</v>
      </c>
      <c r="BL181" s="18" t="s">
        <v>226</v>
      </c>
      <c r="BM181" s="139" t="s">
        <v>294</v>
      </c>
    </row>
    <row r="182" spans="2:65" s="11" customFormat="1" ht="22.9" customHeight="1">
      <c r="B182" s="116"/>
      <c r="D182" s="117" t="s">
        <v>71</v>
      </c>
      <c r="E182" s="126" t="s">
        <v>340</v>
      </c>
      <c r="F182" s="126" t="s">
        <v>341</v>
      </c>
      <c r="I182" s="119"/>
      <c r="J182" s="127">
        <f>BK182</f>
        <v>0</v>
      </c>
      <c r="L182" s="116"/>
      <c r="M182" s="121"/>
      <c r="P182" s="122">
        <f>SUM(P183:P246)</f>
        <v>0</v>
      </c>
      <c r="R182" s="122">
        <f>SUM(R183:R246)</f>
        <v>0</v>
      </c>
      <c r="T182" s="123">
        <f>SUM(T183:T246)</f>
        <v>0</v>
      </c>
      <c r="AR182" s="117" t="s">
        <v>82</v>
      </c>
      <c r="AT182" s="124" t="s">
        <v>71</v>
      </c>
      <c r="AU182" s="124" t="s">
        <v>80</v>
      </c>
      <c r="AY182" s="117" t="s">
        <v>131</v>
      </c>
      <c r="BK182" s="125">
        <f>SUM(BK183:BK246)</f>
        <v>0</v>
      </c>
    </row>
    <row r="183" spans="2:65" s="1" customFormat="1" ht="37.9" customHeight="1">
      <c r="B183" s="33"/>
      <c r="C183" s="128" t="s">
        <v>7</v>
      </c>
      <c r="D183" s="128" t="s">
        <v>134</v>
      </c>
      <c r="E183" s="129" t="s">
        <v>350</v>
      </c>
      <c r="F183" s="130" t="s">
        <v>351</v>
      </c>
      <c r="G183" s="131" t="s">
        <v>137</v>
      </c>
      <c r="H183" s="132">
        <v>128.03200000000001</v>
      </c>
      <c r="I183" s="133"/>
      <c r="J183" s="134">
        <f>ROUND(I183*H183,2)</f>
        <v>0</v>
      </c>
      <c r="K183" s="130" t="s">
        <v>19</v>
      </c>
      <c r="L183" s="33"/>
      <c r="M183" s="135" t="s">
        <v>19</v>
      </c>
      <c r="N183" s="136" t="s">
        <v>43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226</v>
      </c>
      <c r="AT183" s="139" t="s">
        <v>134</v>
      </c>
      <c r="AU183" s="139" t="s">
        <v>82</v>
      </c>
      <c r="AY183" s="18" t="s">
        <v>131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80</v>
      </c>
      <c r="BK183" s="140">
        <f>ROUND(I183*H183,2)</f>
        <v>0</v>
      </c>
      <c r="BL183" s="18" t="s">
        <v>226</v>
      </c>
      <c r="BM183" s="139" t="s">
        <v>352</v>
      </c>
    </row>
    <row r="184" spans="2:65" s="12" customFormat="1">
      <c r="B184" s="145"/>
      <c r="D184" s="146" t="s">
        <v>143</v>
      </c>
      <c r="E184" s="147" t="s">
        <v>19</v>
      </c>
      <c r="F184" s="148" t="s">
        <v>353</v>
      </c>
      <c r="H184" s="147" t="s">
        <v>19</v>
      </c>
      <c r="I184" s="149"/>
      <c r="L184" s="145"/>
      <c r="M184" s="150"/>
      <c r="T184" s="151"/>
      <c r="AT184" s="147" t="s">
        <v>143</v>
      </c>
      <c r="AU184" s="147" t="s">
        <v>82</v>
      </c>
      <c r="AV184" s="12" t="s">
        <v>80</v>
      </c>
      <c r="AW184" s="12" t="s">
        <v>33</v>
      </c>
      <c r="AX184" s="12" t="s">
        <v>72</v>
      </c>
      <c r="AY184" s="147" t="s">
        <v>131</v>
      </c>
    </row>
    <row r="185" spans="2:65" s="12" customFormat="1">
      <c r="B185" s="145"/>
      <c r="D185" s="146" t="s">
        <v>143</v>
      </c>
      <c r="E185" s="147" t="s">
        <v>19</v>
      </c>
      <c r="F185" s="148" t="s">
        <v>354</v>
      </c>
      <c r="H185" s="147" t="s">
        <v>19</v>
      </c>
      <c r="I185" s="149"/>
      <c r="L185" s="145"/>
      <c r="M185" s="150"/>
      <c r="T185" s="151"/>
      <c r="AT185" s="147" t="s">
        <v>143</v>
      </c>
      <c r="AU185" s="147" t="s">
        <v>82</v>
      </c>
      <c r="AV185" s="12" t="s">
        <v>80</v>
      </c>
      <c r="AW185" s="12" t="s">
        <v>33</v>
      </c>
      <c r="AX185" s="12" t="s">
        <v>72</v>
      </c>
      <c r="AY185" s="147" t="s">
        <v>131</v>
      </c>
    </row>
    <row r="186" spans="2:65" s="12" customFormat="1">
      <c r="B186" s="145"/>
      <c r="D186" s="146" t="s">
        <v>143</v>
      </c>
      <c r="E186" s="147" t="s">
        <v>19</v>
      </c>
      <c r="F186" s="148" t="s">
        <v>355</v>
      </c>
      <c r="H186" s="147" t="s">
        <v>19</v>
      </c>
      <c r="I186" s="149"/>
      <c r="L186" s="145"/>
      <c r="M186" s="150"/>
      <c r="T186" s="151"/>
      <c r="AT186" s="147" t="s">
        <v>143</v>
      </c>
      <c r="AU186" s="147" t="s">
        <v>82</v>
      </c>
      <c r="AV186" s="12" t="s">
        <v>80</v>
      </c>
      <c r="AW186" s="12" t="s">
        <v>33</v>
      </c>
      <c r="AX186" s="12" t="s">
        <v>72</v>
      </c>
      <c r="AY186" s="147" t="s">
        <v>131</v>
      </c>
    </row>
    <row r="187" spans="2:65" s="12" customFormat="1">
      <c r="B187" s="145"/>
      <c r="D187" s="146" t="s">
        <v>143</v>
      </c>
      <c r="E187" s="147" t="s">
        <v>19</v>
      </c>
      <c r="F187" s="148" t="s">
        <v>356</v>
      </c>
      <c r="H187" s="147" t="s">
        <v>19</v>
      </c>
      <c r="I187" s="149"/>
      <c r="L187" s="145"/>
      <c r="M187" s="150"/>
      <c r="T187" s="151"/>
      <c r="AT187" s="147" t="s">
        <v>143</v>
      </c>
      <c r="AU187" s="147" t="s">
        <v>82</v>
      </c>
      <c r="AV187" s="12" t="s">
        <v>80</v>
      </c>
      <c r="AW187" s="12" t="s">
        <v>33</v>
      </c>
      <c r="AX187" s="12" t="s">
        <v>72</v>
      </c>
      <c r="AY187" s="147" t="s">
        <v>131</v>
      </c>
    </row>
    <row r="188" spans="2:65" s="12" customFormat="1">
      <c r="B188" s="145"/>
      <c r="D188" s="146" t="s">
        <v>143</v>
      </c>
      <c r="E188" s="147" t="s">
        <v>19</v>
      </c>
      <c r="F188" s="148" t="s">
        <v>357</v>
      </c>
      <c r="H188" s="147" t="s">
        <v>19</v>
      </c>
      <c r="I188" s="149"/>
      <c r="L188" s="145"/>
      <c r="M188" s="150"/>
      <c r="T188" s="151"/>
      <c r="AT188" s="147" t="s">
        <v>143</v>
      </c>
      <c r="AU188" s="147" t="s">
        <v>82</v>
      </c>
      <c r="AV188" s="12" t="s">
        <v>80</v>
      </c>
      <c r="AW188" s="12" t="s">
        <v>33</v>
      </c>
      <c r="AX188" s="12" t="s">
        <v>72</v>
      </c>
      <c r="AY188" s="147" t="s">
        <v>131</v>
      </c>
    </row>
    <row r="189" spans="2:65" s="12" customFormat="1">
      <c r="B189" s="145"/>
      <c r="D189" s="146" t="s">
        <v>143</v>
      </c>
      <c r="E189" s="147" t="s">
        <v>19</v>
      </c>
      <c r="F189" s="148" t="s">
        <v>358</v>
      </c>
      <c r="H189" s="147" t="s">
        <v>19</v>
      </c>
      <c r="I189" s="149"/>
      <c r="L189" s="145"/>
      <c r="M189" s="150"/>
      <c r="T189" s="151"/>
      <c r="AT189" s="147" t="s">
        <v>143</v>
      </c>
      <c r="AU189" s="147" t="s">
        <v>82</v>
      </c>
      <c r="AV189" s="12" t="s">
        <v>80</v>
      </c>
      <c r="AW189" s="12" t="s">
        <v>33</v>
      </c>
      <c r="AX189" s="12" t="s">
        <v>72</v>
      </c>
      <c r="AY189" s="147" t="s">
        <v>131</v>
      </c>
    </row>
    <row r="190" spans="2:65" s="12" customFormat="1">
      <c r="B190" s="145"/>
      <c r="D190" s="146" t="s">
        <v>143</v>
      </c>
      <c r="E190" s="147" t="s">
        <v>19</v>
      </c>
      <c r="F190" s="148" t="s">
        <v>359</v>
      </c>
      <c r="H190" s="147" t="s">
        <v>19</v>
      </c>
      <c r="I190" s="149"/>
      <c r="L190" s="145"/>
      <c r="M190" s="150"/>
      <c r="T190" s="151"/>
      <c r="AT190" s="147" t="s">
        <v>143</v>
      </c>
      <c r="AU190" s="147" t="s">
        <v>82</v>
      </c>
      <c r="AV190" s="12" t="s">
        <v>80</v>
      </c>
      <c r="AW190" s="12" t="s">
        <v>33</v>
      </c>
      <c r="AX190" s="12" t="s">
        <v>72</v>
      </c>
      <c r="AY190" s="147" t="s">
        <v>131</v>
      </c>
    </row>
    <row r="191" spans="2:65" s="12" customFormat="1">
      <c r="B191" s="145"/>
      <c r="D191" s="146" t="s">
        <v>143</v>
      </c>
      <c r="E191" s="147" t="s">
        <v>19</v>
      </c>
      <c r="F191" s="148" t="s">
        <v>360</v>
      </c>
      <c r="H191" s="147" t="s">
        <v>19</v>
      </c>
      <c r="I191" s="149"/>
      <c r="L191" s="145"/>
      <c r="M191" s="150"/>
      <c r="T191" s="151"/>
      <c r="AT191" s="147" t="s">
        <v>143</v>
      </c>
      <c r="AU191" s="147" t="s">
        <v>82</v>
      </c>
      <c r="AV191" s="12" t="s">
        <v>80</v>
      </c>
      <c r="AW191" s="12" t="s">
        <v>33</v>
      </c>
      <c r="AX191" s="12" t="s">
        <v>72</v>
      </c>
      <c r="AY191" s="147" t="s">
        <v>131</v>
      </c>
    </row>
    <row r="192" spans="2:65" s="12" customFormat="1">
      <c r="B192" s="145"/>
      <c r="D192" s="146" t="s">
        <v>143</v>
      </c>
      <c r="E192" s="147" t="s">
        <v>19</v>
      </c>
      <c r="F192" s="148" t="s">
        <v>912</v>
      </c>
      <c r="H192" s="147" t="s">
        <v>19</v>
      </c>
      <c r="I192" s="149"/>
      <c r="L192" s="145"/>
      <c r="M192" s="150"/>
      <c r="T192" s="151"/>
      <c r="AT192" s="147" t="s">
        <v>143</v>
      </c>
      <c r="AU192" s="147" t="s">
        <v>82</v>
      </c>
      <c r="AV192" s="12" t="s">
        <v>80</v>
      </c>
      <c r="AW192" s="12" t="s">
        <v>33</v>
      </c>
      <c r="AX192" s="12" t="s">
        <v>72</v>
      </c>
      <c r="AY192" s="147" t="s">
        <v>131</v>
      </c>
    </row>
    <row r="193" spans="2:65" s="12" customFormat="1">
      <c r="B193" s="145"/>
      <c r="D193" s="146" t="s">
        <v>143</v>
      </c>
      <c r="E193" s="147" t="s">
        <v>19</v>
      </c>
      <c r="F193" s="148" t="s">
        <v>361</v>
      </c>
      <c r="H193" s="147" t="s">
        <v>19</v>
      </c>
      <c r="I193" s="149"/>
      <c r="L193" s="145"/>
      <c r="M193" s="150"/>
      <c r="T193" s="151"/>
      <c r="AT193" s="147" t="s">
        <v>143</v>
      </c>
      <c r="AU193" s="147" t="s">
        <v>82</v>
      </c>
      <c r="AV193" s="12" t="s">
        <v>80</v>
      </c>
      <c r="AW193" s="12" t="s">
        <v>33</v>
      </c>
      <c r="AX193" s="12" t="s">
        <v>72</v>
      </c>
      <c r="AY193" s="147" t="s">
        <v>131</v>
      </c>
    </row>
    <row r="194" spans="2:65" s="13" customFormat="1">
      <c r="B194" s="152"/>
      <c r="D194" s="146" t="s">
        <v>143</v>
      </c>
      <c r="E194" s="153" t="s">
        <v>19</v>
      </c>
      <c r="F194" s="154" t="s">
        <v>619</v>
      </c>
      <c r="H194" s="155">
        <v>42.292000000000002</v>
      </c>
      <c r="I194" s="156"/>
      <c r="L194" s="152"/>
      <c r="M194" s="157"/>
      <c r="T194" s="158"/>
      <c r="AT194" s="153" t="s">
        <v>143</v>
      </c>
      <c r="AU194" s="153" t="s">
        <v>82</v>
      </c>
      <c r="AV194" s="13" t="s">
        <v>82</v>
      </c>
      <c r="AW194" s="13" t="s">
        <v>33</v>
      </c>
      <c r="AX194" s="13" t="s">
        <v>72</v>
      </c>
      <c r="AY194" s="153" t="s">
        <v>131</v>
      </c>
    </row>
    <row r="195" spans="2:65" s="13" customFormat="1">
      <c r="B195" s="152"/>
      <c r="D195" s="146" t="s">
        <v>143</v>
      </c>
      <c r="E195" s="153" t="s">
        <v>19</v>
      </c>
      <c r="F195" s="154" t="s">
        <v>620</v>
      </c>
      <c r="H195" s="155">
        <v>10.609</v>
      </c>
      <c r="I195" s="156"/>
      <c r="L195" s="152"/>
      <c r="M195" s="157"/>
      <c r="T195" s="158"/>
      <c r="AT195" s="153" t="s">
        <v>143</v>
      </c>
      <c r="AU195" s="153" t="s">
        <v>82</v>
      </c>
      <c r="AV195" s="13" t="s">
        <v>82</v>
      </c>
      <c r="AW195" s="13" t="s">
        <v>33</v>
      </c>
      <c r="AX195" s="13" t="s">
        <v>72</v>
      </c>
      <c r="AY195" s="153" t="s">
        <v>131</v>
      </c>
    </row>
    <row r="196" spans="2:65" s="13" customFormat="1">
      <c r="B196" s="152"/>
      <c r="D196" s="146" t="s">
        <v>143</v>
      </c>
      <c r="E196" s="153" t="s">
        <v>19</v>
      </c>
      <c r="F196" s="154" t="s">
        <v>621</v>
      </c>
      <c r="H196" s="155">
        <v>23.475999999999999</v>
      </c>
      <c r="I196" s="156"/>
      <c r="L196" s="152"/>
      <c r="M196" s="157"/>
      <c r="T196" s="158"/>
      <c r="AT196" s="153" t="s">
        <v>143</v>
      </c>
      <c r="AU196" s="153" t="s">
        <v>82</v>
      </c>
      <c r="AV196" s="13" t="s">
        <v>82</v>
      </c>
      <c r="AW196" s="13" t="s">
        <v>33</v>
      </c>
      <c r="AX196" s="13" t="s">
        <v>72</v>
      </c>
      <c r="AY196" s="153" t="s">
        <v>131</v>
      </c>
    </row>
    <row r="197" spans="2:65" s="13" customFormat="1">
      <c r="B197" s="152"/>
      <c r="D197" s="146" t="s">
        <v>143</v>
      </c>
      <c r="E197" s="153" t="s">
        <v>19</v>
      </c>
      <c r="F197" s="154" t="s">
        <v>622</v>
      </c>
      <c r="H197" s="155">
        <v>5.923</v>
      </c>
      <c r="I197" s="156"/>
      <c r="L197" s="152"/>
      <c r="M197" s="157"/>
      <c r="T197" s="158"/>
      <c r="AT197" s="153" t="s">
        <v>143</v>
      </c>
      <c r="AU197" s="153" t="s">
        <v>82</v>
      </c>
      <c r="AV197" s="13" t="s">
        <v>82</v>
      </c>
      <c r="AW197" s="13" t="s">
        <v>33</v>
      </c>
      <c r="AX197" s="13" t="s">
        <v>72</v>
      </c>
      <c r="AY197" s="153" t="s">
        <v>131</v>
      </c>
    </row>
    <row r="198" spans="2:65" s="13" customFormat="1">
      <c r="B198" s="152"/>
      <c r="D198" s="146" t="s">
        <v>143</v>
      </c>
      <c r="E198" s="153" t="s">
        <v>19</v>
      </c>
      <c r="F198" s="154" t="s">
        <v>623</v>
      </c>
      <c r="H198" s="155">
        <v>45.731999999999999</v>
      </c>
      <c r="I198" s="156"/>
      <c r="L198" s="152"/>
      <c r="M198" s="157"/>
      <c r="T198" s="158"/>
      <c r="AT198" s="153" t="s">
        <v>143</v>
      </c>
      <c r="AU198" s="153" t="s">
        <v>82</v>
      </c>
      <c r="AV198" s="13" t="s">
        <v>82</v>
      </c>
      <c r="AW198" s="13" t="s">
        <v>33</v>
      </c>
      <c r="AX198" s="13" t="s">
        <v>72</v>
      </c>
      <c r="AY198" s="153" t="s">
        <v>131</v>
      </c>
    </row>
    <row r="199" spans="2:65" s="14" customFormat="1">
      <c r="B199" s="159"/>
      <c r="D199" s="146" t="s">
        <v>143</v>
      </c>
      <c r="E199" s="160" t="s">
        <v>19</v>
      </c>
      <c r="F199" s="161" t="s">
        <v>147</v>
      </c>
      <c r="H199" s="162">
        <v>128.03200000000001</v>
      </c>
      <c r="I199" s="163"/>
      <c r="L199" s="159"/>
      <c r="M199" s="164"/>
      <c r="T199" s="165"/>
      <c r="AT199" s="160" t="s">
        <v>143</v>
      </c>
      <c r="AU199" s="160" t="s">
        <v>82</v>
      </c>
      <c r="AV199" s="14" t="s">
        <v>139</v>
      </c>
      <c r="AW199" s="14" t="s">
        <v>33</v>
      </c>
      <c r="AX199" s="14" t="s">
        <v>80</v>
      </c>
      <c r="AY199" s="160" t="s">
        <v>131</v>
      </c>
    </row>
    <row r="200" spans="2:65" s="1" customFormat="1" ht="37.9" customHeight="1">
      <c r="B200" s="33"/>
      <c r="C200" s="128" t="s">
        <v>303</v>
      </c>
      <c r="D200" s="128" t="s">
        <v>134</v>
      </c>
      <c r="E200" s="129" t="s">
        <v>371</v>
      </c>
      <c r="F200" s="130" t="s">
        <v>372</v>
      </c>
      <c r="G200" s="131" t="s">
        <v>137</v>
      </c>
      <c r="H200" s="132">
        <v>10.14</v>
      </c>
      <c r="I200" s="133"/>
      <c r="J200" s="134">
        <f>ROUND(I200*H200,2)</f>
        <v>0</v>
      </c>
      <c r="K200" s="130" t="s">
        <v>19</v>
      </c>
      <c r="L200" s="33"/>
      <c r="M200" s="135" t="s">
        <v>19</v>
      </c>
      <c r="N200" s="136" t="s">
        <v>43</v>
      </c>
      <c r="P200" s="137">
        <f>O200*H200</f>
        <v>0</v>
      </c>
      <c r="Q200" s="137">
        <v>0</v>
      </c>
      <c r="R200" s="137">
        <f>Q200*H200</f>
        <v>0</v>
      </c>
      <c r="S200" s="137">
        <v>0</v>
      </c>
      <c r="T200" s="138">
        <f>S200*H200</f>
        <v>0</v>
      </c>
      <c r="AR200" s="139" t="s">
        <v>226</v>
      </c>
      <c r="AT200" s="139" t="s">
        <v>134</v>
      </c>
      <c r="AU200" s="139" t="s">
        <v>82</v>
      </c>
      <c r="AY200" s="18" t="s">
        <v>131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8" t="s">
        <v>80</v>
      </c>
      <c r="BK200" s="140">
        <f>ROUND(I200*H200,2)</f>
        <v>0</v>
      </c>
      <c r="BL200" s="18" t="s">
        <v>226</v>
      </c>
      <c r="BM200" s="139" t="s">
        <v>373</v>
      </c>
    </row>
    <row r="201" spans="2:65" s="12" customFormat="1">
      <c r="B201" s="145"/>
      <c r="D201" s="146" t="s">
        <v>143</v>
      </c>
      <c r="E201" s="147" t="s">
        <v>19</v>
      </c>
      <c r="F201" s="148" t="s">
        <v>374</v>
      </c>
      <c r="H201" s="147" t="s">
        <v>19</v>
      </c>
      <c r="I201" s="149"/>
      <c r="L201" s="145"/>
      <c r="M201" s="150"/>
      <c r="T201" s="151"/>
      <c r="AT201" s="147" t="s">
        <v>143</v>
      </c>
      <c r="AU201" s="147" t="s">
        <v>82</v>
      </c>
      <c r="AV201" s="12" t="s">
        <v>80</v>
      </c>
      <c r="AW201" s="12" t="s">
        <v>33</v>
      </c>
      <c r="AX201" s="12" t="s">
        <v>72</v>
      </c>
      <c r="AY201" s="147" t="s">
        <v>131</v>
      </c>
    </row>
    <row r="202" spans="2:65" s="12" customFormat="1">
      <c r="B202" s="145"/>
      <c r="D202" s="146" t="s">
        <v>143</v>
      </c>
      <c r="E202" s="147" t="s">
        <v>19</v>
      </c>
      <c r="F202" s="148" t="s">
        <v>375</v>
      </c>
      <c r="H202" s="147" t="s">
        <v>19</v>
      </c>
      <c r="I202" s="149"/>
      <c r="L202" s="145"/>
      <c r="M202" s="150"/>
      <c r="T202" s="151"/>
      <c r="AT202" s="147" t="s">
        <v>143</v>
      </c>
      <c r="AU202" s="147" t="s">
        <v>82</v>
      </c>
      <c r="AV202" s="12" t="s">
        <v>80</v>
      </c>
      <c r="AW202" s="12" t="s">
        <v>33</v>
      </c>
      <c r="AX202" s="12" t="s">
        <v>72</v>
      </c>
      <c r="AY202" s="147" t="s">
        <v>131</v>
      </c>
    </row>
    <row r="203" spans="2:65" s="12" customFormat="1">
      <c r="B203" s="145"/>
      <c r="D203" s="146" t="s">
        <v>143</v>
      </c>
      <c r="E203" s="147" t="s">
        <v>19</v>
      </c>
      <c r="F203" s="148" t="s">
        <v>376</v>
      </c>
      <c r="H203" s="147" t="s">
        <v>19</v>
      </c>
      <c r="I203" s="149"/>
      <c r="L203" s="145"/>
      <c r="M203" s="150"/>
      <c r="T203" s="151"/>
      <c r="AT203" s="147" t="s">
        <v>143</v>
      </c>
      <c r="AU203" s="147" t="s">
        <v>82</v>
      </c>
      <c r="AV203" s="12" t="s">
        <v>80</v>
      </c>
      <c r="AW203" s="12" t="s">
        <v>33</v>
      </c>
      <c r="AX203" s="12" t="s">
        <v>72</v>
      </c>
      <c r="AY203" s="147" t="s">
        <v>131</v>
      </c>
    </row>
    <row r="204" spans="2:65" s="12" customFormat="1">
      <c r="B204" s="145"/>
      <c r="D204" s="146" t="s">
        <v>143</v>
      </c>
      <c r="E204" s="147" t="s">
        <v>19</v>
      </c>
      <c r="F204" s="148" t="s">
        <v>377</v>
      </c>
      <c r="H204" s="147" t="s">
        <v>19</v>
      </c>
      <c r="I204" s="149"/>
      <c r="L204" s="145"/>
      <c r="M204" s="150"/>
      <c r="T204" s="151"/>
      <c r="AT204" s="147" t="s">
        <v>143</v>
      </c>
      <c r="AU204" s="147" t="s">
        <v>82</v>
      </c>
      <c r="AV204" s="12" t="s">
        <v>80</v>
      </c>
      <c r="AW204" s="12" t="s">
        <v>33</v>
      </c>
      <c r="AX204" s="12" t="s">
        <v>72</v>
      </c>
      <c r="AY204" s="147" t="s">
        <v>131</v>
      </c>
    </row>
    <row r="205" spans="2:65" s="12" customFormat="1">
      <c r="B205" s="145"/>
      <c r="D205" s="146" t="s">
        <v>143</v>
      </c>
      <c r="E205" s="147" t="s">
        <v>19</v>
      </c>
      <c r="F205" s="148" t="s">
        <v>378</v>
      </c>
      <c r="H205" s="147" t="s">
        <v>19</v>
      </c>
      <c r="I205" s="149"/>
      <c r="L205" s="145"/>
      <c r="M205" s="150"/>
      <c r="T205" s="151"/>
      <c r="AT205" s="147" t="s">
        <v>143</v>
      </c>
      <c r="AU205" s="147" t="s">
        <v>82</v>
      </c>
      <c r="AV205" s="12" t="s">
        <v>80</v>
      </c>
      <c r="AW205" s="12" t="s">
        <v>33</v>
      </c>
      <c r="AX205" s="12" t="s">
        <v>72</v>
      </c>
      <c r="AY205" s="147" t="s">
        <v>131</v>
      </c>
    </row>
    <row r="206" spans="2:65" s="12" customFormat="1">
      <c r="B206" s="145"/>
      <c r="D206" s="146" t="s">
        <v>143</v>
      </c>
      <c r="E206" s="147" t="s">
        <v>19</v>
      </c>
      <c r="F206" s="148" t="s">
        <v>379</v>
      </c>
      <c r="H206" s="147" t="s">
        <v>19</v>
      </c>
      <c r="I206" s="149"/>
      <c r="L206" s="145"/>
      <c r="M206" s="150"/>
      <c r="T206" s="151"/>
      <c r="AT206" s="147" t="s">
        <v>143</v>
      </c>
      <c r="AU206" s="147" t="s">
        <v>82</v>
      </c>
      <c r="AV206" s="12" t="s">
        <v>80</v>
      </c>
      <c r="AW206" s="12" t="s">
        <v>33</v>
      </c>
      <c r="AX206" s="12" t="s">
        <v>72</v>
      </c>
      <c r="AY206" s="147" t="s">
        <v>131</v>
      </c>
    </row>
    <row r="207" spans="2:65" s="12" customFormat="1">
      <c r="B207" s="145"/>
      <c r="D207" s="146" t="s">
        <v>143</v>
      </c>
      <c r="E207" s="147" t="s">
        <v>19</v>
      </c>
      <c r="F207" s="148" t="s">
        <v>357</v>
      </c>
      <c r="H207" s="147" t="s">
        <v>19</v>
      </c>
      <c r="I207" s="149"/>
      <c r="L207" s="145"/>
      <c r="M207" s="150"/>
      <c r="T207" s="151"/>
      <c r="AT207" s="147" t="s">
        <v>143</v>
      </c>
      <c r="AU207" s="147" t="s">
        <v>82</v>
      </c>
      <c r="AV207" s="12" t="s">
        <v>80</v>
      </c>
      <c r="AW207" s="12" t="s">
        <v>33</v>
      </c>
      <c r="AX207" s="12" t="s">
        <v>72</v>
      </c>
      <c r="AY207" s="147" t="s">
        <v>131</v>
      </c>
    </row>
    <row r="208" spans="2:65" s="12" customFormat="1">
      <c r="B208" s="145"/>
      <c r="D208" s="146" t="s">
        <v>143</v>
      </c>
      <c r="E208" s="147" t="s">
        <v>19</v>
      </c>
      <c r="F208" s="148" t="s">
        <v>359</v>
      </c>
      <c r="H208" s="147" t="s">
        <v>19</v>
      </c>
      <c r="I208" s="149"/>
      <c r="L208" s="145"/>
      <c r="M208" s="150"/>
      <c r="T208" s="151"/>
      <c r="AT208" s="147" t="s">
        <v>143</v>
      </c>
      <c r="AU208" s="147" t="s">
        <v>82</v>
      </c>
      <c r="AV208" s="12" t="s">
        <v>80</v>
      </c>
      <c r="AW208" s="12" t="s">
        <v>33</v>
      </c>
      <c r="AX208" s="12" t="s">
        <v>72</v>
      </c>
      <c r="AY208" s="147" t="s">
        <v>131</v>
      </c>
    </row>
    <row r="209" spans="2:65" s="12" customFormat="1">
      <c r="B209" s="145"/>
      <c r="D209" s="146" t="s">
        <v>143</v>
      </c>
      <c r="E209" s="147" t="s">
        <v>19</v>
      </c>
      <c r="F209" s="148" t="s">
        <v>380</v>
      </c>
      <c r="H209" s="147" t="s">
        <v>19</v>
      </c>
      <c r="I209" s="149"/>
      <c r="L209" s="145"/>
      <c r="M209" s="150"/>
      <c r="T209" s="151"/>
      <c r="AT209" s="147" t="s">
        <v>143</v>
      </c>
      <c r="AU209" s="147" t="s">
        <v>82</v>
      </c>
      <c r="AV209" s="12" t="s">
        <v>80</v>
      </c>
      <c r="AW209" s="12" t="s">
        <v>33</v>
      </c>
      <c r="AX209" s="12" t="s">
        <v>72</v>
      </c>
      <c r="AY209" s="147" t="s">
        <v>131</v>
      </c>
    </row>
    <row r="210" spans="2:65" s="12" customFormat="1">
      <c r="B210" s="145"/>
      <c r="D210" s="146" t="s">
        <v>143</v>
      </c>
      <c r="E210" s="147" t="s">
        <v>19</v>
      </c>
      <c r="F210" s="148" t="s">
        <v>381</v>
      </c>
      <c r="H210" s="147" t="s">
        <v>19</v>
      </c>
      <c r="I210" s="149"/>
      <c r="L210" s="145"/>
      <c r="M210" s="150"/>
      <c r="T210" s="151"/>
      <c r="AT210" s="147" t="s">
        <v>143</v>
      </c>
      <c r="AU210" s="147" t="s">
        <v>82</v>
      </c>
      <c r="AV210" s="12" t="s">
        <v>80</v>
      </c>
      <c r="AW210" s="12" t="s">
        <v>33</v>
      </c>
      <c r="AX210" s="12" t="s">
        <v>72</v>
      </c>
      <c r="AY210" s="147" t="s">
        <v>131</v>
      </c>
    </row>
    <row r="211" spans="2:65" s="12" customFormat="1">
      <c r="B211" s="145"/>
      <c r="D211" s="146" t="s">
        <v>143</v>
      </c>
      <c r="E211" s="147" t="s">
        <v>19</v>
      </c>
      <c r="F211" s="148" t="s">
        <v>382</v>
      </c>
      <c r="H211" s="147" t="s">
        <v>19</v>
      </c>
      <c r="I211" s="149"/>
      <c r="L211" s="145"/>
      <c r="M211" s="150"/>
      <c r="T211" s="151"/>
      <c r="AT211" s="147" t="s">
        <v>143</v>
      </c>
      <c r="AU211" s="147" t="s">
        <v>82</v>
      </c>
      <c r="AV211" s="12" t="s">
        <v>80</v>
      </c>
      <c r="AW211" s="12" t="s">
        <v>33</v>
      </c>
      <c r="AX211" s="12" t="s">
        <v>72</v>
      </c>
      <c r="AY211" s="147" t="s">
        <v>131</v>
      </c>
    </row>
    <row r="212" spans="2:65" s="13" customFormat="1">
      <c r="B212" s="152"/>
      <c r="D212" s="146" t="s">
        <v>143</v>
      </c>
      <c r="E212" s="153" t="s">
        <v>19</v>
      </c>
      <c r="F212" s="154" t="s">
        <v>624</v>
      </c>
      <c r="H212" s="155">
        <v>3.5550000000000002</v>
      </c>
      <c r="I212" s="156"/>
      <c r="L212" s="152"/>
      <c r="M212" s="157"/>
      <c r="T212" s="158"/>
      <c r="AT212" s="153" t="s">
        <v>143</v>
      </c>
      <c r="AU212" s="153" t="s">
        <v>82</v>
      </c>
      <c r="AV212" s="13" t="s">
        <v>82</v>
      </c>
      <c r="AW212" s="13" t="s">
        <v>33</v>
      </c>
      <c r="AX212" s="13" t="s">
        <v>72</v>
      </c>
      <c r="AY212" s="153" t="s">
        <v>131</v>
      </c>
    </row>
    <row r="213" spans="2:65" s="13" customFormat="1">
      <c r="B213" s="152"/>
      <c r="D213" s="146" t="s">
        <v>143</v>
      </c>
      <c r="E213" s="153" t="s">
        <v>19</v>
      </c>
      <c r="F213" s="154" t="s">
        <v>624</v>
      </c>
      <c r="H213" s="155">
        <v>3.5550000000000002</v>
      </c>
      <c r="I213" s="156"/>
      <c r="L213" s="152"/>
      <c r="M213" s="157"/>
      <c r="T213" s="158"/>
      <c r="AT213" s="153" t="s">
        <v>143</v>
      </c>
      <c r="AU213" s="153" t="s">
        <v>82</v>
      </c>
      <c r="AV213" s="13" t="s">
        <v>82</v>
      </c>
      <c r="AW213" s="13" t="s">
        <v>33</v>
      </c>
      <c r="AX213" s="13" t="s">
        <v>72</v>
      </c>
      <c r="AY213" s="153" t="s">
        <v>131</v>
      </c>
    </row>
    <row r="214" spans="2:65" s="12" customFormat="1">
      <c r="B214" s="145"/>
      <c r="D214" s="146" t="s">
        <v>143</v>
      </c>
      <c r="E214" s="147" t="s">
        <v>19</v>
      </c>
      <c r="F214" s="148" t="s">
        <v>385</v>
      </c>
      <c r="H214" s="147" t="s">
        <v>19</v>
      </c>
      <c r="I214" s="149"/>
      <c r="L214" s="145"/>
      <c r="M214" s="150"/>
      <c r="T214" s="151"/>
      <c r="AT214" s="147" t="s">
        <v>143</v>
      </c>
      <c r="AU214" s="147" t="s">
        <v>82</v>
      </c>
      <c r="AV214" s="12" t="s">
        <v>80</v>
      </c>
      <c r="AW214" s="12" t="s">
        <v>33</v>
      </c>
      <c r="AX214" s="12" t="s">
        <v>72</v>
      </c>
      <c r="AY214" s="147" t="s">
        <v>131</v>
      </c>
    </row>
    <row r="215" spans="2:65" s="13" customFormat="1">
      <c r="B215" s="152"/>
      <c r="D215" s="146" t="s">
        <v>143</v>
      </c>
      <c r="E215" s="153" t="s">
        <v>19</v>
      </c>
      <c r="F215" s="154" t="s">
        <v>625</v>
      </c>
      <c r="H215" s="155">
        <v>1.5149999999999999</v>
      </c>
      <c r="I215" s="156"/>
      <c r="L215" s="152"/>
      <c r="M215" s="157"/>
      <c r="T215" s="158"/>
      <c r="AT215" s="153" t="s">
        <v>143</v>
      </c>
      <c r="AU215" s="153" t="s">
        <v>82</v>
      </c>
      <c r="AV215" s="13" t="s">
        <v>82</v>
      </c>
      <c r="AW215" s="13" t="s">
        <v>33</v>
      </c>
      <c r="AX215" s="13" t="s">
        <v>72</v>
      </c>
      <c r="AY215" s="153" t="s">
        <v>131</v>
      </c>
    </row>
    <row r="216" spans="2:65" s="13" customFormat="1">
      <c r="B216" s="152"/>
      <c r="D216" s="146" t="s">
        <v>143</v>
      </c>
      <c r="E216" s="153" t="s">
        <v>19</v>
      </c>
      <c r="F216" s="154" t="s">
        <v>625</v>
      </c>
      <c r="H216" s="155">
        <v>1.5149999999999999</v>
      </c>
      <c r="I216" s="156"/>
      <c r="L216" s="152"/>
      <c r="M216" s="157"/>
      <c r="T216" s="158"/>
      <c r="AT216" s="153" t="s">
        <v>143</v>
      </c>
      <c r="AU216" s="153" t="s">
        <v>82</v>
      </c>
      <c r="AV216" s="13" t="s">
        <v>82</v>
      </c>
      <c r="AW216" s="13" t="s">
        <v>33</v>
      </c>
      <c r="AX216" s="13" t="s">
        <v>72</v>
      </c>
      <c r="AY216" s="153" t="s">
        <v>131</v>
      </c>
    </row>
    <row r="217" spans="2:65" s="14" customFormat="1">
      <c r="B217" s="159"/>
      <c r="D217" s="146" t="s">
        <v>143</v>
      </c>
      <c r="E217" s="160" t="s">
        <v>19</v>
      </c>
      <c r="F217" s="161" t="s">
        <v>147</v>
      </c>
      <c r="H217" s="162">
        <v>10.14</v>
      </c>
      <c r="I217" s="163"/>
      <c r="L217" s="159"/>
      <c r="M217" s="164"/>
      <c r="T217" s="165"/>
      <c r="AT217" s="160" t="s">
        <v>143</v>
      </c>
      <c r="AU217" s="160" t="s">
        <v>82</v>
      </c>
      <c r="AV217" s="14" t="s">
        <v>139</v>
      </c>
      <c r="AW217" s="14" t="s">
        <v>33</v>
      </c>
      <c r="AX217" s="14" t="s">
        <v>80</v>
      </c>
      <c r="AY217" s="160" t="s">
        <v>131</v>
      </c>
    </row>
    <row r="218" spans="2:65" s="1" customFormat="1" ht="49.15" customHeight="1">
      <c r="B218" s="33"/>
      <c r="C218" s="128" t="s">
        <v>310</v>
      </c>
      <c r="D218" s="128" t="s">
        <v>134</v>
      </c>
      <c r="E218" s="129" t="s">
        <v>388</v>
      </c>
      <c r="F218" s="130" t="s">
        <v>389</v>
      </c>
      <c r="G218" s="131" t="s">
        <v>137</v>
      </c>
      <c r="H218" s="132">
        <v>47.332999999999998</v>
      </c>
      <c r="I218" s="133"/>
      <c r="J218" s="134">
        <f>ROUND(I218*H218,2)</f>
        <v>0</v>
      </c>
      <c r="K218" s="130" t="s">
        <v>19</v>
      </c>
      <c r="L218" s="33"/>
      <c r="M218" s="135" t="s">
        <v>19</v>
      </c>
      <c r="N218" s="136" t="s">
        <v>43</v>
      </c>
      <c r="P218" s="137">
        <f>O218*H218</f>
        <v>0</v>
      </c>
      <c r="Q218" s="137">
        <v>0</v>
      </c>
      <c r="R218" s="137">
        <f>Q218*H218</f>
        <v>0</v>
      </c>
      <c r="S218" s="137">
        <v>0</v>
      </c>
      <c r="T218" s="138">
        <f>S218*H218</f>
        <v>0</v>
      </c>
      <c r="AR218" s="139" t="s">
        <v>226</v>
      </c>
      <c r="AT218" s="139" t="s">
        <v>134</v>
      </c>
      <c r="AU218" s="139" t="s">
        <v>82</v>
      </c>
      <c r="AY218" s="18" t="s">
        <v>131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18" t="s">
        <v>80</v>
      </c>
      <c r="BK218" s="140">
        <f>ROUND(I218*H218,2)</f>
        <v>0</v>
      </c>
      <c r="BL218" s="18" t="s">
        <v>226</v>
      </c>
      <c r="BM218" s="139" t="s">
        <v>390</v>
      </c>
    </row>
    <row r="219" spans="2:65" s="13" customFormat="1">
      <c r="B219" s="152"/>
      <c r="D219" s="146" t="s">
        <v>143</v>
      </c>
      <c r="E219" s="153" t="s">
        <v>19</v>
      </c>
      <c r="F219" s="154" t="s">
        <v>626</v>
      </c>
      <c r="H219" s="155">
        <v>41.639000000000003</v>
      </c>
      <c r="I219" s="156"/>
      <c r="L219" s="152"/>
      <c r="M219" s="157"/>
      <c r="T219" s="158"/>
      <c r="AT219" s="153" t="s">
        <v>143</v>
      </c>
      <c r="AU219" s="153" t="s">
        <v>82</v>
      </c>
      <c r="AV219" s="13" t="s">
        <v>82</v>
      </c>
      <c r="AW219" s="13" t="s">
        <v>33</v>
      </c>
      <c r="AX219" s="13" t="s">
        <v>72</v>
      </c>
      <c r="AY219" s="153" t="s">
        <v>131</v>
      </c>
    </row>
    <row r="220" spans="2:65" s="13" customFormat="1">
      <c r="B220" s="152"/>
      <c r="D220" s="146" t="s">
        <v>143</v>
      </c>
      <c r="E220" s="153" t="s">
        <v>19</v>
      </c>
      <c r="F220" s="154" t="s">
        <v>627</v>
      </c>
      <c r="H220" s="155">
        <v>1.3859999999999999</v>
      </c>
      <c r="I220" s="156"/>
      <c r="L220" s="152"/>
      <c r="M220" s="157"/>
      <c r="T220" s="158"/>
      <c r="AT220" s="153" t="s">
        <v>143</v>
      </c>
      <c r="AU220" s="153" t="s">
        <v>82</v>
      </c>
      <c r="AV220" s="13" t="s">
        <v>82</v>
      </c>
      <c r="AW220" s="13" t="s">
        <v>33</v>
      </c>
      <c r="AX220" s="13" t="s">
        <v>72</v>
      </c>
      <c r="AY220" s="153" t="s">
        <v>131</v>
      </c>
    </row>
    <row r="221" spans="2:65" s="13" customFormat="1">
      <c r="B221" s="152"/>
      <c r="D221" s="146" t="s">
        <v>143</v>
      </c>
      <c r="E221" s="153" t="s">
        <v>19</v>
      </c>
      <c r="F221" s="154" t="s">
        <v>587</v>
      </c>
      <c r="H221" s="155">
        <v>4.3079999999999998</v>
      </c>
      <c r="I221" s="156"/>
      <c r="L221" s="152"/>
      <c r="M221" s="157"/>
      <c r="T221" s="158"/>
      <c r="AT221" s="153" t="s">
        <v>143</v>
      </c>
      <c r="AU221" s="153" t="s">
        <v>82</v>
      </c>
      <c r="AV221" s="13" t="s">
        <v>82</v>
      </c>
      <c r="AW221" s="13" t="s">
        <v>33</v>
      </c>
      <c r="AX221" s="13" t="s">
        <v>72</v>
      </c>
      <c r="AY221" s="153" t="s">
        <v>131</v>
      </c>
    </row>
    <row r="222" spans="2:65" s="14" customFormat="1">
      <c r="B222" s="159"/>
      <c r="D222" s="146" t="s">
        <v>143</v>
      </c>
      <c r="E222" s="160" t="s">
        <v>19</v>
      </c>
      <c r="F222" s="161" t="s">
        <v>147</v>
      </c>
      <c r="H222" s="162">
        <v>47.332999999999998</v>
      </c>
      <c r="I222" s="163"/>
      <c r="L222" s="159"/>
      <c r="M222" s="164"/>
      <c r="T222" s="165"/>
      <c r="AT222" s="160" t="s">
        <v>143</v>
      </c>
      <c r="AU222" s="160" t="s">
        <v>82</v>
      </c>
      <c r="AV222" s="14" t="s">
        <v>139</v>
      </c>
      <c r="AW222" s="14" t="s">
        <v>33</v>
      </c>
      <c r="AX222" s="14" t="s">
        <v>80</v>
      </c>
      <c r="AY222" s="160" t="s">
        <v>131</v>
      </c>
    </row>
    <row r="223" spans="2:65" s="1" customFormat="1" ht="37.9" customHeight="1">
      <c r="B223" s="33"/>
      <c r="C223" s="128" t="s">
        <v>317</v>
      </c>
      <c r="D223" s="128" t="s">
        <v>134</v>
      </c>
      <c r="E223" s="129" t="s">
        <v>393</v>
      </c>
      <c r="F223" s="130" t="s">
        <v>394</v>
      </c>
      <c r="G223" s="131" t="s">
        <v>395</v>
      </c>
      <c r="H223" s="132">
        <v>1</v>
      </c>
      <c r="I223" s="133"/>
      <c r="J223" s="134">
        <f>ROUND(I223*H223,2)</f>
        <v>0</v>
      </c>
      <c r="K223" s="130" t="s">
        <v>19</v>
      </c>
      <c r="L223" s="33"/>
      <c r="M223" s="135" t="s">
        <v>19</v>
      </c>
      <c r="N223" s="136" t="s">
        <v>43</v>
      </c>
      <c r="P223" s="137">
        <f>O223*H223</f>
        <v>0</v>
      </c>
      <c r="Q223" s="137">
        <v>0</v>
      </c>
      <c r="R223" s="137">
        <f>Q223*H223</f>
        <v>0</v>
      </c>
      <c r="S223" s="137">
        <v>0</v>
      </c>
      <c r="T223" s="138">
        <f>S223*H223</f>
        <v>0</v>
      </c>
      <c r="AR223" s="139" t="s">
        <v>226</v>
      </c>
      <c r="AT223" s="139" t="s">
        <v>134</v>
      </c>
      <c r="AU223" s="139" t="s">
        <v>82</v>
      </c>
      <c r="AY223" s="18" t="s">
        <v>131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18" t="s">
        <v>80</v>
      </c>
      <c r="BK223" s="140">
        <f>ROUND(I223*H223,2)</f>
        <v>0</v>
      </c>
      <c r="BL223" s="18" t="s">
        <v>226</v>
      </c>
      <c r="BM223" s="139" t="s">
        <v>396</v>
      </c>
    </row>
    <row r="224" spans="2:65" s="12" customFormat="1">
      <c r="B224" s="145"/>
      <c r="D224" s="146" t="s">
        <v>143</v>
      </c>
      <c r="E224" s="147" t="s">
        <v>19</v>
      </c>
      <c r="F224" s="148" t="s">
        <v>397</v>
      </c>
      <c r="H224" s="147" t="s">
        <v>19</v>
      </c>
      <c r="I224" s="149"/>
      <c r="L224" s="145"/>
      <c r="M224" s="150"/>
      <c r="T224" s="151"/>
      <c r="AT224" s="147" t="s">
        <v>143</v>
      </c>
      <c r="AU224" s="147" t="s">
        <v>82</v>
      </c>
      <c r="AV224" s="12" t="s">
        <v>80</v>
      </c>
      <c r="AW224" s="12" t="s">
        <v>33</v>
      </c>
      <c r="AX224" s="12" t="s">
        <v>72</v>
      </c>
      <c r="AY224" s="147" t="s">
        <v>131</v>
      </c>
    </row>
    <row r="225" spans="2:65" s="12" customFormat="1">
      <c r="B225" s="145"/>
      <c r="D225" s="146" t="s">
        <v>143</v>
      </c>
      <c r="E225" s="147" t="s">
        <v>19</v>
      </c>
      <c r="F225" s="148" t="s">
        <v>398</v>
      </c>
      <c r="H225" s="147" t="s">
        <v>19</v>
      </c>
      <c r="I225" s="149"/>
      <c r="L225" s="145"/>
      <c r="M225" s="150"/>
      <c r="T225" s="151"/>
      <c r="AT225" s="147" t="s">
        <v>143</v>
      </c>
      <c r="AU225" s="147" t="s">
        <v>82</v>
      </c>
      <c r="AV225" s="12" t="s">
        <v>80</v>
      </c>
      <c r="AW225" s="12" t="s">
        <v>33</v>
      </c>
      <c r="AX225" s="12" t="s">
        <v>72</v>
      </c>
      <c r="AY225" s="147" t="s">
        <v>131</v>
      </c>
    </row>
    <row r="226" spans="2:65" s="12" customFormat="1">
      <c r="B226" s="145"/>
      <c r="D226" s="146" t="s">
        <v>143</v>
      </c>
      <c r="E226" s="147" t="s">
        <v>19</v>
      </c>
      <c r="F226" s="148" t="s">
        <v>913</v>
      </c>
      <c r="H226" s="147" t="s">
        <v>19</v>
      </c>
      <c r="I226" s="149"/>
      <c r="L226" s="145"/>
      <c r="M226" s="150"/>
      <c r="T226" s="151"/>
      <c r="AT226" s="147" t="s">
        <v>143</v>
      </c>
      <c r="AU226" s="147" t="s">
        <v>82</v>
      </c>
      <c r="AV226" s="12" t="s">
        <v>80</v>
      </c>
      <c r="AW226" s="12" t="s">
        <v>33</v>
      </c>
      <c r="AX226" s="12" t="s">
        <v>72</v>
      </c>
      <c r="AY226" s="147" t="s">
        <v>131</v>
      </c>
    </row>
    <row r="227" spans="2:65" s="12" customFormat="1">
      <c r="B227" s="145"/>
      <c r="D227" s="146" t="s">
        <v>143</v>
      </c>
      <c r="E227" s="147" t="s">
        <v>19</v>
      </c>
      <c r="F227" s="148" t="s">
        <v>399</v>
      </c>
      <c r="H227" s="147" t="s">
        <v>19</v>
      </c>
      <c r="I227" s="149"/>
      <c r="L227" s="145"/>
      <c r="M227" s="150"/>
      <c r="T227" s="151"/>
      <c r="AT227" s="147" t="s">
        <v>143</v>
      </c>
      <c r="AU227" s="147" t="s">
        <v>82</v>
      </c>
      <c r="AV227" s="12" t="s">
        <v>80</v>
      </c>
      <c r="AW227" s="12" t="s">
        <v>33</v>
      </c>
      <c r="AX227" s="12" t="s">
        <v>72</v>
      </c>
      <c r="AY227" s="147" t="s">
        <v>131</v>
      </c>
    </row>
    <row r="228" spans="2:65" s="12" customFormat="1">
      <c r="B228" s="145"/>
      <c r="D228" s="146" t="s">
        <v>143</v>
      </c>
      <c r="E228" s="147" t="s">
        <v>19</v>
      </c>
      <c r="F228" s="148" t="s">
        <v>400</v>
      </c>
      <c r="H228" s="147" t="s">
        <v>19</v>
      </c>
      <c r="I228" s="149"/>
      <c r="L228" s="145"/>
      <c r="M228" s="150"/>
      <c r="T228" s="151"/>
      <c r="AT228" s="147" t="s">
        <v>143</v>
      </c>
      <c r="AU228" s="147" t="s">
        <v>82</v>
      </c>
      <c r="AV228" s="12" t="s">
        <v>80</v>
      </c>
      <c r="AW228" s="12" t="s">
        <v>33</v>
      </c>
      <c r="AX228" s="12" t="s">
        <v>72</v>
      </c>
      <c r="AY228" s="147" t="s">
        <v>131</v>
      </c>
    </row>
    <row r="229" spans="2:65" s="12" customFormat="1">
      <c r="B229" s="145"/>
      <c r="D229" s="146" t="s">
        <v>143</v>
      </c>
      <c r="E229" s="147" t="s">
        <v>19</v>
      </c>
      <c r="F229" s="148" t="s">
        <v>401</v>
      </c>
      <c r="H229" s="147" t="s">
        <v>19</v>
      </c>
      <c r="I229" s="149"/>
      <c r="L229" s="145"/>
      <c r="M229" s="150"/>
      <c r="T229" s="151"/>
      <c r="AT229" s="147" t="s">
        <v>143</v>
      </c>
      <c r="AU229" s="147" t="s">
        <v>82</v>
      </c>
      <c r="AV229" s="12" t="s">
        <v>80</v>
      </c>
      <c r="AW229" s="12" t="s">
        <v>33</v>
      </c>
      <c r="AX229" s="12" t="s">
        <v>72</v>
      </c>
      <c r="AY229" s="147" t="s">
        <v>131</v>
      </c>
    </row>
    <row r="230" spans="2:65" s="12" customFormat="1">
      <c r="B230" s="145"/>
      <c r="D230" s="146" t="s">
        <v>143</v>
      </c>
      <c r="E230" s="147" t="s">
        <v>19</v>
      </c>
      <c r="F230" s="148" t="s">
        <v>402</v>
      </c>
      <c r="H230" s="147" t="s">
        <v>19</v>
      </c>
      <c r="I230" s="149"/>
      <c r="L230" s="145"/>
      <c r="M230" s="150"/>
      <c r="T230" s="151"/>
      <c r="AT230" s="147" t="s">
        <v>143</v>
      </c>
      <c r="AU230" s="147" t="s">
        <v>82</v>
      </c>
      <c r="AV230" s="12" t="s">
        <v>80</v>
      </c>
      <c r="AW230" s="12" t="s">
        <v>33</v>
      </c>
      <c r="AX230" s="12" t="s">
        <v>72</v>
      </c>
      <c r="AY230" s="147" t="s">
        <v>131</v>
      </c>
    </row>
    <row r="231" spans="2:65" s="12" customFormat="1">
      <c r="B231" s="145"/>
      <c r="D231" s="146" t="s">
        <v>143</v>
      </c>
      <c r="E231" s="147" t="s">
        <v>19</v>
      </c>
      <c r="F231" s="148" t="s">
        <v>403</v>
      </c>
      <c r="H231" s="147" t="s">
        <v>19</v>
      </c>
      <c r="I231" s="149"/>
      <c r="L231" s="145"/>
      <c r="M231" s="150"/>
      <c r="T231" s="151"/>
      <c r="AT231" s="147" t="s">
        <v>143</v>
      </c>
      <c r="AU231" s="147" t="s">
        <v>82</v>
      </c>
      <c r="AV231" s="12" t="s">
        <v>80</v>
      </c>
      <c r="AW231" s="12" t="s">
        <v>33</v>
      </c>
      <c r="AX231" s="12" t="s">
        <v>72</v>
      </c>
      <c r="AY231" s="147" t="s">
        <v>131</v>
      </c>
    </row>
    <row r="232" spans="2:65" s="12" customFormat="1">
      <c r="B232" s="145"/>
      <c r="D232" s="146" t="s">
        <v>143</v>
      </c>
      <c r="E232" s="147" t="s">
        <v>19</v>
      </c>
      <c r="F232" s="148" t="s">
        <v>404</v>
      </c>
      <c r="H232" s="147" t="s">
        <v>19</v>
      </c>
      <c r="I232" s="149"/>
      <c r="L232" s="145"/>
      <c r="M232" s="150"/>
      <c r="T232" s="151"/>
      <c r="AT232" s="147" t="s">
        <v>143</v>
      </c>
      <c r="AU232" s="147" t="s">
        <v>82</v>
      </c>
      <c r="AV232" s="12" t="s">
        <v>80</v>
      </c>
      <c r="AW232" s="12" t="s">
        <v>33</v>
      </c>
      <c r="AX232" s="12" t="s">
        <v>72</v>
      </c>
      <c r="AY232" s="147" t="s">
        <v>131</v>
      </c>
    </row>
    <row r="233" spans="2:65" s="12" customFormat="1">
      <c r="B233" s="145"/>
      <c r="D233" s="146" t="s">
        <v>143</v>
      </c>
      <c r="E233" s="147" t="s">
        <v>19</v>
      </c>
      <c r="F233" s="148" t="s">
        <v>405</v>
      </c>
      <c r="H233" s="147" t="s">
        <v>19</v>
      </c>
      <c r="I233" s="149"/>
      <c r="L233" s="145"/>
      <c r="M233" s="150"/>
      <c r="T233" s="151"/>
      <c r="AT233" s="147" t="s">
        <v>143</v>
      </c>
      <c r="AU233" s="147" t="s">
        <v>82</v>
      </c>
      <c r="AV233" s="12" t="s">
        <v>80</v>
      </c>
      <c r="AW233" s="12" t="s">
        <v>33</v>
      </c>
      <c r="AX233" s="12" t="s">
        <v>72</v>
      </c>
      <c r="AY233" s="147" t="s">
        <v>131</v>
      </c>
    </row>
    <row r="234" spans="2:65" s="13" customFormat="1">
      <c r="B234" s="152"/>
      <c r="D234" s="146" t="s">
        <v>143</v>
      </c>
      <c r="E234" s="153" t="s">
        <v>19</v>
      </c>
      <c r="F234" s="154" t="s">
        <v>80</v>
      </c>
      <c r="H234" s="155">
        <v>1</v>
      </c>
      <c r="I234" s="156"/>
      <c r="L234" s="152"/>
      <c r="M234" s="157"/>
      <c r="T234" s="158"/>
      <c r="AT234" s="153" t="s">
        <v>143</v>
      </c>
      <c r="AU234" s="153" t="s">
        <v>82</v>
      </c>
      <c r="AV234" s="13" t="s">
        <v>82</v>
      </c>
      <c r="AW234" s="13" t="s">
        <v>33</v>
      </c>
      <c r="AX234" s="13" t="s">
        <v>80</v>
      </c>
      <c r="AY234" s="153" t="s">
        <v>131</v>
      </c>
    </row>
    <row r="235" spans="2:65" s="1" customFormat="1" ht="37.9" customHeight="1">
      <c r="B235" s="33"/>
      <c r="C235" s="128" t="s">
        <v>326</v>
      </c>
      <c r="D235" s="128" t="s">
        <v>134</v>
      </c>
      <c r="E235" s="129" t="s">
        <v>406</v>
      </c>
      <c r="F235" s="130" t="s">
        <v>407</v>
      </c>
      <c r="G235" s="131" t="s">
        <v>395</v>
      </c>
      <c r="H235" s="132">
        <v>2</v>
      </c>
      <c r="I235" s="133"/>
      <c r="J235" s="134">
        <f>ROUND(I235*H235,2)</f>
        <v>0</v>
      </c>
      <c r="K235" s="130" t="s">
        <v>19</v>
      </c>
      <c r="L235" s="33"/>
      <c r="M235" s="135" t="s">
        <v>19</v>
      </c>
      <c r="N235" s="136" t="s">
        <v>43</v>
      </c>
      <c r="P235" s="137">
        <f>O235*H235</f>
        <v>0</v>
      </c>
      <c r="Q235" s="137">
        <v>0</v>
      </c>
      <c r="R235" s="137">
        <f>Q235*H235</f>
        <v>0</v>
      </c>
      <c r="S235" s="137">
        <v>0</v>
      </c>
      <c r="T235" s="138">
        <f>S235*H235</f>
        <v>0</v>
      </c>
      <c r="AR235" s="139" t="s">
        <v>226</v>
      </c>
      <c r="AT235" s="139" t="s">
        <v>134</v>
      </c>
      <c r="AU235" s="139" t="s">
        <v>82</v>
      </c>
      <c r="AY235" s="18" t="s">
        <v>131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8" t="s">
        <v>80</v>
      </c>
      <c r="BK235" s="140">
        <f>ROUND(I235*H235,2)</f>
        <v>0</v>
      </c>
      <c r="BL235" s="18" t="s">
        <v>226</v>
      </c>
      <c r="BM235" s="139" t="s">
        <v>408</v>
      </c>
    </row>
    <row r="236" spans="2:65" s="12" customFormat="1">
      <c r="B236" s="145"/>
      <c r="D236" s="146" t="s">
        <v>143</v>
      </c>
      <c r="E236" s="147" t="s">
        <v>19</v>
      </c>
      <c r="F236" s="148" t="s">
        <v>397</v>
      </c>
      <c r="H236" s="147" t="s">
        <v>19</v>
      </c>
      <c r="I236" s="149"/>
      <c r="L236" s="145"/>
      <c r="M236" s="150"/>
      <c r="T236" s="151"/>
      <c r="AT236" s="147" t="s">
        <v>143</v>
      </c>
      <c r="AU236" s="147" t="s">
        <v>82</v>
      </c>
      <c r="AV236" s="12" t="s">
        <v>80</v>
      </c>
      <c r="AW236" s="12" t="s">
        <v>33</v>
      </c>
      <c r="AX236" s="12" t="s">
        <v>72</v>
      </c>
      <c r="AY236" s="147" t="s">
        <v>131</v>
      </c>
    </row>
    <row r="237" spans="2:65" s="12" customFormat="1">
      <c r="B237" s="145"/>
      <c r="D237" s="146" t="s">
        <v>143</v>
      </c>
      <c r="E237" s="147" t="s">
        <v>19</v>
      </c>
      <c r="F237" s="148" t="s">
        <v>398</v>
      </c>
      <c r="H237" s="147" t="s">
        <v>19</v>
      </c>
      <c r="I237" s="149"/>
      <c r="L237" s="145"/>
      <c r="M237" s="150"/>
      <c r="T237" s="151"/>
      <c r="AT237" s="147" t="s">
        <v>143</v>
      </c>
      <c r="AU237" s="147" t="s">
        <v>82</v>
      </c>
      <c r="AV237" s="12" t="s">
        <v>80</v>
      </c>
      <c r="AW237" s="12" t="s">
        <v>33</v>
      </c>
      <c r="AX237" s="12" t="s">
        <v>72</v>
      </c>
      <c r="AY237" s="147" t="s">
        <v>131</v>
      </c>
    </row>
    <row r="238" spans="2:65" s="12" customFormat="1">
      <c r="B238" s="145"/>
      <c r="D238" s="146" t="s">
        <v>143</v>
      </c>
      <c r="E238" s="147" t="s">
        <v>19</v>
      </c>
      <c r="F238" s="148" t="s">
        <v>913</v>
      </c>
      <c r="H238" s="147" t="s">
        <v>19</v>
      </c>
      <c r="I238" s="149"/>
      <c r="L238" s="145"/>
      <c r="M238" s="150"/>
      <c r="T238" s="151"/>
      <c r="AT238" s="147" t="s">
        <v>143</v>
      </c>
      <c r="AU238" s="147" t="s">
        <v>82</v>
      </c>
      <c r="AV238" s="12" t="s">
        <v>80</v>
      </c>
      <c r="AW238" s="12" t="s">
        <v>33</v>
      </c>
      <c r="AX238" s="12" t="s">
        <v>72</v>
      </c>
      <c r="AY238" s="147" t="s">
        <v>131</v>
      </c>
    </row>
    <row r="239" spans="2:65" s="12" customFormat="1">
      <c r="B239" s="145"/>
      <c r="D239" s="146" t="s">
        <v>143</v>
      </c>
      <c r="E239" s="147" t="s">
        <v>19</v>
      </c>
      <c r="F239" s="148" t="s">
        <v>399</v>
      </c>
      <c r="H239" s="147" t="s">
        <v>19</v>
      </c>
      <c r="I239" s="149"/>
      <c r="L239" s="145"/>
      <c r="M239" s="150"/>
      <c r="T239" s="151"/>
      <c r="AT239" s="147" t="s">
        <v>143</v>
      </c>
      <c r="AU239" s="147" t="s">
        <v>82</v>
      </c>
      <c r="AV239" s="12" t="s">
        <v>80</v>
      </c>
      <c r="AW239" s="12" t="s">
        <v>33</v>
      </c>
      <c r="AX239" s="12" t="s">
        <v>72</v>
      </c>
      <c r="AY239" s="147" t="s">
        <v>131</v>
      </c>
    </row>
    <row r="240" spans="2:65" s="12" customFormat="1">
      <c r="B240" s="145"/>
      <c r="D240" s="146" t="s">
        <v>143</v>
      </c>
      <c r="E240" s="147" t="s">
        <v>19</v>
      </c>
      <c r="F240" s="148" t="s">
        <v>400</v>
      </c>
      <c r="H240" s="147" t="s">
        <v>19</v>
      </c>
      <c r="I240" s="149"/>
      <c r="L240" s="145"/>
      <c r="M240" s="150"/>
      <c r="T240" s="151"/>
      <c r="AT240" s="147" t="s">
        <v>143</v>
      </c>
      <c r="AU240" s="147" t="s">
        <v>82</v>
      </c>
      <c r="AV240" s="12" t="s">
        <v>80</v>
      </c>
      <c r="AW240" s="12" t="s">
        <v>33</v>
      </c>
      <c r="AX240" s="12" t="s">
        <v>72</v>
      </c>
      <c r="AY240" s="147" t="s">
        <v>131</v>
      </c>
    </row>
    <row r="241" spans="2:65" s="12" customFormat="1">
      <c r="B241" s="145"/>
      <c r="D241" s="146" t="s">
        <v>143</v>
      </c>
      <c r="E241" s="147" t="s">
        <v>19</v>
      </c>
      <c r="F241" s="148" t="s">
        <v>401</v>
      </c>
      <c r="H241" s="147" t="s">
        <v>19</v>
      </c>
      <c r="I241" s="149"/>
      <c r="L241" s="145"/>
      <c r="M241" s="150"/>
      <c r="T241" s="151"/>
      <c r="AT241" s="147" t="s">
        <v>143</v>
      </c>
      <c r="AU241" s="147" t="s">
        <v>82</v>
      </c>
      <c r="AV241" s="12" t="s">
        <v>80</v>
      </c>
      <c r="AW241" s="12" t="s">
        <v>33</v>
      </c>
      <c r="AX241" s="12" t="s">
        <v>72</v>
      </c>
      <c r="AY241" s="147" t="s">
        <v>131</v>
      </c>
    </row>
    <row r="242" spans="2:65" s="12" customFormat="1">
      <c r="B242" s="145"/>
      <c r="D242" s="146" t="s">
        <v>143</v>
      </c>
      <c r="E242" s="147" t="s">
        <v>19</v>
      </c>
      <c r="F242" s="148" t="s">
        <v>402</v>
      </c>
      <c r="H242" s="147" t="s">
        <v>19</v>
      </c>
      <c r="I242" s="149"/>
      <c r="L242" s="145"/>
      <c r="M242" s="150"/>
      <c r="T242" s="151"/>
      <c r="AT242" s="147" t="s">
        <v>143</v>
      </c>
      <c r="AU242" s="147" t="s">
        <v>82</v>
      </c>
      <c r="AV242" s="12" t="s">
        <v>80</v>
      </c>
      <c r="AW242" s="12" t="s">
        <v>33</v>
      </c>
      <c r="AX242" s="12" t="s">
        <v>72</v>
      </c>
      <c r="AY242" s="147" t="s">
        <v>131</v>
      </c>
    </row>
    <row r="243" spans="2:65" s="12" customFormat="1">
      <c r="B243" s="145"/>
      <c r="D243" s="146" t="s">
        <v>143</v>
      </c>
      <c r="E243" s="147" t="s">
        <v>19</v>
      </c>
      <c r="F243" s="148" t="s">
        <v>403</v>
      </c>
      <c r="H243" s="147" t="s">
        <v>19</v>
      </c>
      <c r="I243" s="149"/>
      <c r="L243" s="145"/>
      <c r="M243" s="150"/>
      <c r="T243" s="151"/>
      <c r="AT243" s="147" t="s">
        <v>143</v>
      </c>
      <c r="AU243" s="147" t="s">
        <v>82</v>
      </c>
      <c r="AV243" s="12" t="s">
        <v>80</v>
      </c>
      <c r="AW243" s="12" t="s">
        <v>33</v>
      </c>
      <c r="AX243" s="12" t="s">
        <v>72</v>
      </c>
      <c r="AY243" s="147" t="s">
        <v>131</v>
      </c>
    </row>
    <row r="244" spans="2:65" s="12" customFormat="1">
      <c r="B244" s="145"/>
      <c r="D244" s="146" t="s">
        <v>143</v>
      </c>
      <c r="E244" s="147" t="s">
        <v>19</v>
      </c>
      <c r="F244" s="148" t="s">
        <v>404</v>
      </c>
      <c r="H244" s="147" t="s">
        <v>19</v>
      </c>
      <c r="I244" s="149"/>
      <c r="L244" s="145"/>
      <c r="M244" s="150"/>
      <c r="T244" s="151"/>
      <c r="AT244" s="147" t="s">
        <v>143</v>
      </c>
      <c r="AU244" s="147" t="s">
        <v>82</v>
      </c>
      <c r="AV244" s="12" t="s">
        <v>80</v>
      </c>
      <c r="AW244" s="12" t="s">
        <v>33</v>
      </c>
      <c r="AX244" s="12" t="s">
        <v>72</v>
      </c>
      <c r="AY244" s="147" t="s">
        <v>131</v>
      </c>
    </row>
    <row r="245" spans="2:65" s="12" customFormat="1">
      <c r="B245" s="145"/>
      <c r="D245" s="146" t="s">
        <v>143</v>
      </c>
      <c r="E245" s="147" t="s">
        <v>19</v>
      </c>
      <c r="F245" s="148" t="s">
        <v>405</v>
      </c>
      <c r="H245" s="147" t="s">
        <v>19</v>
      </c>
      <c r="I245" s="149"/>
      <c r="L245" s="145"/>
      <c r="M245" s="150"/>
      <c r="T245" s="151"/>
      <c r="AT245" s="147" t="s">
        <v>143</v>
      </c>
      <c r="AU245" s="147" t="s">
        <v>82</v>
      </c>
      <c r="AV245" s="12" t="s">
        <v>80</v>
      </c>
      <c r="AW245" s="12" t="s">
        <v>33</v>
      </c>
      <c r="AX245" s="12" t="s">
        <v>72</v>
      </c>
      <c r="AY245" s="147" t="s">
        <v>131</v>
      </c>
    </row>
    <row r="246" spans="2:65" s="13" customFormat="1">
      <c r="B246" s="152"/>
      <c r="D246" s="146" t="s">
        <v>143</v>
      </c>
      <c r="E246" s="153" t="s">
        <v>19</v>
      </c>
      <c r="F246" s="154" t="s">
        <v>82</v>
      </c>
      <c r="H246" s="155">
        <v>2</v>
      </c>
      <c r="I246" s="156"/>
      <c r="L246" s="152"/>
      <c r="M246" s="157"/>
      <c r="T246" s="158"/>
      <c r="AT246" s="153" t="s">
        <v>143</v>
      </c>
      <c r="AU246" s="153" t="s">
        <v>82</v>
      </c>
      <c r="AV246" s="13" t="s">
        <v>82</v>
      </c>
      <c r="AW246" s="13" t="s">
        <v>33</v>
      </c>
      <c r="AX246" s="13" t="s">
        <v>80</v>
      </c>
      <c r="AY246" s="153" t="s">
        <v>131</v>
      </c>
    </row>
    <row r="247" spans="2:65" s="11" customFormat="1" ht="22.9" customHeight="1">
      <c r="B247" s="116"/>
      <c r="D247" s="117" t="s">
        <v>71</v>
      </c>
      <c r="E247" s="126" t="s">
        <v>413</v>
      </c>
      <c r="F247" s="126" t="s">
        <v>414</v>
      </c>
      <c r="I247" s="119"/>
      <c r="J247" s="127">
        <f>BK247</f>
        <v>0</v>
      </c>
      <c r="L247" s="116"/>
      <c r="M247" s="121"/>
      <c r="P247" s="122">
        <f>SUM(P248:P258)</f>
        <v>0</v>
      </c>
      <c r="R247" s="122">
        <f>SUM(R248:R258)</f>
        <v>3.2416439999999998E-2</v>
      </c>
      <c r="T247" s="123">
        <f>SUM(T248:T258)</f>
        <v>0</v>
      </c>
      <c r="AR247" s="117" t="s">
        <v>82</v>
      </c>
      <c r="AT247" s="124" t="s">
        <v>71</v>
      </c>
      <c r="AU247" s="124" t="s">
        <v>80</v>
      </c>
      <c r="AY247" s="117" t="s">
        <v>131</v>
      </c>
      <c r="BK247" s="125">
        <f>SUM(BK248:BK258)</f>
        <v>0</v>
      </c>
    </row>
    <row r="248" spans="2:65" s="1" customFormat="1" ht="62.65" customHeight="1">
      <c r="B248" s="33"/>
      <c r="C248" s="128" t="s">
        <v>334</v>
      </c>
      <c r="D248" s="128" t="s">
        <v>134</v>
      </c>
      <c r="E248" s="129" t="s">
        <v>416</v>
      </c>
      <c r="F248" s="130" t="s">
        <v>417</v>
      </c>
      <c r="G248" s="131" t="s">
        <v>418</v>
      </c>
      <c r="H248" s="132">
        <v>540.274</v>
      </c>
      <c r="I248" s="133"/>
      <c r="J248" s="134">
        <f>ROUND(I248*H248,2)</f>
        <v>0</v>
      </c>
      <c r="K248" s="130" t="s">
        <v>138</v>
      </c>
      <c r="L248" s="33"/>
      <c r="M248" s="135" t="s">
        <v>19</v>
      </c>
      <c r="N248" s="136" t="s">
        <v>43</v>
      </c>
      <c r="P248" s="137">
        <f>O248*H248</f>
        <v>0</v>
      </c>
      <c r="Q248" s="137">
        <v>6.0000000000000002E-5</v>
      </c>
      <c r="R248" s="137">
        <f>Q248*H248</f>
        <v>3.2416439999999998E-2</v>
      </c>
      <c r="S248" s="137">
        <v>0</v>
      </c>
      <c r="T248" s="138">
        <f>S248*H248</f>
        <v>0</v>
      </c>
      <c r="AR248" s="139" t="s">
        <v>226</v>
      </c>
      <c r="AT248" s="139" t="s">
        <v>134</v>
      </c>
      <c r="AU248" s="139" t="s">
        <v>82</v>
      </c>
      <c r="AY248" s="18" t="s">
        <v>131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8" t="s">
        <v>80</v>
      </c>
      <c r="BK248" s="140">
        <f>ROUND(I248*H248,2)</f>
        <v>0</v>
      </c>
      <c r="BL248" s="18" t="s">
        <v>226</v>
      </c>
      <c r="BM248" s="139" t="s">
        <v>419</v>
      </c>
    </row>
    <row r="249" spans="2:65" s="1" customFormat="1">
      <c r="B249" s="33"/>
      <c r="D249" s="141" t="s">
        <v>141</v>
      </c>
      <c r="F249" s="142" t="s">
        <v>420</v>
      </c>
      <c r="I249" s="143"/>
      <c r="L249" s="33"/>
      <c r="M249" s="144"/>
      <c r="T249" s="52"/>
      <c r="AT249" s="18" t="s">
        <v>141</v>
      </c>
      <c r="AU249" s="18" t="s">
        <v>82</v>
      </c>
    </row>
    <row r="250" spans="2:65" s="12" customFormat="1">
      <c r="B250" s="145"/>
      <c r="D250" s="146" t="s">
        <v>143</v>
      </c>
      <c r="E250" s="147" t="s">
        <v>19</v>
      </c>
      <c r="F250" s="148" t="s">
        <v>421</v>
      </c>
      <c r="H250" s="147" t="s">
        <v>19</v>
      </c>
      <c r="I250" s="149"/>
      <c r="L250" s="145"/>
      <c r="M250" s="150"/>
      <c r="T250" s="151"/>
      <c r="AT250" s="147" t="s">
        <v>143</v>
      </c>
      <c r="AU250" s="147" t="s">
        <v>82</v>
      </c>
      <c r="AV250" s="12" t="s">
        <v>80</v>
      </c>
      <c r="AW250" s="12" t="s">
        <v>33</v>
      </c>
      <c r="AX250" s="12" t="s">
        <v>72</v>
      </c>
      <c r="AY250" s="147" t="s">
        <v>131</v>
      </c>
    </row>
    <row r="251" spans="2:65" s="13" customFormat="1">
      <c r="B251" s="152"/>
      <c r="D251" s="146" t="s">
        <v>143</v>
      </c>
      <c r="E251" s="153" t="s">
        <v>19</v>
      </c>
      <c r="F251" s="154" t="s">
        <v>628</v>
      </c>
      <c r="H251" s="155">
        <v>139.536</v>
      </c>
      <c r="I251" s="156"/>
      <c r="L251" s="152"/>
      <c r="M251" s="157"/>
      <c r="T251" s="158"/>
      <c r="AT251" s="153" t="s">
        <v>143</v>
      </c>
      <c r="AU251" s="153" t="s">
        <v>82</v>
      </c>
      <c r="AV251" s="13" t="s">
        <v>82</v>
      </c>
      <c r="AW251" s="13" t="s">
        <v>33</v>
      </c>
      <c r="AX251" s="13" t="s">
        <v>72</v>
      </c>
      <c r="AY251" s="153" t="s">
        <v>131</v>
      </c>
    </row>
    <row r="252" spans="2:65" s="12" customFormat="1">
      <c r="B252" s="145"/>
      <c r="D252" s="146" t="s">
        <v>143</v>
      </c>
      <c r="E252" s="147" t="s">
        <v>19</v>
      </c>
      <c r="F252" s="148" t="s">
        <v>629</v>
      </c>
      <c r="H252" s="147" t="s">
        <v>19</v>
      </c>
      <c r="I252" s="149"/>
      <c r="L252" s="145"/>
      <c r="M252" s="150"/>
      <c r="T252" s="151"/>
      <c r="AT252" s="147" t="s">
        <v>143</v>
      </c>
      <c r="AU252" s="147" t="s">
        <v>82</v>
      </c>
      <c r="AV252" s="12" t="s">
        <v>80</v>
      </c>
      <c r="AW252" s="12" t="s">
        <v>33</v>
      </c>
      <c r="AX252" s="12" t="s">
        <v>72</v>
      </c>
      <c r="AY252" s="147" t="s">
        <v>131</v>
      </c>
    </row>
    <row r="253" spans="2:65" s="13" customFormat="1">
      <c r="B253" s="152"/>
      <c r="D253" s="146" t="s">
        <v>143</v>
      </c>
      <c r="E253" s="153" t="s">
        <v>19</v>
      </c>
      <c r="F253" s="154" t="s">
        <v>630</v>
      </c>
      <c r="H253" s="155">
        <v>77.356999999999999</v>
      </c>
      <c r="I253" s="156"/>
      <c r="L253" s="152"/>
      <c r="M253" s="157"/>
      <c r="T253" s="158"/>
      <c r="AT253" s="153" t="s">
        <v>143</v>
      </c>
      <c r="AU253" s="153" t="s">
        <v>82</v>
      </c>
      <c r="AV253" s="13" t="s">
        <v>82</v>
      </c>
      <c r="AW253" s="13" t="s">
        <v>33</v>
      </c>
      <c r="AX253" s="13" t="s">
        <v>72</v>
      </c>
      <c r="AY253" s="153" t="s">
        <v>131</v>
      </c>
    </row>
    <row r="254" spans="2:65" s="13" customFormat="1">
      <c r="B254" s="152"/>
      <c r="D254" s="146" t="s">
        <v>143</v>
      </c>
      <c r="E254" s="153" t="s">
        <v>19</v>
      </c>
      <c r="F254" s="154" t="s">
        <v>631</v>
      </c>
      <c r="H254" s="155">
        <v>24.725000000000001</v>
      </c>
      <c r="I254" s="156"/>
      <c r="L254" s="152"/>
      <c r="M254" s="157"/>
      <c r="T254" s="158"/>
      <c r="AT254" s="153" t="s">
        <v>143</v>
      </c>
      <c r="AU254" s="153" t="s">
        <v>82</v>
      </c>
      <c r="AV254" s="13" t="s">
        <v>82</v>
      </c>
      <c r="AW254" s="13" t="s">
        <v>33</v>
      </c>
      <c r="AX254" s="13" t="s">
        <v>72</v>
      </c>
      <c r="AY254" s="153" t="s">
        <v>131</v>
      </c>
    </row>
    <row r="255" spans="2:65" s="13" customFormat="1">
      <c r="B255" s="152"/>
      <c r="D255" s="146" t="s">
        <v>143</v>
      </c>
      <c r="E255" s="153" t="s">
        <v>19</v>
      </c>
      <c r="F255" s="154" t="s">
        <v>632</v>
      </c>
      <c r="H255" s="155">
        <v>14.688000000000001</v>
      </c>
      <c r="I255" s="156"/>
      <c r="L255" s="152"/>
      <c r="M255" s="157"/>
      <c r="T255" s="158"/>
      <c r="AT255" s="153" t="s">
        <v>143</v>
      </c>
      <c r="AU255" s="153" t="s">
        <v>82</v>
      </c>
      <c r="AV255" s="13" t="s">
        <v>82</v>
      </c>
      <c r="AW255" s="13" t="s">
        <v>33</v>
      </c>
      <c r="AX255" s="13" t="s">
        <v>72</v>
      </c>
      <c r="AY255" s="153" t="s">
        <v>131</v>
      </c>
    </row>
    <row r="256" spans="2:65" s="12" customFormat="1">
      <c r="B256" s="145"/>
      <c r="D256" s="146" t="s">
        <v>143</v>
      </c>
      <c r="E256" s="147" t="s">
        <v>19</v>
      </c>
      <c r="F256" s="148" t="s">
        <v>423</v>
      </c>
      <c r="H256" s="147" t="s">
        <v>19</v>
      </c>
      <c r="I256" s="149"/>
      <c r="L256" s="145"/>
      <c r="M256" s="150"/>
      <c r="T256" s="151"/>
      <c r="AT256" s="147" t="s">
        <v>143</v>
      </c>
      <c r="AU256" s="147" t="s">
        <v>82</v>
      </c>
      <c r="AV256" s="12" t="s">
        <v>80</v>
      </c>
      <c r="AW256" s="12" t="s">
        <v>33</v>
      </c>
      <c r="AX256" s="12" t="s">
        <v>72</v>
      </c>
      <c r="AY256" s="147" t="s">
        <v>131</v>
      </c>
    </row>
    <row r="257" spans="2:65" s="13" customFormat="1">
      <c r="B257" s="152"/>
      <c r="D257" s="146" t="s">
        <v>143</v>
      </c>
      <c r="E257" s="153" t="s">
        <v>19</v>
      </c>
      <c r="F257" s="154" t="s">
        <v>633</v>
      </c>
      <c r="H257" s="155">
        <v>283.96800000000002</v>
      </c>
      <c r="I257" s="156"/>
      <c r="L257" s="152"/>
      <c r="M257" s="157"/>
      <c r="T257" s="158"/>
      <c r="AT257" s="153" t="s">
        <v>143</v>
      </c>
      <c r="AU257" s="153" t="s">
        <v>82</v>
      </c>
      <c r="AV257" s="13" t="s">
        <v>82</v>
      </c>
      <c r="AW257" s="13" t="s">
        <v>33</v>
      </c>
      <c r="AX257" s="13" t="s">
        <v>72</v>
      </c>
      <c r="AY257" s="153" t="s">
        <v>131</v>
      </c>
    </row>
    <row r="258" spans="2:65" s="14" customFormat="1">
      <c r="B258" s="159"/>
      <c r="D258" s="146" t="s">
        <v>143</v>
      </c>
      <c r="E258" s="160" t="s">
        <v>19</v>
      </c>
      <c r="F258" s="161" t="s">
        <v>147</v>
      </c>
      <c r="H258" s="162">
        <v>540.274</v>
      </c>
      <c r="I258" s="163"/>
      <c r="L258" s="159"/>
      <c r="M258" s="164"/>
      <c r="T258" s="165"/>
      <c r="AT258" s="160" t="s">
        <v>143</v>
      </c>
      <c r="AU258" s="160" t="s">
        <v>82</v>
      </c>
      <c r="AV258" s="14" t="s">
        <v>139</v>
      </c>
      <c r="AW258" s="14" t="s">
        <v>33</v>
      </c>
      <c r="AX258" s="14" t="s">
        <v>80</v>
      </c>
      <c r="AY258" s="160" t="s">
        <v>131</v>
      </c>
    </row>
    <row r="259" spans="2:65" s="11" customFormat="1" ht="22.9" customHeight="1">
      <c r="B259" s="116"/>
      <c r="D259" s="117" t="s">
        <v>71</v>
      </c>
      <c r="E259" s="126" t="s">
        <v>498</v>
      </c>
      <c r="F259" s="126" t="s">
        <v>499</v>
      </c>
      <c r="I259" s="119"/>
      <c r="J259" s="127">
        <f>BK259</f>
        <v>0</v>
      </c>
      <c r="L259" s="116"/>
      <c r="M259" s="121"/>
      <c r="P259" s="122">
        <f>SUM(P260:P276)</f>
        <v>0</v>
      </c>
      <c r="R259" s="122">
        <f>SUM(R260:R276)</f>
        <v>0.58317599999999992</v>
      </c>
      <c r="T259" s="123">
        <f>SUM(T260:T276)</f>
        <v>0</v>
      </c>
      <c r="AR259" s="117" t="s">
        <v>82</v>
      </c>
      <c r="AT259" s="124" t="s">
        <v>71</v>
      </c>
      <c r="AU259" s="124" t="s">
        <v>80</v>
      </c>
      <c r="AY259" s="117" t="s">
        <v>131</v>
      </c>
      <c r="BK259" s="125">
        <f>SUM(BK260:BK276)</f>
        <v>0</v>
      </c>
    </row>
    <row r="260" spans="2:65" s="1" customFormat="1" ht="16.5" customHeight="1">
      <c r="B260" s="33"/>
      <c r="C260" s="128" t="s">
        <v>342</v>
      </c>
      <c r="D260" s="128" t="s">
        <v>134</v>
      </c>
      <c r="E260" s="129" t="s">
        <v>501</v>
      </c>
      <c r="F260" s="130" t="s">
        <v>502</v>
      </c>
      <c r="G260" s="131" t="s">
        <v>137</v>
      </c>
      <c r="H260" s="132">
        <v>29.9</v>
      </c>
      <c r="I260" s="133"/>
      <c r="J260" s="134">
        <f>ROUND(I260*H260,2)</f>
        <v>0</v>
      </c>
      <c r="K260" s="130" t="s">
        <v>138</v>
      </c>
      <c r="L260" s="33"/>
      <c r="M260" s="135" t="s">
        <v>19</v>
      </c>
      <c r="N260" s="136" t="s">
        <v>43</v>
      </c>
      <c r="P260" s="137">
        <f>O260*H260</f>
        <v>0</v>
      </c>
      <c r="Q260" s="137">
        <v>4.0000000000000003E-5</v>
      </c>
      <c r="R260" s="137">
        <f>Q260*H260</f>
        <v>1.196E-3</v>
      </c>
      <c r="S260" s="137">
        <v>0</v>
      </c>
      <c r="T260" s="138">
        <f>S260*H260</f>
        <v>0</v>
      </c>
      <c r="AR260" s="139" t="s">
        <v>226</v>
      </c>
      <c r="AT260" s="139" t="s">
        <v>134</v>
      </c>
      <c r="AU260" s="139" t="s">
        <v>82</v>
      </c>
      <c r="AY260" s="18" t="s">
        <v>131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8" t="s">
        <v>80</v>
      </c>
      <c r="BK260" s="140">
        <f>ROUND(I260*H260,2)</f>
        <v>0</v>
      </c>
      <c r="BL260" s="18" t="s">
        <v>226</v>
      </c>
      <c r="BM260" s="139" t="s">
        <v>503</v>
      </c>
    </row>
    <row r="261" spans="2:65" s="1" customFormat="1">
      <c r="B261" s="33"/>
      <c r="D261" s="141" t="s">
        <v>141</v>
      </c>
      <c r="F261" s="142" t="s">
        <v>504</v>
      </c>
      <c r="I261" s="143"/>
      <c r="L261" s="33"/>
      <c r="M261" s="144"/>
      <c r="T261" s="52"/>
      <c r="AT261" s="18" t="s">
        <v>141</v>
      </c>
      <c r="AU261" s="18" t="s">
        <v>82</v>
      </c>
    </row>
    <row r="262" spans="2:65" s="1" customFormat="1" ht="16.5" customHeight="1">
      <c r="B262" s="33"/>
      <c r="C262" s="128" t="s">
        <v>349</v>
      </c>
      <c r="D262" s="128" t="s">
        <v>134</v>
      </c>
      <c r="E262" s="129" t="s">
        <v>506</v>
      </c>
      <c r="F262" s="130" t="s">
        <v>507</v>
      </c>
      <c r="G262" s="131" t="s">
        <v>137</v>
      </c>
      <c r="H262" s="132">
        <v>29.9</v>
      </c>
      <c r="I262" s="133"/>
      <c r="J262" s="134">
        <f>ROUND(I262*H262,2)</f>
        <v>0</v>
      </c>
      <c r="K262" s="130" t="s">
        <v>138</v>
      </c>
      <c r="L262" s="33"/>
      <c r="M262" s="135" t="s">
        <v>19</v>
      </c>
      <c r="N262" s="136" t="s">
        <v>43</v>
      </c>
      <c r="P262" s="137">
        <f>O262*H262</f>
        <v>0</v>
      </c>
      <c r="Q262" s="137">
        <v>0</v>
      </c>
      <c r="R262" s="137">
        <f>Q262*H262</f>
        <v>0</v>
      </c>
      <c r="S262" s="137">
        <v>0</v>
      </c>
      <c r="T262" s="138">
        <f>S262*H262</f>
        <v>0</v>
      </c>
      <c r="AR262" s="139" t="s">
        <v>226</v>
      </c>
      <c r="AT262" s="139" t="s">
        <v>134</v>
      </c>
      <c r="AU262" s="139" t="s">
        <v>82</v>
      </c>
      <c r="AY262" s="18" t="s">
        <v>131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18" t="s">
        <v>80</v>
      </c>
      <c r="BK262" s="140">
        <f>ROUND(I262*H262,2)</f>
        <v>0</v>
      </c>
      <c r="BL262" s="18" t="s">
        <v>226</v>
      </c>
      <c r="BM262" s="139" t="s">
        <v>508</v>
      </c>
    </row>
    <row r="263" spans="2:65" s="1" customFormat="1">
      <c r="B263" s="33"/>
      <c r="D263" s="141" t="s">
        <v>141</v>
      </c>
      <c r="F263" s="142" t="s">
        <v>509</v>
      </c>
      <c r="I263" s="143"/>
      <c r="L263" s="33"/>
      <c r="M263" s="144"/>
      <c r="T263" s="52"/>
      <c r="AT263" s="18" t="s">
        <v>141</v>
      </c>
      <c r="AU263" s="18" t="s">
        <v>82</v>
      </c>
    </row>
    <row r="264" spans="2:65" s="1" customFormat="1" ht="21.75" customHeight="1">
      <c r="B264" s="33"/>
      <c r="C264" s="128" t="s">
        <v>370</v>
      </c>
      <c r="D264" s="128" t="s">
        <v>134</v>
      </c>
      <c r="E264" s="129" t="s">
        <v>511</v>
      </c>
      <c r="F264" s="130" t="s">
        <v>512</v>
      </c>
      <c r="G264" s="131" t="s">
        <v>137</v>
      </c>
      <c r="H264" s="132">
        <v>29.9</v>
      </c>
      <c r="I264" s="133"/>
      <c r="J264" s="134">
        <f>ROUND(I264*H264,2)</f>
        <v>0</v>
      </c>
      <c r="K264" s="130" t="s">
        <v>19</v>
      </c>
      <c r="L264" s="33"/>
      <c r="M264" s="135" t="s">
        <v>19</v>
      </c>
      <c r="N264" s="136" t="s">
        <v>43</v>
      </c>
      <c r="P264" s="137">
        <f>O264*H264</f>
        <v>0</v>
      </c>
      <c r="Q264" s="137">
        <v>1.9199999999999998E-2</v>
      </c>
      <c r="R264" s="137">
        <f>Q264*H264</f>
        <v>0.57407999999999992</v>
      </c>
      <c r="S264" s="137">
        <v>0</v>
      </c>
      <c r="T264" s="138">
        <f>S264*H264</f>
        <v>0</v>
      </c>
      <c r="AR264" s="139" t="s">
        <v>226</v>
      </c>
      <c r="AT264" s="139" t="s">
        <v>134</v>
      </c>
      <c r="AU264" s="139" t="s">
        <v>82</v>
      </c>
      <c r="AY264" s="18" t="s">
        <v>131</v>
      </c>
      <c r="BE264" s="140">
        <f>IF(N264="základní",J264,0)</f>
        <v>0</v>
      </c>
      <c r="BF264" s="140">
        <f>IF(N264="snížená",J264,0)</f>
        <v>0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18" t="s">
        <v>80</v>
      </c>
      <c r="BK264" s="140">
        <f>ROUND(I264*H264,2)</f>
        <v>0</v>
      </c>
      <c r="BL264" s="18" t="s">
        <v>226</v>
      </c>
      <c r="BM264" s="139" t="s">
        <v>513</v>
      </c>
    </row>
    <row r="265" spans="2:65" s="12" customFormat="1">
      <c r="B265" s="145"/>
      <c r="D265" s="146" t="s">
        <v>143</v>
      </c>
      <c r="E265" s="147" t="s">
        <v>19</v>
      </c>
      <c r="F265" s="148" t="s">
        <v>170</v>
      </c>
      <c r="H265" s="147" t="s">
        <v>19</v>
      </c>
      <c r="I265" s="149"/>
      <c r="L265" s="145"/>
      <c r="M265" s="150"/>
      <c r="T265" s="151"/>
      <c r="AT265" s="147" t="s">
        <v>143</v>
      </c>
      <c r="AU265" s="147" t="s">
        <v>82</v>
      </c>
      <c r="AV265" s="12" t="s">
        <v>80</v>
      </c>
      <c r="AW265" s="12" t="s">
        <v>33</v>
      </c>
      <c r="AX265" s="12" t="s">
        <v>72</v>
      </c>
      <c r="AY265" s="147" t="s">
        <v>131</v>
      </c>
    </row>
    <row r="266" spans="2:65" s="13" customFormat="1">
      <c r="B266" s="152"/>
      <c r="D266" s="146" t="s">
        <v>143</v>
      </c>
      <c r="E266" s="153" t="s">
        <v>19</v>
      </c>
      <c r="F266" s="154" t="s">
        <v>634</v>
      </c>
      <c r="H266" s="155">
        <v>29.9</v>
      </c>
      <c r="I266" s="156"/>
      <c r="L266" s="152"/>
      <c r="M266" s="157"/>
      <c r="T266" s="158"/>
      <c r="AT266" s="153" t="s">
        <v>143</v>
      </c>
      <c r="AU266" s="153" t="s">
        <v>82</v>
      </c>
      <c r="AV266" s="13" t="s">
        <v>82</v>
      </c>
      <c r="AW266" s="13" t="s">
        <v>33</v>
      </c>
      <c r="AX266" s="13" t="s">
        <v>80</v>
      </c>
      <c r="AY266" s="153" t="s">
        <v>131</v>
      </c>
    </row>
    <row r="267" spans="2:65" s="1" customFormat="1" ht="16.5" customHeight="1">
      <c r="B267" s="33"/>
      <c r="C267" s="128" t="s">
        <v>387</v>
      </c>
      <c r="D267" s="128" t="s">
        <v>134</v>
      </c>
      <c r="E267" s="129" t="s">
        <v>470</v>
      </c>
      <c r="F267" s="130" t="s">
        <v>471</v>
      </c>
      <c r="G267" s="131" t="s">
        <v>219</v>
      </c>
      <c r="H267" s="132">
        <v>25</v>
      </c>
      <c r="I267" s="133"/>
      <c r="J267" s="134">
        <f>ROUND(I267*H267,2)</f>
        <v>0</v>
      </c>
      <c r="K267" s="130" t="s">
        <v>138</v>
      </c>
      <c r="L267" s="33"/>
      <c r="M267" s="135" t="s">
        <v>19</v>
      </c>
      <c r="N267" s="136" t="s">
        <v>43</v>
      </c>
      <c r="P267" s="137">
        <f>O267*H267</f>
        <v>0</v>
      </c>
      <c r="Q267" s="137">
        <v>1.0000000000000001E-5</v>
      </c>
      <c r="R267" s="137">
        <f>Q267*H267</f>
        <v>2.5000000000000001E-4</v>
      </c>
      <c r="S267" s="137">
        <v>0</v>
      </c>
      <c r="T267" s="138">
        <f>S267*H267</f>
        <v>0</v>
      </c>
      <c r="AR267" s="139" t="s">
        <v>226</v>
      </c>
      <c r="AT267" s="139" t="s">
        <v>134</v>
      </c>
      <c r="AU267" s="139" t="s">
        <v>82</v>
      </c>
      <c r="AY267" s="18" t="s">
        <v>131</v>
      </c>
      <c r="BE267" s="140">
        <f>IF(N267="základní",J267,0)</f>
        <v>0</v>
      </c>
      <c r="BF267" s="140">
        <f>IF(N267="snížená",J267,0)</f>
        <v>0</v>
      </c>
      <c r="BG267" s="140">
        <f>IF(N267="zákl. přenesená",J267,0)</f>
        <v>0</v>
      </c>
      <c r="BH267" s="140">
        <f>IF(N267="sníž. přenesená",J267,0)</f>
        <v>0</v>
      </c>
      <c r="BI267" s="140">
        <f>IF(N267="nulová",J267,0)</f>
        <v>0</v>
      </c>
      <c r="BJ267" s="18" t="s">
        <v>80</v>
      </c>
      <c r="BK267" s="140">
        <f>ROUND(I267*H267,2)</f>
        <v>0</v>
      </c>
      <c r="BL267" s="18" t="s">
        <v>226</v>
      </c>
      <c r="BM267" s="139" t="s">
        <v>518</v>
      </c>
    </row>
    <row r="268" spans="2:65" s="1" customFormat="1">
      <c r="B268" s="33"/>
      <c r="D268" s="141" t="s">
        <v>141</v>
      </c>
      <c r="F268" s="142" t="s">
        <v>473</v>
      </c>
      <c r="I268" s="143"/>
      <c r="L268" s="33"/>
      <c r="M268" s="144"/>
      <c r="T268" s="52"/>
      <c r="AT268" s="18" t="s">
        <v>141</v>
      </c>
      <c r="AU268" s="18" t="s">
        <v>82</v>
      </c>
    </row>
    <row r="269" spans="2:65" s="12" customFormat="1">
      <c r="B269" s="145"/>
      <c r="D269" s="146" t="s">
        <v>143</v>
      </c>
      <c r="E269" s="147" t="s">
        <v>19</v>
      </c>
      <c r="F269" s="148" t="s">
        <v>301</v>
      </c>
      <c r="H269" s="147" t="s">
        <v>19</v>
      </c>
      <c r="I269" s="149"/>
      <c r="L269" s="145"/>
      <c r="M269" s="150"/>
      <c r="T269" s="151"/>
      <c r="AT269" s="147" t="s">
        <v>143</v>
      </c>
      <c r="AU269" s="147" t="s">
        <v>82</v>
      </c>
      <c r="AV269" s="12" t="s">
        <v>80</v>
      </c>
      <c r="AW269" s="12" t="s">
        <v>33</v>
      </c>
      <c r="AX269" s="12" t="s">
        <v>72</v>
      </c>
      <c r="AY269" s="147" t="s">
        <v>131</v>
      </c>
    </row>
    <row r="270" spans="2:65" s="13" customFormat="1">
      <c r="B270" s="152"/>
      <c r="D270" s="146" t="s">
        <v>143</v>
      </c>
      <c r="E270" s="153" t="s">
        <v>19</v>
      </c>
      <c r="F270" s="154" t="s">
        <v>635</v>
      </c>
      <c r="H270" s="155">
        <v>25</v>
      </c>
      <c r="I270" s="156"/>
      <c r="L270" s="152"/>
      <c r="M270" s="157"/>
      <c r="T270" s="158"/>
      <c r="AT270" s="153" t="s">
        <v>143</v>
      </c>
      <c r="AU270" s="153" t="s">
        <v>82</v>
      </c>
      <c r="AV270" s="13" t="s">
        <v>82</v>
      </c>
      <c r="AW270" s="13" t="s">
        <v>33</v>
      </c>
      <c r="AX270" s="13" t="s">
        <v>80</v>
      </c>
      <c r="AY270" s="153" t="s">
        <v>131</v>
      </c>
    </row>
    <row r="271" spans="2:65" s="1" customFormat="1" ht="16.5" customHeight="1">
      <c r="B271" s="33"/>
      <c r="C271" s="166" t="s">
        <v>392</v>
      </c>
      <c r="D271" s="166" t="s">
        <v>304</v>
      </c>
      <c r="E271" s="167" t="s">
        <v>478</v>
      </c>
      <c r="F271" s="168" t="s">
        <v>479</v>
      </c>
      <c r="G271" s="169" t="s">
        <v>219</v>
      </c>
      <c r="H271" s="170">
        <v>25.5</v>
      </c>
      <c r="I271" s="171"/>
      <c r="J271" s="172">
        <f>ROUND(I271*H271,2)</f>
        <v>0</v>
      </c>
      <c r="K271" s="168" t="s">
        <v>138</v>
      </c>
      <c r="L271" s="173"/>
      <c r="M271" s="174" t="s">
        <v>19</v>
      </c>
      <c r="N271" s="175" t="s">
        <v>43</v>
      </c>
      <c r="P271" s="137">
        <f>O271*H271</f>
        <v>0</v>
      </c>
      <c r="Q271" s="137">
        <v>2.9999999999999997E-4</v>
      </c>
      <c r="R271" s="137">
        <f>Q271*H271</f>
        <v>7.6499999999999997E-3</v>
      </c>
      <c r="S271" s="137">
        <v>0</v>
      </c>
      <c r="T271" s="138">
        <f>S271*H271</f>
        <v>0</v>
      </c>
      <c r="AR271" s="139" t="s">
        <v>307</v>
      </c>
      <c r="AT271" s="139" t="s">
        <v>304</v>
      </c>
      <c r="AU271" s="139" t="s">
        <v>82</v>
      </c>
      <c r="AY271" s="18" t="s">
        <v>131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8" t="s">
        <v>80</v>
      </c>
      <c r="BK271" s="140">
        <f>ROUND(I271*H271,2)</f>
        <v>0</v>
      </c>
      <c r="BL271" s="18" t="s">
        <v>226</v>
      </c>
      <c r="BM271" s="139" t="s">
        <v>527</v>
      </c>
    </row>
    <row r="272" spans="2:65" s="13" customFormat="1">
      <c r="B272" s="152"/>
      <c r="D272" s="146" t="s">
        <v>143</v>
      </c>
      <c r="F272" s="154" t="s">
        <v>636</v>
      </c>
      <c r="H272" s="155">
        <v>25.5</v>
      </c>
      <c r="I272" s="156"/>
      <c r="L272" s="152"/>
      <c r="M272" s="157"/>
      <c r="T272" s="158"/>
      <c r="AT272" s="153" t="s">
        <v>143</v>
      </c>
      <c r="AU272" s="153" t="s">
        <v>82</v>
      </c>
      <c r="AV272" s="13" t="s">
        <v>82</v>
      </c>
      <c r="AW272" s="13" t="s">
        <v>4</v>
      </c>
      <c r="AX272" s="13" t="s">
        <v>80</v>
      </c>
      <c r="AY272" s="153" t="s">
        <v>131</v>
      </c>
    </row>
    <row r="273" spans="2:65" s="1" customFormat="1" ht="16.5" customHeight="1">
      <c r="B273" s="33"/>
      <c r="C273" s="128" t="s">
        <v>307</v>
      </c>
      <c r="D273" s="128" t="s">
        <v>134</v>
      </c>
      <c r="E273" s="129" t="s">
        <v>530</v>
      </c>
      <c r="F273" s="130" t="s">
        <v>531</v>
      </c>
      <c r="G273" s="131" t="s">
        <v>219</v>
      </c>
      <c r="H273" s="132">
        <v>5.12</v>
      </c>
      <c r="I273" s="133"/>
      <c r="J273" s="134">
        <f>ROUND(I273*H273,2)</f>
        <v>0</v>
      </c>
      <c r="K273" s="130" t="s">
        <v>19</v>
      </c>
      <c r="L273" s="33"/>
      <c r="M273" s="135" t="s">
        <v>19</v>
      </c>
      <c r="N273" s="136" t="s">
        <v>43</v>
      </c>
      <c r="P273" s="137">
        <f>O273*H273</f>
        <v>0</v>
      </c>
      <c r="Q273" s="137">
        <v>0</v>
      </c>
      <c r="R273" s="137">
        <f>Q273*H273</f>
        <v>0</v>
      </c>
      <c r="S273" s="137">
        <v>0</v>
      </c>
      <c r="T273" s="138">
        <f>S273*H273</f>
        <v>0</v>
      </c>
      <c r="AR273" s="139" t="s">
        <v>226</v>
      </c>
      <c r="AT273" s="139" t="s">
        <v>134</v>
      </c>
      <c r="AU273" s="139" t="s">
        <v>82</v>
      </c>
      <c r="AY273" s="18" t="s">
        <v>131</v>
      </c>
      <c r="BE273" s="140">
        <f>IF(N273="základní",J273,0)</f>
        <v>0</v>
      </c>
      <c r="BF273" s="140">
        <f>IF(N273="snížená",J273,0)</f>
        <v>0</v>
      </c>
      <c r="BG273" s="140">
        <f>IF(N273="zákl. přenesená",J273,0)</f>
        <v>0</v>
      </c>
      <c r="BH273" s="140">
        <f>IF(N273="sníž. přenesená",J273,0)</f>
        <v>0</v>
      </c>
      <c r="BI273" s="140">
        <f>IF(N273="nulová",J273,0)</f>
        <v>0</v>
      </c>
      <c r="BJ273" s="18" t="s">
        <v>80</v>
      </c>
      <c r="BK273" s="140">
        <f>ROUND(I273*H273,2)</f>
        <v>0</v>
      </c>
      <c r="BL273" s="18" t="s">
        <v>226</v>
      </c>
      <c r="BM273" s="139" t="s">
        <v>637</v>
      </c>
    </row>
    <row r="274" spans="2:65" s="13" customFormat="1">
      <c r="B274" s="152"/>
      <c r="D274" s="146" t="s">
        <v>143</v>
      </c>
      <c r="E274" s="153" t="s">
        <v>19</v>
      </c>
      <c r="F274" s="154" t="s">
        <v>638</v>
      </c>
      <c r="H274" s="155">
        <v>5.12</v>
      </c>
      <c r="I274" s="156"/>
      <c r="L274" s="152"/>
      <c r="M274" s="157"/>
      <c r="T274" s="158"/>
      <c r="AT274" s="153" t="s">
        <v>143</v>
      </c>
      <c r="AU274" s="153" t="s">
        <v>82</v>
      </c>
      <c r="AV274" s="13" t="s">
        <v>82</v>
      </c>
      <c r="AW274" s="13" t="s">
        <v>33</v>
      </c>
      <c r="AX274" s="13" t="s">
        <v>80</v>
      </c>
      <c r="AY274" s="153" t="s">
        <v>131</v>
      </c>
    </row>
    <row r="275" spans="2:65" s="1" customFormat="1" ht="24.2" customHeight="1">
      <c r="B275" s="33"/>
      <c r="C275" s="128" t="s">
        <v>409</v>
      </c>
      <c r="D275" s="128" t="s">
        <v>134</v>
      </c>
      <c r="E275" s="129" t="s">
        <v>536</v>
      </c>
      <c r="F275" s="130" t="s">
        <v>537</v>
      </c>
      <c r="G275" s="131" t="s">
        <v>337</v>
      </c>
      <c r="H275" s="176"/>
      <c r="I275" s="133"/>
      <c r="J275" s="134">
        <f>ROUND(I275*H275,2)</f>
        <v>0</v>
      </c>
      <c r="K275" s="130" t="s">
        <v>138</v>
      </c>
      <c r="L275" s="33"/>
      <c r="M275" s="135" t="s">
        <v>19</v>
      </c>
      <c r="N275" s="136" t="s">
        <v>43</v>
      </c>
      <c r="P275" s="137">
        <f>O275*H275</f>
        <v>0</v>
      </c>
      <c r="Q275" s="137">
        <v>0</v>
      </c>
      <c r="R275" s="137">
        <f>Q275*H275</f>
        <v>0</v>
      </c>
      <c r="S275" s="137">
        <v>0</v>
      </c>
      <c r="T275" s="138">
        <f>S275*H275</f>
        <v>0</v>
      </c>
      <c r="AR275" s="139" t="s">
        <v>226</v>
      </c>
      <c r="AT275" s="139" t="s">
        <v>134</v>
      </c>
      <c r="AU275" s="139" t="s">
        <v>82</v>
      </c>
      <c r="AY275" s="18" t="s">
        <v>131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8" t="s">
        <v>80</v>
      </c>
      <c r="BK275" s="140">
        <f>ROUND(I275*H275,2)</f>
        <v>0</v>
      </c>
      <c r="BL275" s="18" t="s">
        <v>226</v>
      </c>
      <c r="BM275" s="139" t="s">
        <v>538</v>
      </c>
    </row>
    <row r="276" spans="2:65" s="1" customFormat="1">
      <c r="B276" s="33"/>
      <c r="D276" s="141" t="s">
        <v>141</v>
      </c>
      <c r="F276" s="142" t="s">
        <v>539</v>
      </c>
      <c r="I276" s="143"/>
      <c r="L276" s="33"/>
      <c r="M276" s="144"/>
      <c r="T276" s="52"/>
      <c r="AT276" s="18" t="s">
        <v>141</v>
      </c>
      <c r="AU276" s="18" t="s">
        <v>82</v>
      </c>
    </row>
    <row r="277" spans="2:65" s="11" customFormat="1" ht="22.9" customHeight="1">
      <c r="B277" s="116"/>
      <c r="D277" s="117" t="s">
        <v>71</v>
      </c>
      <c r="E277" s="126" t="s">
        <v>569</v>
      </c>
      <c r="F277" s="126" t="s">
        <v>570</v>
      </c>
      <c r="I277" s="119"/>
      <c r="J277" s="127">
        <f>BK277</f>
        <v>0</v>
      </c>
      <c r="L277" s="116"/>
      <c r="M277" s="121"/>
      <c r="P277" s="122">
        <f>SUM(P278:P288)</f>
        <v>0</v>
      </c>
      <c r="R277" s="122">
        <f>SUM(R278:R288)</f>
        <v>5.2495E-2</v>
      </c>
      <c r="T277" s="123">
        <f>SUM(T278:T288)</f>
        <v>9.4928200000000008E-3</v>
      </c>
      <c r="AR277" s="117" t="s">
        <v>82</v>
      </c>
      <c r="AT277" s="124" t="s">
        <v>71</v>
      </c>
      <c r="AU277" s="124" t="s">
        <v>80</v>
      </c>
      <c r="AY277" s="117" t="s">
        <v>131</v>
      </c>
      <c r="BK277" s="125">
        <f>SUM(BK278:BK288)</f>
        <v>0</v>
      </c>
    </row>
    <row r="278" spans="2:65" s="1" customFormat="1" ht="16.5" customHeight="1">
      <c r="B278" s="33"/>
      <c r="C278" s="128" t="s">
        <v>415</v>
      </c>
      <c r="D278" s="128" t="s">
        <v>134</v>
      </c>
      <c r="E278" s="129" t="s">
        <v>571</v>
      </c>
      <c r="F278" s="130" t="s">
        <v>572</v>
      </c>
      <c r="G278" s="131" t="s">
        <v>137</v>
      </c>
      <c r="H278" s="132">
        <v>30.622</v>
      </c>
      <c r="I278" s="133"/>
      <c r="J278" s="134">
        <f>ROUND(I278*H278,2)</f>
        <v>0</v>
      </c>
      <c r="K278" s="130" t="s">
        <v>138</v>
      </c>
      <c r="L278" s="33"/>
      <c r="M278" s="135" t="s">
        <v>19</v>
      </c>
      <c r="N278" s="136" t="s">
        <v>43</v>
      </c>
      <c r="P278" s="137">
        <f>O278*H278</f>
        <v>0</v>
      </c>
      <c r="Q278" s="137">
        <v>1E-3</v>
      </c>
      <c r="R278" s="137">
        <f>Q278*H278</f>
        <v>3.0622E-2</v>
      </c>
      <c r="S278" s="137">
        <v>3.1E-4</v>
      </c>
      <c r="T278" s="138">
        <f>S278*H278</f>
        <v>9.4928200000000008E-3</v>
      </c>
      <c r="AR278" s="139" t="s">
        <v>226</v>
      </c>
      <c r="AT278" s="139" t="s">
        <v>134</v>
      </c>
      <c r="AU278" s="139" t="s">
        <v>82</v>
      </c>
      <c r="AY278" s="18" t="s">
        <v>131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18" t="s">
        <v>80</v>
      </c>
      <c r="BK278" s="140">
        <f>ROUND(I278*H278,2)</f>
        <v>0</v>
      </c>
      <c r="BL278" s="18" t="s">
        <v>226</v>
      </c>
      <c r="BM278" s="139" t="s">
        <v>573</v>
      </c>
    </row>
    <row r="279" spans="2:65" s="1" customFormat="1">
      <c r="B279" s="33"/>
      <c r="D279" s="141" t="s">
        <v>141</v>
      </c>
      <c r="F279" s="142" t="s">
        <v>574</v>
      </c>
      <c r="I279" s="143"/>
      <c r="L279" s="33"/>
      <c r="M279" s="144"/>
      <c r="T279" s="52"/>
      <c r="AT279" s="18" t="s">
        <v>141</v>
      </c>
      <c r="AU279" s="18" t="s">
        <v>82</v>
      </c>
    </row>
    <row r="280" spans="2:65" s="13" customFormat="1">
      <c r="B280" s="152"/>
      <c r="D280" s="146" t="s">
        <v>143</v>
      </c>
      <c r="E280" s="153" t="s">
        <v>19</v>
      </c>
      <c r="F280" s="154" t="s">
        <v>639</v>
      </c>
      <c r="H280" s="155">
        <v>30.622</v>
      </c>
      <c r="I280" s="156"/>
      <c r="L280" s="152"/>
      <c r="M280" s="157"/>
      <c r="T280" s="158"/>
      <c r="AT280" s="153" t="s">
        <v>143</v>
      </c>
      <c r="AU280" s="153" t="s">
        <v>82</v>
      </c>
      <c r="AV280" s="13" t="s">
        <v>82</v>
      </c>
      <c r="AW280" s="13" t="s">
        <v>33</v>
      </c>
      <c r="AX280" s="13" t="s">
        <v>80</v>
      </c>
      <c r="AY280" s="153" t="s">
        <v>131</v>
      </c>
    </row>
    <row r="281" spans="2:65" s="1" customFormat="1" ht="16.5" customHeight="1">
      <c r="B281" s="33"/>
      <c r="C281" s="128" t="s">
        <v>425</v>
      </c>
      <c r="D281" s="128" t="s">
        <v>134</v>
      </c>
      <c r="E281" s="129" t="s">
        <v>577</v>
      </c>
      <c r="F281" s="130" t="s">
        <v>578</v>
      </c>
      <c r="G281" s="131" t="s">
        <v>137</v>
      </c>
      <c r="H281" s="132">
        <v>43.746000000000002</v>
      </c>
      <c r="I281" s="133"/>
      <c r="J281" s="134">
        <f>ROUND(I281*H281,2)</f>
        <v>0</v>
      </c>
      <c r="K281" s="130" t="s">
        <v>138</v>
      </c>
      <c r="L281" s="33"/>
      <c r="M281" s="135" t="s">
        <v>19</v>
      </c>
      <c r="N281" s="136" t="s">
        <v>43</v>
      </c>
      <c r="P281" s="137">
        <f>O281*H281</f>
        <v>0</v>
      </c>
      <c r="Q281" s="137">
        <v>2.1000000000000001E-4</v>
      </c>
      <c r="R281" s="137">
        <f>Q281*H281</f>
        <v>9.186660000000001E-3</v>
      </c>
      <c r="S281" s="137">
        <v>0</v>
      </c>
      <c r="T281" s="138">
        <f>S281*H281</f>
        <v>0</v>
      </c>
      <c r="AR281" s="139" t="s">
        <v>226</v>
      </c>
      <c r="AT281" s="139" t="s">
        <v>134</v>
      </c>
      <c r="AU281" s="139" t="s">
        <v>82</v>
      </c>
      <c r="AY281" s="18" t="s">
        <v>131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8" t="s">
        <v>80</v>
      </c>
      <c r="BK281" s="140">
        <f>ROUND(I281*H281,2)</f>
        <v>0</v>
      </c>
      <c r="BL281" s="18" t="s">
        <v>226</v>
      </c>
      <c r="BM281" s="139" t="s">
        <v>579</v>
      </c>
    </row>
    <row r="282" spans="2:65" s="1" customFormat="1">
      <c r="B282" s="33"/>
      <c r="D282" s="141" t="s">
        <v>141</v>
      </c>
      <c r="F282" s="142" t="s">
        <v>580</v>
      </c>
      <c r="I282" s="143"/>
      <c r="L282" s="33"/>
      <c r="M282" s="144"/>
      <c r="T282" s="52"/>
      <c r="AT282" s="18" t="s">
        <v>141</v>
      </c>
      <c r="AU282" s="18" t="s">
        <v>82</v>
      </c>
    </row>
    <row r="283" spans="2:65" s="1" customFormat="1" ht="24.2" customHeight="1">
      <c r="B283" s="33"/>
      <c r="C283" s="128" t="s">
        <v>431</v>
      </c>
      <c r="D283" s="128" t="s">
        <v>134</v>
      </c>
      <c r="E283" s="129" t="s">
        <v>581</v>
      </c>
      <c r="F283" s="130" t="s">
        <v>582</v>
      </c>
      <c r="G283" s="131" t="s">
        <v>137</v>
      </c>
      <c r="H283" s="132">
        <v>43.746000000000002</v>
      </c>
      <c r="I283" s="133"/>
      <c r="J283" s="134">
        <f>ROUND(I283*H283,2)</f>
        <v>0</v>
      </c>
      <c r="K283" s="130" t="s">
        <v>138</v>
      </c>
      <c r="L283" s="33"/>
      <c r="M283" s="135" t="s">
        <v>19</v>
      </c>
      <c r="N283" s="136" t="s">
        <v>43</v>
      </c>
      <c r="P283" s="137">
        <f>O283*H283</f>
        <v>0</v>
      </c>
      <c r="Q283" s="137">
        <v>2.9E-4</v>
      </c>
      <c r="R283" s="137">
        <f>Q283*H283</f>
        <v>1.2686340000000001E-2</v>
      </c>
      <c r="S283" s="137">
        <v>0</v>
      </c>
      <c r="T283" s="138">
        <f>S283*H283</f>
        <v>0</v>
      </c>
      <c r="AR283" s="139" t="s">
        <v>226</v>
      </c>
      <c r="AT283" s="139" t="s">
        <v>134</v>
      </c>
      <c r="AU283" s="139" t="s">
        <v>82</v>
      </c>
      <c r="AY283" s="18" t="s">
        <v>131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8" t="s">
        <v>80</v>
      </c>
      <c r="BK283" s="140">
        <f>ROUND(I283*H283,2)</f>
        <v>0</v>
      </c>
      <c r="BL283" s="18" t="s">
        <v>226</v>
      </c>
      <c r="BM283" s="139" t="s">
        <v>583</v>
      </c>
    </row>
    <row r="284" spans="2:65" s="1" customFormat="1">
      <c r="B284" s="33"/>
      <c r="D284" s="141" t="s">
        <v>141</v>
      </c>
      <c r="F284" s="142" t="s">
        <v>584</v>
      </c>
      <c r="I284" s="143"/>
      <c r="L284" s="33"/>
      <c r="M284" s="144"/>
      <c r="T284" s="52"/>
      <c r="AT284" s="18" t="s">
        <v>141</v>
      </c>
      <c r="AU284" s="18" t="s">
        <v>82</v>
      </c>
    </row>
    <row r="285" spans="2:65" s="12" customFormat="1">
      <c r="B285" s="145"/>
      <c r="D285" s="146" t="s">
        <v>143</v>
      </c>
      <c r="E285" s="147" t="s">
        <v>19</v>
      </c>
      <c r="F285" s="148" t="s">
        <v>157</v>
      </c>
      <c r="H285" s="147" t="s">
        <v>19</v>
      </c>
      <c r="I285" s="149"/>
      <c r="L285" s="145"/>
      <c r="M285" s="150"/>
      <c r="T285" s="151"/>
      <c r="AT285" s="147" t="s">
        <v>143</v>
      </c>
      <c r="AU285" s="147" t="s">
        <v>82</v>
      </c>
      <c r="AV285" s="12" t="s">
        <v>80</v>
      </c>
      <c r="AW285" s="12" t="s">
        <v>33</v>
      </c>
      <c r="AX285" s="12" t="s">
        <v>72</v>
      </c>
      <c r="AY285" s="147" t="s">
        <v>131</v>
      </c>
    </row>
    <row r="286" spans="2:65" s="13" customFormat="1">
      <c r="B286" s="152"/>
      <c r="D286" s="146" t="s">
        <v>143</v>
      </c>
      <c r="E286" s="153" t="s">
        <v>19</v>
      </c>
      <c r="F286" s="154" t="s">
        <v>586</v>
      </c>
      <c r="H286" s="155">
        <v>39.438000000000002</v>
      </c>
      <c r="I286" s="156"/>
      <c r="L286" s="152"/>
      <c r="M286" s="157"/>
      <c r="T286" s="158"/>
      <c r="AT286" s="153" t="s">
        <v>143</v>
      </c>
      <c r="AU286" s="153" t="s">
        <v>82</v>
      </c>
      <c r="AV286" s="13" t="s">
        <v>82</v>
      </c>
      <c r="AW286" s="13" t="s">
        <v>33</v>
      </c>
      <c r="AX286" s="13" t="s">
        <v>72</v>
      </c>
      <c r="AY286" s="153" t="s">
        <v>131</v>
      </c>
    </row>
    <row r="287" spans="2:65" s="13" customFormat="1">
      <c r="B287" s="152"/>
      <c r="D287" s="146" t="s">
        <v>143</v>
      </c>
      <c r="E287" s="153" t="s">
        <v>19</v>
      </c>
      <c r="F287" s="154" t="s">
        <v>587</v>
      </c>
      <c r="H287" s="155">
        <v>4.3079999999999998</v>
      </c>
      <c r="I287" s="156"/>
      <c r="L287" s="152"/>
      <c r="M287" s="157"/>
      <c r="T287" s="158"/>
      <c r="AT287" s="153" t="s">
        <v>143</v>
      </c>
      <c r="AU287" s="153" t="s">
        <v>82</v>
      </c>
      <c r="AV287" s="13" t="s">
        <v>82</v>
      </c>
      <c r="AW287" s="13" t="s">
        <v>33</v>
      </c>
      <c r="AX287" s="13" t="s">
        <v>72</v>
      </c>
      <c r="AY287" s="153" t="s">
        <v>131</v>
      </c>
    </row>
    <row r="288" spans="2:65" s="14" customFormat="1">
      <c r="B288" s="159"/>
      <c r="D288" s="146" t="s">
        <v>143</v>
      </c>
      <c r="E288" s="160" t="s">
        <v>19</v>
      </c>
      <c r="F288" s="161" t="s">
        <v>147</v>
      </c>
      <c r="H288" s="162">
        <v>43.746000000000002</v>
      </c>
      <c r="I288" s="163"/>
      <c r="L288" s="159"/>
      <c r="M288" s="187"/>
      <c r="N288" s="188"/>
      <c r="O288" s="188"/>
      <c r="P288" s="188"/>
      <c r="Q288" s="188"/>
      <c r="R288" s="188"/>
      <c r="S288" s="188"/>
      <c r="T288" s="189"/>
      <c r="AT288" s="160" t="s">
        <v>143</v>
      </c>
      <c r="AU288" s="160" t="s">
        <v>82</v>
      </c>
      <c r="AV288" s="14" t="s">
        <v>139</v>
      </c>
      <c r="AW288" s="14" t="s">
        <v>33</v>
      </c>
      <c r="AX288" s="14" t="s">
        <v>80</v>
      </c>
      <c r="AY288" s="160" t="s">
        <v>131</v>
      </c>
    </row>
    <row r="289" spans="2:12" s="1" customFormat="1" ht="6.95" customHeight="1">
      <c r="B289" s="41"/>
      <c r="C289" s="42"/>
      <c r="D289" s="42"/>
      <c r="E289" s="42"/>
      <c r="F289" s="42"/>
      <c r="G289" s="42"/>
      <c r="H289" s="42"/>
      <c r="I289" s="42"/>
      <c r="J289" s="42"/>
      <c r="K289" s="42"/>
      <c r="L289" s="33"/>
    </row>
  </sheetData>
  <sheetProtection algorithmName="SHA-512" hashValue="RARnpHtwyvWgGmwVM/Iraa/HZqo8iqgWc+SgZEhsLVWk2F55tQI1dZz4MDJtXagDSgslYjaA9NJYOr6QEjQXrA==" saltValue="AoyeEgSogXWDHlaY4ndeBQ==" spinCount="100000" sheet="1" objects="1" scenarios="1" formatColumns="0" formatRows="0" autoFilter="0"/>
  <autoFilter ref="C91:K288" xr:uid="{00000000-0009-0000-0000-000002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200-000000000000}"/>
    <hyperlink ref="F102" r:id="rId2" xr:uid="{00000000-0004-0000-0200-000001000000}"/>
    <hyperlink ref="F104" r:id="rId3" xr:uid="{00000000-0004-0000-0200-000002000000}"/>
    <hyperlink ref="F111" r:id="rId4" xr:uid="{00000000-0004-0000-0200-000003000000}"/>
    <hyperlink ref="F115" r:id="rId5" xr:uid="{00000000-0004-0000-0200-000004000000}"/>
    <hyperlink ref="F117" r:id="rId6" xr:uid="{00000000-0004-0000-0200-000005000000}"/>
    <hyperlink ref="F119" r:id="rId7" xr:uid="{00000000-0004-0000-0200-000006000000}"/>
    <hyperlink ref="F146" r:id="rId8" xr:uid="{00000000-0004-0000-0200-000007000000}"/>
    <hyperlink ref="F153" r:id="rId9" xr:uid="{00000000-0004-0000-0200-000008000000}"/>
    <hyperlink ref="F160" r:id="rId10" xr:uid="{00000000-0004-0000-0200-000009000000}"/>
    <hyperlink ref="F165" r:id="rId11" xr:uid="{00000000-0004-0000-0200-00000A000000}"/>
    <hyperlink ref="F168" r:id="rId12" xr:uid="{00000000-0004-0000-0200-00000B000000}"/>
    <hyperlink ref="F170" r:id="rId13" xr:uid="{00000000-0004-0000-0200-00000C000000}"/>
    <hyperlink ref="F172" r:id="rId14" xr:uid="{00000000-0004-0000-0200-00000D000000}"/>
    <hyperlink ref="F175" r:id="rId15" xr:uid="{00000000-0004-0000-0200-00000E000000}"/>
    <hyperlink ref="F178" r:id="rId16" xr:uid="{00000000-0004-0000-0200-00000F000000}"/>
    <hyperlink ref="F249" r:id="rId17" xr:uid="{00000000-0004-0000-0200-000010000000}"/>
    <hyperlink ref="F261" r:id="rId18" xr:uid="{00000000-0004-0000-0200-000011000000}"/>
    <hyperlink ref="F263" r:id="rId19" xr:uid="{00000000-0004-0000-0200-000012000000}"/>
    <hyperlink ref="F268" r:id="rId20" xr:uid="{00000000-0004-0000-0200-000013000000}"/>
    <hyperlink ref="F276" r:id="rId21" xr:uid="{00000000-0004-0000-0200-000014000000}"/>
    <hyperlink ref="F279" r:id="rId22" xr:uid="{00000000-0004-0000-0200-000015000000}"/>
    <hyperlink ref="F282" r:id="rId23" xr:uid="{00000000-0004-0000-0200-000016000000}"/>
    <hyperlink ref="F284" r:id="rId24" xr:uid="{00000000-0004-0000-0200-00001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11"/>
  <sheetViews>
    <sheetView showGridLines="0" tabSelected="1" topLeftCell="A62" workbookViewId="0">
      <selection activeCell="F87" sqref="F8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329"/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46" ht="36.950000000000003" customHeight="1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8" t="s">
        <v>88</v>
      </c>
    </row>
    <row r="3" spans="1:46" ht="6.95" customHeight="1">
      <c r="A3" s="329"/>
      <c r="B3" s="330"/>
      <c r="C3" s="331"/>
      <c r="D3" s="331"/>
      <c r="E3" s="331"/>
      <c r="F3" s="331"/>
      <c r="G3" s="331"/>
      <c r="H3" s="331"/>
      <c r="I3" s="331"/>
      <c r="J3" s="331"/>
      <c r="K3" s="331"/>
      <c r="L3" s="21"/>
      <c r="AT3" s="18" t="s">
        <v>82</v>
      </c>
    </row>
    <row r="4" spans="1:46" ht="24.95" customHeight="1">
      <c r="A4" s="329"/>
      <c r="B4" s="332"/>
      <c r="C4" s="329"/>
      <c r="D4" s="333" t="s">
        <v>93</v>
      </c>
      <c r="E4" s="329"/>
      <c r="F4" s="329"/>
      <c r="G4" s="329"/>
      <c r="H4" s="329"/>
      <c r="I4" s="329"/>
      <c r="J4" s="329"/>
      <c r="K4" s="329"/>
      <c r="L4" s="21"/>
      <c r="M4" s="84" t="s">
        <v>10</v>
      </c>
      <c r="AT4" s="18" t="s">
        <v>4</v>
      </c>
    </row>
    <row r="5" spans="1:46" ht="6.95" customHeight="1">
      <c r="A5" s="329"/>
      <c r="B5" s="332"/>
      <c r="C5" s="329"/>
      <c r="D5" s="329"/>
      <c r="E5" s="329"/>
      <c r="F5" s="329"/>
      <c r="G5" s="329"/>
      <c r="H5" s="329"/>
      <c r="I5" s="329"/>
      <c r="J5" s="329"/>
      <c r="K5" s="329"/>
      <c r="L5" s="21"/>
    </row>
    <row r="6" spans="1:46" ht="12" customHeight="1">
      <c r="A6" s="329"/>
      <c r="B6" s="332"/>
      <c r="C6" s="329"/>
      <c r="D6" s="334" t="s">
        <v>16</v>
      </c>
      <c r="E6" s="329"/>
      <c r="F6" s="329"/>
      <c r="G6" s="329"/>
      <c r="H6" s="329"/>
      <c r="I6" s="329"/>
      <c r="J6" s="329"/>
      <c r="K6" s="329"/>
      <c r="L6" s="21"/>
    </row>
    <row r="7" spans="1:46" ht="16.5" customHeight="1">
      <c r="A7" s="329"/>
      <c r="B7" s="332"/>
      <c r="C7" s="329"/>
      <c r="D7" s="329"/>
      <c r="E7" s="335" t="str">
        <f>'Rekapitulace stavby'!K6</f>
        <v>Rekonstrukce podlahy a obložení stěn tělocvičen - ZŠ Edvarda Beneše</v>
      </c>
      <c r="F7" s="336"/>
      <c r="G7" s="336"/>
      <c r="H7" s="336"/>
      <c r="I7" s="329"/>
      <c r="J7" s="329"/>
      <c r="K7" s="329"/>
      <c r="L7" s="21"/>
    </row>
    <row r="8" spans="1:46" s="1" customFormat="1" ht="12" customHeight="1">
      <c r="A8" s="337"/>
      <c r="B8" s="338"/>
      <c r="C8" s="337"/>
      <c r="D8" s="334" t="s">
        <v>94</v>
      </c>
      <c r="E8" s="337"/>
      <c r="F8" s="337"/>
      <c r="G8" s="337"/>
      <c r="H8" s="337"/>
      <c r="I8" s="337"/>
      <c r="J8" s="337"/>
      <c r="K8" s="337"/>
      <c r="L8" s="33"/>
    </row>
    <row r="9" spans="1:46" s="1" customFormat="1" ht="16.5" customHeight="1">
      <c r="A9" s="337"/>
      <c r="B9" s="338"/>
      <c r="C9" s="337"/>
      <c r="D9" s="337"/>
      <c r="E9" s="339" t="s">
        <v>640</v>
      </c>
      <c r="F9" s="340"/>
      <c r="G9" s="340"/>
      <c r="H9" s="340"/>
      <c r="I9" s="337"/>
      <c r="J9" s="337"/>
      <c r="K9" s="337"/>
      <c r="L9" s="33"/>
    </row>
    <row r="10" spans="1:46" s="1" customFormat="1">
      <c r="A10" s="337"/>
      <c r="B10" s="338"/>
      <c r="C10" s="337"/>
      <c r="D10" s="337"/>
      <c r="E10" s="337"/>
      <c r="F10" s="337"/>
      <c r="G10" s="337"/>
      <c r="H10" s="337"/>
      <c r="I10" s="337"/>
      <c r="J10" s="337"/>
      <c r="K10" s="337"/>
      <c r="L10" s="33"/>
    </row>
    <row r="11" spans="1:46" s="1" customFormat="1" ht="12" customHeight="1">
      <c r="A11" s="337"/>
      <c r="B11" s="338"/>
      <c r="C11" s="337"/>
      <c r="D11" s="334" t="s">
        <v>18</v>
      </c>
      <c r="E11" s="337"/>
      <c r="F11" s="341" t="s">
        <v>19</v>
      </c>
      <c r="G11" s="337"/>
      <c r="H11" s="337"/>
      <c r="I11" s="334" t="s">
        <v>20</v>
      </c>
      <c r="J11" s="341" t="s">
        <v>19</v>
      </c>
      <c r="K11" s="337"/>
      <c r="L11" s="33"/>
    </row>
    <row r="12" spans="1:46" s="1" customFormat="1" ht="12" customHeight="1">
      <c r="A12" s="337"/>
      <c r="B12" s="338"/>
      <c r="C12" s="337"/>
      <c r="D12" s="334" t="s">
        <v>21</v>
      </c>
      <c r="E12" s="337"/>
      <c r="F12" s="341" t="s">
        <v>22</v>
      </c>
      <c r="G12" s="337"/>
      <c r="H12" s="337"/>
      <c r="I12" s="334" t="s">
        <v>23</v>
      </c>
      <c r="J12" s="342" t="str">
        <f>'Rekapitulace stavby'!AN8</f>
        <v>8. 3. 2025</v>
      </c>
      <c r="K12" s="337"/>
      <c r="L12" s="33"/>
    </row>
    <row r="13" spans="1:46" s="1" customFormat="1" ht="10.9" customHeight="1">
      <c r="A13" s="337"/>
      <c r="B13" s="338"/>
      <c r="C13" s="337"/>
      <c r="D13" s="337"/>
      <c r="E13" s="337"/>
      <c r="F13" s="337"/>
      <c r="G13" s="337"/>
      <c r="H13" s="337"/>
      <c r="I13" s="337"/>
      <c r="J13" s="337"/>
      <c r="K13" s="337"/>
      <c r="L13" s="33"/>
    </row>
    <row r="14" spans="1:46" s="1" customFormat="1" ht="12" customHeight="1">
      <c r="A14" s="337"/>
      <c r="B14" s="338"/>
      <c r="C14" s="337"/>
      <c r="D14" s="334" t="s">
        <v>25</v>
      </c>
      <c r="E14" s="337"/>
      <c r="F14" s="337"/>
      <c r="G14" s="337"/>
      <c r="H14" s="337"/>
      <c r="I14" s="334" t="s">
        <v>26</v>
      </c>
      <c r="J14" s="341" t="s">
        <v>19</v>
      </c>
      <c r="K14" s="337"/>
      <c r="L14" s="33"/>
    </row>
    <row r="15" spans="1:46" s="1" customFormat="1" ht="18" customHeight="1">
      <c r="A15" s="337"/>
      <c r="B15" s="338"/>
      <c r="C15" s="337"/>
      <c r="D15" s="337"/>
      <c r="E15" s="341" t="s">
        <v>27</v>
      </c>
      <c r="F15" s="337"/>
      <c r="G15" s="337"/>
      <c r="H15" s="337"/>
      <c r="I15" s="334" t="s">
        <v>28</v>
      </c>
      <c r="J15" s="341" t="s">
        <v>19</v>
      </c>
      <c r="K15" s="337"/>
      <c r="L15" s="33"/>
    </row>
    <row r="16" spans="1:46" s="1" customFormat="1" ht="6.95" customHeight="1">
      <c r="A16" s="337"/>
      <c r="B16" s="338"/>
      <c r="C16" s="337"/>
      <c r="D16" s="337"/>
      <c r="E16" s="337"/>
      <c r="F16" s="337"/>
      <c r="G16" s="337"/>
      <c r="H16" s="337"/>
      <c r="I16" s="337"/>
      <c r="J16" s="337"/>
      <c r="K16" s="337"/>
      <c r="L16" s="33"/>
    </row>
    <row r="17" spans="1:12" s="1" customFormat="1" ht="12" customHeight="1">
      <c r="A17" s="337"/>
      <c r="B17" s="338"/>
      <c r="C17" s="337"/>
      <c r="D17" s="334" t="s">
        <v>29</v>
      </c>
      <c r="E17" s="337"/>
      <c r="F17" s="337"/>
      <c r="G17" s="337"/>
      <c r="H17" s="337"/>
      <c r="I17" s="334" t="s">
        <v>26</v>
      </c>
      <c r="J17" s="343" t="str">
        <f>'Rekapitulace stavby'!AN13</f>
        <v>Vyplň údaj</v>
      </c>
      <c r="K17" s="337"/>
      <c r="L17" s="33"/>
    </row>
    <row r="18" spans="1:12" s="1" customFormat="1" ht="18" customHeight="1">
      <c r="A18" s="337"/>
      <c r="B18" s="338"/>
      <c r="C18" s="337"/>
      <c r="D18" s="337"/>
      <c r="E18" s="344" t="str">
        <f>'Rekapitulace stavby'!E14</f>
        <v>Vyplň údaj</v>
      </c>
      <c r="F18" s="345"/>
      <c r="G18" s="345"/>
      <c r="H18" s="345"/>
      <c r="I18" s="334" t="s">
        <v>28</v>
      </c>
      <c r="J18" s="343" t="str">
        <f>'Rekapitulace stavby'!AN14</f>
        <v>Vyplň údaj</v>
      </c>
      <c r="K18" s="337"/>
      <c r="L18" s="33"/>
    </row>
    <row r="19" spans="1:12" s="1" customFormat="1" ht="6.95" customHeight="1">
      <c r="A19" s="337"/>
      <c r="B19" s="338"/>
      <c r="C19" s="337"/>
      <c r="D19" s="337"/>
      <c r="E19" s="337"/>
      <c r="F19" s="337"/>
      <c r="G19" s="337"/>
      <c r="H19" s="337"/>
      <c r="I19" s="337"/>
      <c r="J19" s="337"/>
      <c r="K19" s="337"/>
      <c r="L19" s="33"/>
    </row>
    <row r="20" spans="1:12" s="1" customFormat="1" ht="12" customHeight="1">
      <c r="A20" s="337"/>
      <c r="B20" s="338"/>
      <c r="C20" s="337"/>
      <c r="D20" s="334" t="s">
        <v>31</v>
      </c>
      <c r="E20" s="337"/>
      <c r="F20" s="337"/>
      <c r="G20" s="337"/>
      <c r="H20" s="337"/>
      <c r="I20" s="334" t="s">
        <v>26</v>
      </c>
      <c r="J20" s="341" t="s">
        <v>19</v>
      </c>
      <c r="K20" s="337"/>
      <c r="L20" s="33"/>
    </row>
    <row r="21" spans="1:12" s="1" customFormat="1" ht="18" customHeight="1">
      <c r="A21" s="337"/>
      <c r="B21" s="338"/>
      <c r="C21" s="337"/>
      <c r="D21" s="337"/>
      <c r="E21" s="341" t="s">
        <v>32</v>
      </c>
      <c r="F21" s="337"/>
      <c r="G21" s="337"/>
      <c r="H21" s="337"/>
      <c r="I21" s="334" t="s">
        <v>28</v>
      </c>
      <c r="J21" s="341" t="s">
        <v>19</v>
      </c>
      <c r="K21" s="337"/>
      <c r="L21" s="33"/>
    </row>
    <row r="22" spans="1:12" s="1" customFormat="1" ht="6.95" customHeight="1">
      <c r="A22" s="337"/>
      <c r="B22" s="338"/>
      <c r="C22" s="337"/>
      <c r="D22" s="337"/>
      <c r="E22" s="337"/>
      <c r="F22" s="337"/>
      <c r="G22" s="337"/>
      <c r="H22" s="337"/>
      <c r="I22" s="337"/>
      <c r="J22" s="337"/>
      <c r="K22" s="337"/>
      <c r="L22" s="33"/>
    </row>
    <row r="23" spans="1:12" s="1" customFormat="1" ht="12" customHeight="1">
      <c r="A23" s="337"/>
      <c r="B23" s="338"/>
      <c r="C23" s="337"/>
      <c r="D23" s="334" t="s">
        <v>34</v>
      </c>
      <c r="E23" s="337"/>
      <c r="F23" s="337"/>
      <c r="G23" s="337"/>
      <c r="H23" s="337"/>
      <c r="I23" s="334" t="s">
        <v>26</v>
      </c>
      <c r="J23" s="341" t="str">
        <f>IF('Rekapitulace stavby'!AN19="","",'Rekapitulace stavby'!AN19)</f>
        <v/>
      </c>
      <c r="K23" s="337"/>
      <c r="L23" s="33"/>
    </row>
    <row r="24" spans="1:12" s="1" customFormat="1" ht="18" customHeight="1">
      <c r="A24" s="337"/>
      <c r="B24" s="338"/>
      <c r="C24" s="337"/>
      <c r="D24" s="337"/>
      <c r="E24" s="341" t="str">
        <f>IF('Rekapitulace stavby'!E20="","",'Rekapitulace stavby'!E20)</f>
        <v xml:space="preserve"> </v>
      </c>
      <c r="F24" s="337"/>
      <c r="G24" s="337"/>
      <c r="H24" s="337"/>
      <c r="I24" s="334" t="s">
        <v>28</v>
      </c>
      <c r="J24" s="341" t="str">
        <f>IF('Rekapitulace stavby'!AN20="","",'Rekapitulace stavby'!AN20)</f>
        <v/>
      </c>
      <c r="K24" s="337"/>
      <c r="L24" s="33"/>
    </row>
    <row r="25" spans="1:12" s="1" customFormat="1" ht="6.95" customHeight="1">
      <c r="A25" s="337"/>
      <c r="B25" s="338"/>
      <c r="C25" s="337"/>
      <c r="D25" s="337"/>
      <c r="E25" s="337"/>
      <c r="F25" s="337"/>
      <c r="G25" s="337"/>
      <c r="H25" s="337"/>
      <c r="I25" s="337"/>
      <c r="J25" s="337"/>
      <c r="K25" s="337"/>
      <c r="L25" s="33"/>
    </row>
    <row r="26" spans="1:12" s="1" customFormat="1" ht="12" customHeight="1">
      <c r="A26" s="337"/>
      <c r="B26" s="338"/>
      <c r="C26" s="337"/>
      <c r="D26" s="334" t="s">
        <v>36</v>
      </c>
      <c r="E26" s="337"/>
      <c r="F26" s="337"/>
      <c r="G26" s="337"/>
      <c r="H26" s="337"/>
      <c r="I26" s="337"/>
      <c r="J26" s="337"/>
      <c r="K26" s="337"/>
      <c r="L26" s="33"/>
    </row>
    <row r="27" spans="1:12" s="7" customFormat="1" ht="47.25" customHeight="1">
      <c r="A27" s="346"/>
      <c r="B27" s="347"/>
      <c r="C27" s="346"/>
      <c r="D27" s="346"/>
      <c r="E27" s="348" t="s">
        <v>37</v>
      </c>
      <c r="F27" s="348"/>
      <c r="G27" s="348"/>
      <c r="H27" s="348"/>
      <c r="I27" s="346"/>
      <c r="J27" s="346"/>
      <c r="K27" s="346"/>
      <c r="L27" s="85"/>
    </row>
    <row r="28" spans="1:12" s="1" customFormat="1" ht="6.95" customHeight="1">
      <c r="A28" s="337"/>
      <c r="B28" s="338"/>
      <c r="C28" s="337"/>
      <c r="D28" s="337"/>
      <c r="E28" s="337"/>
      <c r="F28" s="337"/>
      <c r="G28" s="337"/>
      <c r="H28" s="337"/>
      <c r="I28" s="337"/>
      <c r="J28" s="337"/>
      <c r="K28" s="337"/>
      <c r="L28" s="33"/>
    </row>
    <row r="29" spans="1:12" s="1" customFormat="1" ht="6.95" customHeight="1">
      <c r="A29" s="337"/>
      <c r="B29" s="338"/>
      <c r="C29" s="337"/>
      <c r="D29" s="349"/>
      <c r="E29" s="349"/>
      <c r="F29" s="349"/>
      <c r="G29" s="349"/>
      <c r="H29" s="349"/>
      <c r="I29" s="349"/>
      <c r="J29" s="349"/>
      <c r="K29" s="349"/>
      <c r="L29" s="33"/>
    </row>
    <row r="30" spans="1:12" s="1" customFormat="1" ht="25.35" customHeight="1">
      <c r="A30" s="337"/>
      <c r="B30" s="338"/>
      <c r="C30" s="337"/>
      <c r="D30" s="350" t="s">
        <v>38</v>
      </c>
      <c r="E30" s="337"/>
      <c r="F30" s="337"/>
      <c r="G30" s="337"/>
      <c r="H30" s="337"/>
      <c r="I30" s="337"/>
      <c r="J30" s="351">
        <f>ROUND(J80, 2)</f>
        <v>0</v>
      </c>
      <c r="K30" s="337"/>
      <c r="L30" s="33"/>
    </row>
    <row r="31" spans="1:12" s="1" customFormat="1" ht="6.95" customHeight="1">
      <c r="A31" s="337"/>
      <c r="B31" s="338"/>
      <c r="C31" s="337"/>
      <c r="D31" s="349"/>
      <c r="E31" s="349"/>
      <c r="F31" s="349"/>
      <c r="G31" s="349"/>
      <c r="H31" s="349"/>
      <c r="I31" s="349"/>
      <c r="J31" s="349"/>
      <c r="K31" s="349"/>
      <c r="L31" s="33"/>
    </row>
    <row r="32" spans="1:12" s="1" customFormat="1" ht="14.45" customHeight="1">
      <c r="A32" s="337"/>
      <c r="B32" s="338"/>
      <c r="C32" s="337"/>
      <c r="D32" s="337"/>
      <c r="E32" s="337"/>
      <c r="F32" s="352" t="s">
        <v>40</v>
      </c>
      <c r="G32" s="337"/>
      <c r="H32" s="337"/>
      <c r="I32" s="352" t="s">
        <v>39</v>
      </c>
      <c r="J32" s="352" t="s">
        <v>41</v>
      </c>
      <c r="K32" s="337"/>
      <c r="L32" s="33"/>
    </row>
    <row r="33" spans="1:12" s="1" customFormat="1" ht="14.45" customHeight="1">
      <c r="A33" s="337"/>
      <c r="B33" s="338"/>
      <c r="C33" s="337"/>
      <c r="D33" s="353" t="s">
        <v>42</v>
      </c>
      <c r="E33" s="334" t="s">
        <v>43</v>
      </c>
      <c r="F33" s="354">
        <f>ROUND((SUM(BE80:BE110)),  2)</f>
        <v>0</v>
      </c>
      <c r="G33" s="337"/>
      <c r="H33" s="337"/>
      <c r="I33" s="355">
        <v>0.21</v>
      </c>
      <c r="J33" s="354">
        <f>ROUND(((SUM(BE80:BE110))*I33),  2)</f>
        <v>0</v>
      </c>
      <c r="K33" s="337"/>
      <c r="L33" s="33"/>
    </row>
    <row r="34" spans="1:12" s="1" customFormat="1" ht="14.45" customHeight="1">
      <c r="A34" s="337"/>
      <c r="B34" s="338"/>
      <c r="C34" s="337"/>
      <c r="D34" s="337"/>
      <c r="E34" s="334" t="s">
        <v>44</v>
      </c>
      <c r="F34" s="354">
        <f>ROUND((SUM(BF80:BF110)),  2)</f>
        <v>0</v>
      </c>
      <c r="G34" s="337"/>
      <c r="H34" s="337"/>
      <c r="I34" s="355">
        <v>0.12</v>
      </c>
      <c r="J34" s="354">
        <f>ROUND(((SUM(BF80:BF110))*I34),  2)</f>
        <v>0</v>
      </c>
      <c r="K34" s="337"/>
      <c r="L34" s="33"/>
    </row>
    <row r="35" spans="1:12" s="1" customFormat="1" ht="14.45" hidden="1" customHeight="1">
      <c r="A35" s="337"/>
      <c r="B35" s="338"/>
      <c r="C35" s="337"/>
      <c r="D35" s="337"/>
      <c r="E35" s="334" t="s">
        <v>45</v>
      </c>
      <c r="F35" s="354">
        <f>ROUND((SUM(BG80:BG110)),  2)</f>
        <v>0</v>
      </c>
      <c r="G35" s="337"/>
      <c r="H35" s="337"/>
      <c r="I35" s="355">
        <v>0.21</v>
      </c>
      <c r="J35" s="354">
        <f>0</f>
        <v>0</v>
      </c>
      <c r="K35" s="337"/>
      <c r="L35" s="33"/>
    </row>
    <row r="36" spans="1:12" s="1" customFormat="1" ht="14.45" hidden="1" customHeight="1">
      <c r="A36" s="337"/>
      <c r="B36" s="338"/>
      <c r="C36" s="337"/>
      <c r="D36" s="337"/>
      <c r="E36" s="334" t="s">
        <v>46</v>
      </c>
      <c r="F36" s="354">
        <f>ROUND((SUM(BH80:BH110)),  2)</f>
        <v>0</v>
      </c>
      <c r="G36" s="337"/>
      <c r="H36" s="337"/>
      <c r="I36" s="355">
        <v>0.12</v>
      </c>
      <c r="J36" s="354">
        <f>0</f>
        <v>0</v>
      </c>
      <c r="K36" s="337"/>
      <c r="L36" s="33"/>
    </row>
    <row r="37" spans="1:12" s="1" customFormat="1" ht="14.45" hidden="1" customHeight="1">
      <c r="A37" s="337"/>
      <c r="B37" s="338"/>
      <c r="C37" s="337"/>
      <c r="D37" s="337"/>
      <c r="E37" s="334" t="s">
        <v>47</v>
      </c>
      <c r="F37" s="354">
        <f>ROUND((SUM(BI80:BI110)),  2)</f>
        <v>0</v>
      </c>
      <c r="G37" s="337"/>
      <c r="H37" s="337"/>
      <c r="I37" s="355">
        <v>0</v>
      </c>
      <c r="J37" s="354">
        <f>0</f>
        <v>0</v>
      </c>
      <c r="K37" s="337"/>
      <c r="L37" s="33"/>
    </row>
    <row r="38" spans="1:12" s="1" customFormat="1" ht="6.95" customHeight="1">
      <c r="A38" s="337"/>
      <c r="B38" s="338"/>
      <c r="C38" s="337"/>
      <c r="D38" s="337"/>
      <c r="E38" s="337"/>
      <c r="F38" s="337"/>
      <c r="G38" s="337"/>
      <c r="H38" s="337"/>
      <c r="I38" s="337"/>
      <c r="J38" s="337"/>
      <c r="K38" s="337"/>
      <c r="L38" s="33"/>
    </row>
    <row r="39" spans="1:12" s="1" customFormat="1" ht="25.35" customHeight="1">
      <c r="A39" s="337"/>
      <c r="B39" s="338"/>
      <c r="C39" s="356"/>
      <c r="D39" s="357" t="s">
        <v>48</v>
      </c>
      <c r="E39" s="358"/>
      <c r="F39" s="358"/>
      <c r="G39" s="359" t="s">
        <v>49</v>
      </c>
      <c r="H39" s="360" t="s">
        <v>50</v>
      </c>
      <c r="I39" s="358"/>
      <c r="J39" s="361">
        <f>SUM(J30:J37)</f>
        <v>0</v>
      </c>
      <c r="K39" s="362"/>
      <c r="L39" s="33"/>
    </row>
    <row r="40" spans="1:12" s="1" customFormat="1" ht="14.45" customHeight="1">
      <c r="A40" s="337"/>
      <c r="B40" s="363"/>
      <c r="C40" s="364"/>
      <c r="D40" s="364"/>
      <c r="E40" s="364"/>
      <c r="F40" s="364"/>
      <c r="G40" s="364"/>
      <c r="H40" s="364"/>
      <c r="I40" s="364"/>
      <c r="J40" s="364"/>
      <c r="K40" s="364"/>
      <c r="L40" s="33"/>
    </row>
    <row r="41" spans="1:12">
      <c r="A41" s="329"/>
      <c r="B41" s="329"/>
      <c r="C41" s="329"/>
      <c r="D41" s="329"/>
      <c r="E41" s="329"/>
      <c r="F41" s="329"/>
      <c r="G41" s="329"/>
      <c r="H41" s="329"/>
      <c r="I41" s="329"/>
      <c r="J41" s="329"/>
      <c r="K41" s="329"/>
    </row>
    <row r="42" spans="1:12">
      <c r="A42" s="329"/>
      <c r="B42" s="329"/>
      <c r="C42" s="329"/>
      <c r="D42" s="329"/>
      <c r="E42" s="329"/>
      <c r="F42" s="329"/>
      <c r="G42" s="329"/>
      <c r="H42" s="329"/>
      <c r="I42" s="329"/>
      <c r="J42" s="329"/>
      <c r="K42" s="329"/>
    </row>
    <row r="43" spans="1:12">
      <c r="A43" s="329"/>
      <c r="B43" s="329"/>
      <c r="C43" s="329"/>
      <c r="D43" s="329"/>
      <c r="E43" s="329"/>
      <c r="F43" s="329"/>
      <c r="G43" s="329"/>
      <c r="H43" s="329"/>
      <c r="I43" s="329"/>
      <c r="J43" s="329"/>
      <c r="K43" s="329"/>
    </row>
    <row r="44" spans="1:12" s="1" customFormat="1" ht="6.95" customHeight="1">
      <c r="A44" s="337"/>
      <c r="B44" s="365"/>
      <c r="C44" s="366"/>
      <c r="D44" s="366"/>
      <c r="E44" s="366"/>
      <c r="F44" s="366"/>
      <c r="G44" s="366"/>
      <c r="H44" s="366"/>
      <c r="I44" s="366"/>
      <c r="J44" s="366"/>
      <c r="K44" s="366"/>
      <c r="L44" s="33"/>
    </row>
    <row r="45" spans="1:12" s="1" customFormat="1" ht="24.95" customHeight="1">
      <c r="A45" s="337"/>
      <c r="B45" s="338"/>
      <c r="C45" s="333" t="s">
        <v>96</v>
      </c>
      <c r="D45" s="337"/>
      <c r="E45" s="337"/>
      <c r="F45" s="337"/>
      <c r="G45" s="337"/>
      <c r="H45" s="337"/>
      <c r="I45" s="337"/>
      <c r="J45" s="337"/>
      <c r="K45" s="337"/>
      <c r="L45" s="33"/>
    </row>
    <row r="46" spans="1:12" s="1" customFormat="1" ht="6.95" customHeight="1">
      <c r="A46" s="337"/>
      <c r="B46" s="338"/>
      <c r="C46" s="337"/>
      <c r="D46" s="337"/>
      <c r="E46" s="337"/>
      <c r="F46" s="337"/>
      <c r="G46" s="337"/>
      <c r="H46" s="337"/>
      <c r="I46" s="337"/>
      <c r="J46" s="337"/>
      <c r="K46" s="337"/>
      <c r="L46" s="33"/>
    </row>
    <row r="47" spans="1:12" s="1" customFormat="1" ht="12" customHeight="1">
      <c r="A47" s="337"/>
      <c r="B47" s="338"/>
      <c r="C47" s="334" t="s">
        <v>16</v>
      </c>
      <c r="D47" s="337"/>
      <c r="E47" s="337"/>
      <c r="F47" s="337"/>
      <c r="G47" s="337"/>
      <c r="H47" s="337"/>
      <c r="I47" s="337"/>
      <c r="J47" s="337"/>
      <c r="K47" s="337"/>
      <c r="L47" s="33"/>
    </row>
    <row r="48" spans="1:12" s="1" customFormat="1" ht="16.5" customHeight="1">
      <c r="A48" s="337"/>
      <c r="B48" s="338"/>
      <c r="C48" s="337"/>
      <c r="D48" s="337"/>
      <c r="E48" s="335" t="str">
        <f>E7</f>
        <v>Rekonstrukce podlahy a obložení stěn tělocvičen - ZŠ Edvarda Beneše</v>
      </c>
      <c r="F48" s="336"/>
      <c r="G48" s="336"/>
      <c r="H48" s="336"/>
      <c r="I48" s="337"/>
      <c r="J48" s="337"/>
      <c r="K48" s="337"/>
      <c r="L48" s="33"/>
    </row>
    <row r="49" spans="1:47" s="1" customFormat="1" ht="12" customHeight="1">
      <c r="A49" s="337"/>
      <c r="B49" s="338"/>
      <c r="C49" s="334" t="s">
        <v>94</v>
      </c>
      <c r="D49" s="337"/>
      <c r="E49" s="337"/>
      <c r="F49" s="337"/>
      <c r="G49" s="337"/>
      <c r="H49" s="337"/>
      <c r="I49" s="337"/>
      <c r="J49" s="337"/>
      <c r="K49" s="337"/>
      <c r="L49" s="33"/>
    </row>
    <row r="50" spans="1:47" s="1" customFormat="1" ht="16.5" customHeight="1">
      <c r="A50" s="337"/>
      <c r="B50" s="338"/>
      <c r="C50" s="337"/>
      <c r="D50" s="337"/>
      <c r="E50" s="339" t="str">
        <f>E9</f>
        <v>03 - Vybavení velké a malé tělocvičny</v>
      </c>
      <c r="F50" s="340"/>
      <c r="G50" s="340"/>
      <c r="H50" s="340"/>
      <c r="I50" s="337"/>
      <c r="J50" s="337"/>
      <c r="K50" s="337"/>
      <c r="L50" s="33"/>
    </row>
    <row r="51" spans="1:47" s="1" customFormat="1" ht="6.95" customHeight="1">
      <c r="A51" s="337"/>
      <c r="B51" s="338"/>
      <c r="C51" s="337"/>
      <c r="D51" s="337"/>
      <c r="E51" s="337"/>
      <c r="F51" s="337"/>
      <c r="G51" s="337"/>
      <c r="H51" s="337"/>
      <c r="I51" s="337"/>
      <c r="J51" s="337"/>
      <c r="K51" s="337"/>
      <c r="L51" s="33"/>
    </row>
    <row r="52" spans="1:47" s="1" customFormat="1" ht="12" customHeight="1">
      <c r="A52" s="337"/>
      <c r="B52" s="338"/>
      <c r="C52" s="334" t="s">
        <v>21</v>
      </c>
      <c r="D52" s="337"/>
      <c r="E52" s="337"/>
      <c r="F52" s="341" t="str">
        <f>F12</f>
        <v xml:space="preserve">E. Beneše 961/2, parc.č. st. 1487, k.ú. Kateřinky </v>
      </c>
      <c r="G52" s="337"/>
      <c r="H52" s="337"/>
      <c r="I52" s="334" t="s">
        <v>23</v>
      </c>
      <c r="J52" s="342" t="str">
        <f>IF(J12="","",J12)</f>
        <v>8. 3. 2025</v>
      </c>
      <c r="K52" s="337"/>
      <c r="L52" s="33"/>
    </row>
    <row r="53" spans="1:47" s="1" customFormat="1" ht="6.95" customHeight="1">
      <c r="A53" s="337"/>
      <c r="B53" s="338"/>
      <c r="C53" s="337"/>
      <c r="D53" s="337"/>
      <c r="E53" s="337"/>
      <c r="F53" s="337"/>
      <c r="G53" s="337"/>
      <c r="H53" s="337"/>
      <c r="I53" s="337"/>
      <c r="J53" s="337"/>
      <c r="K53" s="337"/>
      <c r="L53" s="33"/>
    </row>
    <row r="54" spans="1:47" s="1" customFormat="1" ht="15.2" customHeight="1">
      <c r="A54" s="337"/>
      <c r="B54" s="338"/>
      <c r="C54" s="334" t="s">
        <v>25</v>
      </c>
      <c r="D54" s="337"/>
      <c r="E54" s="337"/>
      <c r="F54" s="341" t="str">
        <f>E15</f>
        <v>Statutární město Opava</v>
      </c>
      <c r="G54" s="337"/>
      <c r="H54" s="337"/>
      <c r="I54" s="334" t="s">
        <v>31</v>
      </c>
      <c r="J54" s="367" t="str">
        <f>E21</f>
        <v>Ing. arch. Petr Mlýnek</v>
      </c>
      <c r="K54" s="337"/>
      <c r="L54" s="33"/>
    </row>
    <row r="55" spans="1:47" s="1" customFormat="1" ht="15.2" customHeight="1">
      <c r="A55" s="337"/>
      <c r="B55" s="338"/>
      <c r="C55" s="334" t="s">
        <v>29</v>
      </c>
      <c r="D55" s="337"/>
      <c r="E55" s="337"/>
      <c r="F55" s="341" t="str">
        <f>IF(E18="","",E18)</f>
        <v>Vyplň údaj</v>
      </c>
      <c r="G55" s="337"/>
      <c r="H55" s="337"/>
      <c r="I55" s="334" t="s">
        <v>34</v>
      </c>
      <c r="J55" s="367" t="str">
        <f>E24</f>
        <v xml:space="preserve"> </v>
      </c>
      <c r="K55" s="337"/>
      <c r="L55" s="33"/>
    </row>
    <row r="56" spans="1:47" s="1" customFormat="1" ht="10.35" customHeight="1">
      <c r="A56" s="337"/>
      <c r="B56" s="338"/>
      <c r="C56" s="337"/>
      <c r="D56" s="337"/>
      <c r="E56" s="337"/>
      <c r="F56" s="337"/>
      <c r="G56" s="337"/>
      <c r="H56" s="337"/>
      <c r="I56" s="337"/>
      <c r="J56" s="337"/>
      <c r="K56" s="337"/>
      <c r="L56" s="33"/>
    </row>
    <row r="57" spans="1:47" s="1" customFormat="1" ht="29.25" customHeight="1">
      <c r="A57" s="337"/>
      <c r="B57" s="338"/>
      <c r="C57" s="368" t="s">
        <v>97</v>
      </c>
      <c r="D57" s="356"/>
      <c r="E57" s="356"/>
      <c r="F57" s="356"/>
      <c r="G57" s="356"/>
      <c r="H57" s="356"/>
      <c r="I57" s="356"/>
      <c r="J57" s="369" t="s">
        <v>98</v>
      </c>
      <c r="K57" s="356"/>
      <c r="L57" s="33"/>
    </row>
    <row r="58" spans="1:47" s="1" customFormat="1" ht="10.35" customHeight="1">
      <c r="A58" s="337"/>
      <c r="B58" s="338"/>
      <c r="C58" s="337"/>
      <c r="D58" s="337"/>
      <c r="E58" s="337"/>
      <c r="F58" s="337"/>
      <c r="G58" s="337"/>
      <c r="H58" s="337"/>
      <c r="I58" s="337"/>
      <c r="J58" s="337"/>
      <c r="K58" s="337"/>
      <c r="L58" s="33"/>
    </row>
    <row r="59" spans="1:47" s="1" customFormat="1" ht="22.9" customHeight="1">
      <c r="A59" s="337"/>
      <c r="B59" s="338"/>
      <c r="C59" s="370" t="s">
        <v>70</v>
      </c>
      <c r="D59" s="337"/>
      <c r="E59" s="337"/>
      <c r="F59" s="337"/>
      <c r="G59" s="337"/>
      <c r="H59" s="337"/>
      <c r="I59" s="337"/>
      <c r="J59" s="351">
        <f>J80</f>
        <v>0</v>
      </c>
      <c r="K59" s="337"/>
      <c r="L59" s="33"/>
      <c r="AU59" s="18" t="s">
        <v>99</v>
      </c>
    </row>
    <row r="60" spans="1:47" s="8" customFormat="1" ht="24.95" customHeight="1">
      <c r="A60" s="371"/>
      <c r="B60" s="372"/>
      <c r="C60" s="371"/>
      <c r="D60" s="373" t="s">
        <v>641</v>
      </c>
      <c r="E60" s="374"/>
      <c r="F60" s="374"/>
      <c r="G60" s="374"/>
      <c r="H60" s="374"/>
      <c r="I60" s="374"/>
      <c r="J60" s="375">
        <f>J81</f>
        <v>0</v>
      </c>
      <c r="K60" s="371"/>
      <c r="L60" s="100"/>
    </row>
    <row r="61" spans="1:47" s="1" customFormat="1" ht="21.75" customHeight="1">
      <c r="A61" s="337"/>
      <c r="B61" s="338"/>
      <c r="C61" s="337"/>
      <c r="D61" s="337"/>
      <c r="E61" s="337"/>
      <c r="F61" s="337"/>
      <c r="G61" s="337"/>
      <c r="H61" s="337"/>
      <c r="I61" s="337"/>
      <c r="J61" s="337"/>
      <c r="K61" s="337"/>
      <c r="L61" s="33"/>
    </row>
    <row r="62" spans="1:47" s="1" customFormat="1" ht="6.95" customHeight="1">
      <c r="A62" s="337"/>
      <c r="B62" s="363"/>
      <c r="C62" s="364"/>
      <c r="D62" s="364"/>
      <c r="E62" s="364"/>
      <c r="F62" s="364"/>
      <c r="G62" s="364"/>
      <c r="H62" s="364"/>
      <c r="I62" s="364"/>
      <c r="J62" s="364"/>
      <c r="K62" s="364"/>
      <c r="L62" s="33"/>
    </row>
    <row r="63" spans="1:47">
      <c r="A63" s="329"/>
      <c r="B63" s="329"/>
      <c r="C63" s="329"/>
      <c r="D63" s="329"/>
      <c r="E63" s="329"/>
      <c r="F63" s="329"/>
      <c r="G63" s="329"/>
      <c r="H63" s="329"/>
      <c r="I63" s="329"/>
      <c r="J63" s="329"/>
      <c r="K63" s="329"/>
    </row>
    <row r="64" spans="1:47">
      <c r="A64" s="329"/>
      <c r="B64" s="329"/>
      <c r="C64" s="329"/>
      <c r="D64" s="329"/>
      <c r="E64" s="329"/>
      <c r="F64" s="329"/>
      <c r="G64" s="329"/>
      <c r="H64" s="329"/>
      <c r="I64" s="329"/>
      <c r="J64" s="329"/>
      <c r="K64" s="329"/>
    </row>
    <row r="65" spans="1:63">
      <c r="A65" s="329"/>
      <c r="B65" s="329"/>
      <c r="C65" s="329"/>
      <c r="D65" s="329"/>
      <c r="E65" s="329"/>
      <c r="F65" s="329"/>
      <c r="G65" s="329"/>
      <c r="H65" s="329"/>
      <c r="I65" s="329"/>
      <c r="J65" s="329"/>
      <c r="K65" s="329"/>
    </row>
    <row r="66" spans="1:63" s="1" customFormat="1" ht="6.95" customHeight="1">
      <c r="A66" s="337"/>
      <c r="B66" s="365"/>
      <c r="C66" s="366"/>
      <c r="D66" s="366"/>
      <c r="E66" s="366"/>
      <c r="F66" s="366"/>
      <c r="G66" s="366"/>
      <c r="H66" s="366"/>
      <c r="I66" s="366"/>
      <c r="J66" s="366"/>
      <c r="K66" s="366"/>
      <c r="L66" s="33"/>
    </row>
    <row r="67" spans="1:63" s="1" customFormat="1" ht="24.95" customHeight="1">
      <c r="A67" s="337"/>
      <c r="B67" s="338"/>
      <c r="C67" s="333" t="s">
        <v>116</v>
      </c>
      <c r="D67" s="337"/>
      <c r="E67" s="337"/>
      <c r="F67" s="337"/>
      <c r="G67" s="337"/>
      <c r="H67" s="337"/>
      <c r="I67" s="337"/>
      <c r="J67" s="337"/>
      <c r="K67" s="337"/>
      <c r="L67" s="33"/>
    </row>
    <row r="68" spans="1:63" s="1" customFormat="1" ht="6.95" customHeight="1">
      <c r="A68" s="337"/>
      <c r="B68" s="338"/>
      <c r="C68" s="337"/>
      <c r="D68" s="337"/>
      <c r="E68" s="337"/>
      <c r="F68" s="337"/>
      <c r="G68" s="337"/>
      <c r="H68" s="337"/>
      <c r="I68" s="337"/>
      <c r="J68" s="337"/>
      <c r="K68" s="337"/>
      <c r="L68" s="33"/>
    </row>
    <row r="69" spans="1:63" s="1" customFormat="1" ht="12" customHeight="1">
      <c r="A69" s="337"/>
      <c r="B69" s="338"/>
      <c r="C69" s="334" t="s">
        <v>16</v>
      </c>
      <c r="D69" s="337"/>
      <c r="E69" s="337"/>
      <c r="F69" s="337"/>
      <c r="G69" s="337"/>
      <c r="H69" s="337"/>
      <c r="I69" s="337"/>
      <c r="J69" s="337"/>
      <c r="K69" s="337"/>
      <c r="L69" s="33"/>
    </row>
    <row r="70" spans="1:63" s="1" customFormat="1" ht="16.5" customHeight="1">
      <c r="A70" s="337"/>
      <c r="B70" s="338"/>
      <c r="C70" s="337"/>
      <c r="D70" s="337"/>
      <c r="E70" s="335" t="str">
        <f>E7</f>
        <v>Rekonstrukce podlahy a obložení stěn tělocvičen - ZŠ Edvarda Beneše</v>
      </c>
      <c r="F70" s="336"/>
      <c r="G70" s="336"/>
      <c r="H70" s="336"/>
      <c r="I70" s="337"/>
      <c r="J70" s="337"/>
      <c r="K70" s="337"/>
      <c r="L70" s="33"/>
    </row>
    <row r="71" spans="1:63" s="1" customFormat="1" ht="12" customHeight="1">
      <c r="A71" s="337"/>
      <c r="B71" s="338"/>
      <c r="C71" s="334" t="s">
        <v>94</v>
      </c>
      <c r="D71" s="337"/>
      <c r="E71" s="337"/>
      <c r="F71" s="337"/>
      <c r="G71" s="337"/>
      <c r="H71" s="337"/>
      <c r="I71" s="337"/>
      <c r="J71" s="337"/>
      <c r="K71" s="337"/>
      <c r="L71" s="33"/>
    </row>
    <row r="72" spans="1:63" s="1" customFormat="1" ht="16.5" customHeight="1">
      <c r="A72" s="337"/>
      <c r="B72" s="338"/>
      <c r="C72" s="337"/>
      <c r="D72" s="337"/>
      <c r="E72" s="339" t="str">
        <f>E9</f>
        <v>03 - Vybavení velké a malé tělocvičny</v>
      </c>
      <c r="F72" s="340"/>
      <c r="G72" s="340"/>
      <c r="H72" s="340"/>
      <c r="I72" s="337"/>
      <c r="J72" s="337"/>
      <c r="K72" s="337"/>
      <c r="L72" s="33"/>
    </row>
    <row r="73" spans="1:63" s="1" customFormat="1" ht="6.95" customHeight="1">
      <c r="A73" s="337"/>
      <c r="B73" s="338"/>
      <c r="C73" s="337"/>
      <c r="D73" s="337"/>
      <c r="E73" s="337"/>
      <c r="F73" s="337"/>
      <c r="G73" s="337"/>
      <c r="H73" s="337"/>
      <c r="I73" s="337"/>
      <c r="J73" s="337"/>
      <c r="K73" s="337"/>
      <c r="L73" s="33"/>
    </row>
    <row r="74" spans="1:63" s="1" customFormat="1" ht="12" customHeight="1">
      <c r="A74" s="337"/>
      <c r="B74" s="338"/>
      <c r="C74" s="334" t="s">
        <v>21</v>
      </c>
      <c r="D74" s="337"/>
      <c r="E74" s="337"/>
      <c r="F74" s="341" t="str">
        <f>F12</f>
        <v xml:space="preserve">E. Beneše 961/2, parc.č. st. 1487, k.ú. Kateřinky </v>
      </c>
      <c r="G74" s="337"/>
      <c r="H74" s="337"/>
      <c r="I74" s="334" t="s">
        <v>23</v>
      </c>
      <c r="J74" s="342" t="str">
        <f>IF(J12="","",J12)</f>
        <v>8. 3. 2025</v>
      </c>
      <c r="K74" s="337"/>
      <c r="L74" s="33"/>
    </row>
    <row r="75" spans="1:63" s="1" customFormat="1" ht="6.95" customHeight="1">
      <c r="A75" s="337"/>
      <c r="B75" s="338"/>
      <c r="C75" s="337"/>
      <c r="D75" s="337"/>
      <c r="E75" s="337"/>
      <c r="F75" s="337"/>
      <c r="G75" s="337"/>
      <c r="H75" s="337"/>
      <c r="I75" s="337"/>
      <c r="J75" s="337"/>
      <c r="K75" s="337"/>
      <c r="L75" s="33"/>
    </row>
    <row r="76" spans="1:63" s="1" customFormat="1" ht="15.2" customHeight="1">
      <c r="A76" s="337"/>
      <c r="B76" s="338"/>
      <c r="C76" s="334" t="s">
        <v>25</v>
      </c>
      <c r="D76" s="337"/>
      <c r="E76" s="337"/>
      <c r="F76" s="341" t="str">
        <f>E15</f>
        <v>Statutární město Opava</v>
      </c>
      <c r="G76" s="337"/>
      <c r="H76" s="337"/>
      <c r="I76" s="334" t="s">
        <v>31</v>
      </c>
      <c r="J76" s="367" t="str">
        <f>E21</f>
        <v>Ing. arch. Petr Mlýnek</v>
      </c>
      <c r="K76" s="337"/>
      <c r="L76" s="33"/>
    </row>
    <row r="77" spans="1:63" s="1" customFormat="1" ht="15.2" customHeight="1">
      <c r="A77" s="337"/>
      <c r="B77" s="338"/>
      <c r="C77" s="334" t="s">
        <v>29</v>
      </c>
      <c r="D77" s="337"/>
      <c r="E77" s="337"/>
      <c r="F77" s="341" t="str">
        <f>IF(E18="","",E18)</f>
        <v>Vyplň údaj</v>
      </c>
      <c r="G77" s="337"/>
      <c r="H77" s="337"/>
      <c r="I77" s="334" t="s">
        <v>34</v>
      </c>
      <c r="J77" s="367" t="str">
        <f>E24</f>
        <v xml:space="preserve"> </v>
      </c>
      <c r="K77" s="337"/>
      <c r="L77" s="33"/>
    </row>
    <row r="78" spans="1:63" s="1" customFormat="1" ht="10.35" customHeight="1">
      <c r="A78" s="337"/>
      <c r="B78" s="338"/>
      <c r="C78" s="337"/>
      <c r="D78" s="337"/>
      <c r="E78" s="337"/>
      <c r="F78" s="337"/>
      <c r="G78" s="337"/>
      <c r="H78" s="337"/>
      <c r="I78" s="337"/>
      <c r="J78" s="337"/>
      <c r="K78" s="337"/>
      <c r="L78" s="33"/>
    </row>
    <row r="79" spans="1:63" s="10" customFormat="1" ht="29.25" customHeight="1">
      <c r="A79" s="376"/>
      <c r="B79" s="377"/>
      <c r="C79" s="378" t="s">
        <v>117</v>
      </c>
      <c r="D79" s="379" t="s">
        <v>57</v>
      </c>
      <c r="E79" s="379" t="s">
        <v>53</v>
      </c>
      <c r="F79" s="379" t="s">
        <v>54</v>
      </c>
      <c r="G79" s="379" t="s">
        <v>118</v>
      </c>
      <c r="H79" s="379" t="s">
        <v>119</v>
      </c>
      <c r="I79" s="379" t="s">
        <v>120</v>
      </c>
      <c r="J79" s="379" t="s">
        <v>98</v>
      </c>
      <c r="K79" s="380" t="s">
        <v>121</v>
      </c>
      <c r="L79" s="108"/>
      <c r="M79" s="55" t="s">
        <v>19</v>
      </c>
      <c r="N79" s="56" t="s">
        <v>42</v>
      </c>
      <c r="O79" s="56" t="s">
        <v>122</v>
      </c>
      <c r="P79" s="56" t="s">
        <v>123</v>
      </c>
      <c r="Q79" s="56" t="s">
        <v>124</v>
      </c>
      <c r="R79" s="56" t="s">
        <v>125</v>
      </c>
      <c r="S79" s="56" t="s">
        <v>126</v>
      </c>
      <c r="T79" s="57" t="s">
        <v>127</v>
      </c>
    </row>
    <row r="80" spans="1:63" s="1" customFormat="1" ht="22.9" customHeight="1">
      <c r="A80" s="337"/>
      <c r="B80" s="338"/>
      <c r="C80" s="381" t="s">
        <v>128</v>
      </c>
      <c r="D80" s="337"/>
      <c r="E80" s="337"/>
      <c r="F80" s="337"/>
      <c r="G80" s="337"/>
      <c r="H80" s="337"/>
      <c r="I80" s="337"/>
      <c r="J80" s="382">
        <f>BK80</f>
        <v>0</v>
      </c>
      <c r="K80" s="337"/>
      <c r="L80" s="33"/>
      <c r="M80" s="58"/>
      <c r="N80" s="50"/>
      <c r="O80" s="50"/>
      <c r="P80" s="113">
        <f>P81</f>
        <v>0</v>
      </c>
      <c r="Q80" s="50"/>
      <c r="R80" s="113">
        <f>R81</f>
        <v>0</v>
      </c>
      <c r="S80" s="50"/>
      <c r="T80" s="114">
        <f>T81</f>
        <v>0</v>
      </c>
      <c r="AT80" s="18" t="s">
        <v>71</v>
      </c>
      <c r="AU80" s="18" t="s">
        <v>99</v>
      </c>
      <c r="BK80" s="115">
        <f>BK81</f>
        <v>0</v>
      </c>
    </row>
    <row r="81" spans="1:65" s="11" customFormat="1" ht="25.9" customHeight="1">
      <c r="A81" s="383"/>
      <c r="B81" s="384"/>
      <c r="C81" s="383"/>
      <c r="D81" s="385" t="s">
        <v>71</v>
      </c>
      <c r="E81" s="386" t="s">
        <v>642</v>
      </c>
      <c r="F81" s="386" t="s">
        <v>87</v>
      </c>
      <c r="G81" s="383"/>
      <c r="H81" s="383"/>
      <c r="I81" s="383"/>
      <c r="J81" s="387">
        <f>BK81</f>
        <v>0</v>
      </c>
      <c r="K81" s="383"/>
      <c r="L81" s="116"/>
      <c r="M81" s="121"/>
      <c r="P81" s="122">
        <f>SUM(P82:P110)</f>
        <v>0</v>
      </c>
      <c r="R81" s="122">
        <f>SUM(R82:R110)</f>
        <v>0</v>
      </c>
      <c r="T81" s="123">
        <f>SUM(T82:T110)</f>
        <v>0</v>
      </c>
      <c r="AR81" s="117" t="s">
        <v>139</v>
      </c>
      <c r="AT81" s="124" t="s">
        <v>71</v>
      </c>
      <c r="AU81" s="124" t="s">
        <v>72</v>
      </c>
      <c r="AY81" s="117" t="s">
        <v>131</v>
      </c>
      <c r="BK81" s="125">
        <f>SUM(BK82:BK110)</f>
        <v>0</v>
      </c>
    </row>
    <row r="82" spans="1:65" s="1" customFormat="1" ht="16.5" customHeight="1">
      <c r="A82" s="337"/>
      <c r="B82" s="338"/>
      <c r="C82" s="388" t="s">
        <v>80</v>
      </c>
      <c r="D82" s="388" t="s">
        <v>134</v>
      </c>
      <c r="E82" s="389" t="s">
        <v>643</v>
      </c>
      <c r="F82" s="390" t="s">
        <v>644</v>
      </c>
      <c r="G82" s="391" t="s">
        <v>236</v>
      </c>
      <c r="H82" s="392">
        <v>50</v>
      </c>
      <c r="I82" s="133"/>
      <c r="J82" s="393">
        <f t="shared" ref="J82:J110" si="0">ROUND(I82*H82,2)</f>
        <v>0</v>
      </c>
      <c r="K82" s="390" t="s">
        <v>19</v>
      </c>
      <c r="L82" s="33"/>
      <c r="M82" s="135" t="s">
        <v>19</v>
      </c>
      <c r="N82" s="136" t="s">
        <v>43</v>
      </c>
      <c r="P82" s="137">
        <f t="shared" ref="P82:P110" si="1">O82*H82</f>
        <v>0</v>
      </c>
      <c r="Q82" s="137">
        <v>0</v>
      </c>
      <c r="R82" s="137">
        <f t="shared" ref="R82:R110" si="2">Q82*H82</f>
        <v>0</v>
      </c>
      <c r="S82" s="137">
        <v>0</v>
      </c>
      <c r="T82" s="138">
        <f t="shared" ref="T82:T110" si="3">S82*H82</f>
        <v>0</v>
      </c>
      <c r="AR82" s="139" t="s">
        <v>645</v>
      </c>
      <c r="AT82" s="139" t="s">
        <v>134</v>
      </c>
      <c r="AU82" s="139" t="s">
        <v>80</v>
      </c>
      <c r="AY82" s="18" t="s">
        <v>131</v>
      </c>
      <c r="BE82" s="140">
        <f t="shared" ref="BE82:BE110" si="4">IF(N82="základní",J82,0)</f>
        <v>0</v>
      </c>
      <c r="BF82" s="140">
        <f t="shared" ref="BF82:BF110" si="5">IF(N82="snížená",J82,0)</f>
        <v>0</v>
      </c>
      <c r="BG82" s="140">
        <f t="shared" ref="BG82:BG110" si="6">IF(N82="zákl. přenesená",J82,0)</f>
        <v>0</v>
      </c>
      <c r="BH82" s="140">
        <f t="shared" ref="BH82:BH110" si="7">IF(N82="sníž. přenesená",J82,0)</f>
        <v>0</v>
      </c>
      <c r="BI82" s="140">
        <f t="shared" ref="BI82:BI110" si="8">IF(N82="nulová",J82,0)</f>
        <v>0</v>
      </c>
      <c r="BJ82" s="18" t="s">
        <v>80</v>
      </c>
      <c r="BK82" s="140">
        <f t="shared" ref="BK82:BK110" si="9">ROUND(I82*H82,2)</f>
        <v>0</v>
      </c>
      <c r="BL82" s="18" t="s">
        <v>645</v>
      </c>
      <c r="BM82" s="139" t="s">
        <v>646</v>
      </c>
    </row>
    <row r="83" spans="1:65" s="1" customFormat="1" ht="12">
      <c r="A83" s="337"/>
      <c r="B83" s="338"/>
      <c r="C83" s="394" t="s">
        <v>82</v>
      </c>
      <c r="D83" s="394" t="s">
        <v>304</v>
      </c>
      <c r="E83" s="395" t="s">
        <v>647</v>
      </c>
      <c r="F83" s="396" t="s">
        <v>914</v>
      </c>
      <c r="G83" s="397" t="s">
        <v>395</v>
      </c>
      <c r="H83" s="398">
        <v>1</v>
      </c>
      <c r="I83" s="171"/>
      <c r="J83" s="399">
        <f t="shared" si="0"/>
        <v>0</v>
      </c>
      <c r="K83" s="396" t="s">
        <v>19</v>
      </c>
      <c r="L83" s="173"/>
      <c r="M83" s="174" t="s">
        <v>19</v>
      </c>
      <c r="N83" s="175" t="s">
        <v>43</v>
      </c>
      <c r="P83" s="137">
        <f t="shared" si="1"/>
        <v>0</v>
      </c>
      <c r="Q83" s="137">
        <v>0</v>
      </c>
      <c r="R83" s="137">
        <f t="shared" si="2"/>
        <v>0</v>
      </c>
      <c r="S83" s="137">
        <v>0</v>
      </c>
      <c r="T83" s="138">
        <f t="shared" si="3"/>
        <v>0</v>
      </c>
      <c r="AR83" s="139" t="s">
        <v>645</v>
      </c>
      <c r="AT83" s="139" t="s">
        <v>304</v>
      </c>
      <c r="AU83" s="139" t="s">
        <v>80</v>
      </c>
      <c r="AY83" s="18" t="s">
        <v>131</v>
      </c>
      <c r="BE83" s="140">
        <f t="shared" si="4"/>
        <v>0</v>
      </c>
      <c r="BF83" s="140">
        <f t="shared" si="5"/>
        <v>0</v>
      </c>
      <c r="BG83" s="140">
        <f t="shared" si="6"/>
        <v>0</v>
      </c>
      <c r="BH83" s="140">
        <f t="shared" si="7"/>
        <v>0</v>
      </c>
      <c r="BI83" s="140">
        <f t="shared" si="8"/>
        <v>0</v>
      </c>
      <c r="BJ83" s="18" t="s">
        <v>80</v>
      </c>
      <c r="BK83" s="140">
        <f t="shared" si="9"/>
        <v>0</v>
      </c>
      <c r="BL83" s="18" t="s">
        <v>645</v>
      </c>
      <c r="BM83" s="139" t="s">
        <v>648</v>
      </c>
    </row>
    <row r="84" spans="1:65" s="1" customFormat="1" ht="12">
      <c r="A84" s="337"/>
      <c r="B84" s="338"/>
      <c r="C84" s="394" t="s">
        <v>152</v>
      </c>
      <c r="D84" s="394" t="s">
        <v>304</v>
      </c>
      <c r="E84" s="395" t="s">
        <v>649</v>
      </c>
      <c r="F84" s="396" t="s">
        <v>915</v>
      </c>
      <c r="G84" s="397" t="s">
        <v>395</v>
      </c>
      <c r="H84" s="398">
        <v>2</v>
      </c>
      <c r="I84" s="171"/>
      <c r="J84" s="399">
        <f t="shared" si="0"/>
        <v>0</v>
      </c>
      <c r="K84" s="396" t="s">
        <v>19</v>
      </c>
      <c r="L84" s="173"/>
      <c r="M84" s="174" t="s">
        <v>19</v>
      </c>
      <c r="N84" s="175" t="s">
        <v>43</v>
      </c>
      <c r="P84" s="137">
        <f t="shared" si="1"/>
        <v>0</v>
      </c>
      <c r="Q84" s="137">
        <v>0</v>
      </c>
      <c r="R84" s="137">
        <f t="shared" si="2"/>
        <v>0</v>
      </c>
      <c r="S84" s="137">
        <v>0</v>
      </c>
      <c r="T84" s="138">
        <f t="shared" si="3"/>
        <v>0</v>
      </c>
      <c r="AR84" s="139" t="s">
        <v>645</v>
      </c>
      <c r="AT84" s="139" t="s">
        <v>304</v>
      </c>
      <c r="AU84" s="139" t="s">
        <v>80</v>
      </c>
      <c r="AY84" s="18" t="s">
        <v>131</v>
      </c>
      <c r="BE84" s="140">
        <f t="shared" si="4"/>
        <v>0</v>
      </c>
      <c r="BF84" s="140">
        <f t="shared" si="5"/>
        <v>0</v>
      </c>
      <c r="BG84" s="140">
        <f t="shared" si="6"/>
        <v>0</v>
      </c>
      <c r="BH84" s="140">
        <f t="shared" si="7"/>
        <v>0</v>
      </c>
      <c r="BI84" s="140">
        <f t="shared" si="8"/>
        <v>0</v>
      </c>
      <c r="BJ84" s="18" t="s">
        <v>80</v>
      </c>
      <c r="BK84" s="140">
        <f t="shared" si="9"/>
        <v>0</v>
      </c>
      <c r="BL84" s="18" t="s">
        <v>645</v>
      </c>
      <c r="BM84" s="139" t="s">
        <v>650</v>
      </c>
    </row>
    <row r="85" spans="1:65" s="1" customFormat="1" ht="24">
      <c r="A85" s="337"/>
      <c r="B85" s="338"/>
      <c r="C85" s="394" t="s">
        <v>139</v>
      </c>
      <c r="D85" s="394" t="s">
        <v>304</v>
      </c>
      <c r="E85" s="395" t="s">
        <v>651</v>
      </c>
      <c r="F85" s="396" t="s">
        <v>916</v>
      </c>
      <c r="G85" s="397" t="s">
        <v>395</v>
      </c>
      <c r="H85" s="398">
        <v>14</v>
      </c>
      <c r="I85" s="171"/>
      <c r="J85" s="399">
        <f t="shared" si="0"/>
        <v>0</v>
      </c>
      <c r="K85" s="396" t="s">
        <v>19</v>
      </c>
      <c r="L85" s="173"/>
      <c r="M85" s="174" t="s">
        <v>19</v>
      </c>
      <c r="N85" s="175" t="s">
        <v>43</v>
      </c>
      <c r="P85" s="137">
        <f t="shared" si="1"/>
        <v>0</v>
      </c>
      <c r="Q85" s="137">
        <v>0</v>
      </c>
      <c r="R85" s="137">
        <f t="shared" si="2"/>
        <v>0</v>
      </c>
      <c r="S85" s="137">
        <v>0</v>
      </c>
      <c r="T85" s="138">
        <f t="shared" si="3"/>
        <v>0</v>
      </c>
      <c r="AR85" s="139" t="s">
        <v>645</v>
      </c>
      <c r="AT85" s="139" t="s">
        <v>304</v>
      </c>
      <c r="AU85" s="139" t="s">
        <v>80</v>
      </c>
      <c r="AY85" s="18" t="s">
        <v>131</v>
      </c>
      <c r="BE85" s="140">
        <f t="shared" si="4"/>
        <v>0</v>
      </c>
      <c r="BF85" s="140">
        <f t="shared" si="5"/>
        <v>0</v>
      </c>
      <c r="BG85" s="140">
        <f t="shared" si="6"/>
        <v>0</v>
      </c>
      <c r="BH85" s="140">
        <f t="shared" si="7"/>
        <v>0</v>
      </c>
      <c r="BI85" s="140">
        <f t="shared" si="8"/>
        <v>0</v>
      </c>
      <c r="BJ85" s="18" t="s">
        <v>80</v>
      </c>
      <c r="BK85" s="140">
        <f t="shared" si="9"/>
        <v>0</v>
      </c>
      <c r="BL85" s="18" t="s">
        <v>645</v>
      </c>
      <c r="BM85" s="139" t="s">
        <v>652</v>
      </c>
    </row>
    <row r="86" spans="1:65" s="1" customFormat="1" ht="48">
      <c r="A86" s="337"/>
      <c r="B86" s="338"/>
      <c r="C86" s="394" t="s">
        <v>172</v>
      </c>
      <c r="D86" s="394" t="s">
        <v>304</v>
      </c>
      <c r="E86" s="395" t="s">
        <v>653</v>
      </c>
      <c r="F86" s="396" t="s">
        <v>917</v>
      </c>
      <c r="G86" s="397" t="s">
        <v>654</v>
      </c>
      <c r="H86" s="398">
        <v>7</v>
      </c>
      <c r="I86" s="171"/>
      <c r="J86" s="399">
        <f t="shared" si="0"/>
        <v>0</v>
      </c>
      <c r="K86" s="396" t="s">
        <v>19</v>
      </c>
      <c r="L86" s="173"/>
      <c r="M86" s="174" t="s">
        <v>19</v>
      </c>
      <c r="N86" s="175" t="s">
        <v>43</v>
      </c>
      <c r="P86" s="137">
        <f t="shared" si="1"/>
        <v>0</v>
      </c>
      <c r="Q86" s="137">
        <v>0</v>
      </c>
      <c r="R86" s="137">
        <f t="shared" si="2"/>
        <v>0</v>
      </c>
      <c r="S86" s="137">
        <v>0</v>
      </c>
      <c r="T86" s="138">
        <f t="shared" si="3"/>
        <v>0</v>
      </c>
      <c r="AR86" s="139" t="s">
        <v>645</v>
      </c>
      <c r="AT86" s="139" t="s">
        <v>304</v>
      </c>
      <c r="AU86" s="139" t="s">
        <v>80</v>
      </c>
      <c r="AY86" s="18" t="s">
        <v>131</v>
      </c>
      <c r="BE86" s="140">
        <f t="shared" si="4"/>
        <v>0</v>
      </c>
      <c r="BF86" s="140">
        <f t="shared" si="5"/>
        <v>0</v>
      </c>
      <c r="BG86" s="140">
        <f t="shared" si="6"/>
        <v>0</v>
      </c>
      <c r="BH86" s="140">
        <f t="shared" si="7"/>
        <v>0</v>
      </c>
      <c r="BI86" s="140">
        <f t="shared" si="8"/>
        <v>0</v>
      </c>
      <c r="BJ86" s="18" t="s">
        <v>80</v>
      </c>
      <c r="BK86" s="140">
        <f t="shared" si="9"/>
        <v>0</v>
      </c>
      <c r="BL86" s="18" t="s">
        <v>645</v>
      </c>
      <c r="BM86" s="139" t="s">
        <v>655</v>
      </c>
    </row>
    <row r="87" spans="1:65" s="1" customFormat="1" ht="12">
      <c r="A87" s="337"/>
      <c r="B87" s="338"/>
      <c r="C87" s="394" t="s">
        <v>177</v>
      </c>
      <c r="D87" s="394" t="s">
        <v>304</v>
      </c>
      <c r="E87" s="395" t="s">
        <v>656</v>
      </c>
      <c r="F87" s="396" t="s">
        <v>918</v>
      </c>
      <c r="G87" s="397" t="s">
        <v>395</v>
      </c>
      <c r="H87" s="398">
        <v>8</v>
      </c>
      <c r="I87" s="171"/>
      <c r="J87" s="399">
        <f t="shared" si="0"/>
        <v>0</v>
      </c>
      <c r="K87" s="396" t="s">
        <v>19</v>
      </c>
      <c r="L87" s="173"/>
      <c r="M87" s="174" t="s">
        <v>19</v>
      </c>
      <c r="N87" s="175" t="s">
        <v>43</v>
      </c>
      <c r="P87" s="137">
        <f t="shared" si="1"/>
        <v>0</v>
      </c>
      <c r="Q87" s="137">
        <v>0</v>
      </c>
      <c r="R87" s="137">
        <f t="shared" si="2"/>
        <v>0</v>
      </c>
      <c r="S87" s="137">
        <v>0</v>
      </c>
      <c r="T87" s="138">
        <f t="shared" si="3"/>
        <v>0</v>
      </c>
      <c r="AR87" s="139" t="s">
        <v>645</v>
      </c>
      <c r="AT87" s="139" t="s">
        <v>304</v>
      </c>
      <c r="AU87" s="139" t="s">
        <v>80</v>
      </c>
      <c r="AY87" s="18" t="s">
        <v>131</v>
      </c>
      <c r="BE87" s="140">
        <f t="shared" si="4"/>
        <v>0</v>
      </c>
      <c r="BF87" s="140">
        <f t="shared" si="5"/>
        <v>0</v>
      </c>
      <c r="BG87" s="140">
        <f t="shared" si="6"/>
        <v>0</v>
      </c>
      <c r="BH87" s="140">
        <f t="shared" si="7"/>
        <v>0</v>
      </c>
      <c r="BI87" s="140">
        <f t="shared" si="8"/>
        <v>0</v>
      </c>
      <c r="BJ87" s="18" t="s">
        <v>80</v>
      </c>
      <c r="BK87" s="140">
        <f t="shared" si="9"/>
        <v>0</v>
      </c>
      <c r="BL87" s="18" t="s">
        <v>645</v>
      </c>
      <c r="BM87" s="139" t="s">
        <v>657</v>
      </c>
    </row>
    <row r="88" spans="1:65" s="1" customFormat="1" ht="12">
      <c r="A88" s="337"/>
      <c r="B88" s="338"/>
      <c r="C88" s="394" t="s">
        <v>182</v>
      </c>
      <c r="D88" s="394" t="s">
        <v>304</v>
      </c>
      <c r="E88" s="395" t="s">
        <v>658</v>
      </c>
      <c r="F88" s="396" t="s">
        <v>919</v>
      </c>
      <c r="G88" s="397" t="s">
        <v>395</v>
      </c>
      <c r="H88" s="398">
        <v>10</v>
      </c>
      <c r="I88" s="171"/>
      <c r="J88" s="399">
        <f t="shared" si="0"/>
        <v>0</v>
      </c>
      <c r="K88" s="396" t="s">
        <v>19</v>
      </c>
      <c r="L88" s="173"/>
      <c r="M88" s="174" t="s">
        <v>19</v>
      </c>
      <c r="N88" s="175" t="s">
        <v>43</v>
      </c>
      <c r="P88" s="137">
        <f t="shared" si="1"/>
        <v>0</v>
      </c>
      <c r="Q88" s="137">
        <v>0</v>
      </c>
      <c r="R88" s="137">
        <f t="shared" si="2"/>
        <v>0</v>
      </c>
      <c r="S88" s="137">
        <v>0</v>
      </c>
      <c r="T88" s="138">
        <f t="shared" si="3"/>
        <v>0</v>
      </c>
      <c r="AR88" s="139" t="s">
        <v>645</v>
      </c>
      <c r="AT88" s="139" t="s">
        <v>304</v>
      </c>
      <c r="AU88" s="139" t="s">
        <v>80</v>
      </c>
      <c r="AY88" s="18" t="s">
        <v>131</v>
      </c>
      <c r="BE88" s="140">
        <f t="shared" si="4"/>
        <v>0</v>
      </c>
      <c r="BF88" s="140">
        <f t="shared" si="5"/>
        <v>0</v>
      </c>
      <c r="BG88" s="140">
        <f t="shared" si="6"/>
        <v>0</v>
      </c>
      <c r="BH88" s="140">
        <f t="shared" si="7"/>
        <v>0</v>
      </c>
      <c r="BI88" s="140">
        <f t="shared" si="8"/>
        <v>0</v>
      </c>
      <c r="BJ88" s="18" t="s">
        <v>80</v>
      </c>
      <c r="BK88" s="140">
        <f t="shared" si="9"/>
        <v>0</v>
      </c>
      <c r="BL88" s="18" t="s">
        <v>645</v>
      </c>
      <c r="BM88" s="139" t="s">
        <v>659</v>
      </c>
    </row>
    <row r="89" spans="1:65" s="1" customFormat="1" ht="24">
      <c r="A89" s="337"/>
      <c r="B89" s="338"/>
      <c r="C89" s="394" t="s">
        <v>191</v>
      </c>
      <c r="D89" s="394" t="s">
        <v>304</v>
      </c>
      <c r="E89" s="395" t="s">
        <v>660</v>
      </c>
      <c r="F89" s="396" t="s">
        <v>920</v>
      </c>
      <c r="G89" s="397" t="s">
        <v>395</v>
      </c>
      <c r="H89" s="398">
        <v>2</v>
      </c>
      <c r="I89" s="171"/>
      <c r="J89" s="399">
        <f t="shared" si="0"/>
        <v>0</v>
      </c>
      <c r="K89" s="396" t="s">
        <v>19</v>
      </c>
      <c r="L89" s="173"/>
      <c r="M89" s="174" t="s">
        <v>19</v>
      </c>
      <c r="N89" s="175" t="s">
        <v>43</v>
      </c>
      <c r="P89" s="137">
        <f t="shared" si="1"/>
        <v>0</v>
      </c>
      <c r="Q89" s="137">
        <v>0</v>
      </c>
      <c r="R89" s="137">
        <f t="shared" si="2"/>
        <v>0</v>
      </c>
      <c r="S89" s="137">
        <v>0</v>
      </c>
      <c r="T89" s="138">
        <f t="shared" si="3"/>
        <v>0</v>
      </c>
      <c r="AR89" s="139" t="s">
        <v>645</v>
      </c>
      <c r="AT89" s="139" t="s">
        <v>304</v>
      </c>
      <c r="AU89" s="139" t="s">
        <v>80</v>
      </c>
      <c r="AY89" s="18" t="s">
        <v>131</v>
      </c>
      <c r="BE89" s="140">
        <f t="shared" si="4"/>
        <v>0</v>
      </c>
      <c r="BF89" s="140">
        <f t="shared" si="5"/>
        <v>0</v>
      </c>
      <c r="BG89" s="140">
        <f t="shared" si="6"/>
        <v>0</v>
      </c>
      <c r="BH89" s="140">
        <f t="shared" si="7"/>
        <v>0</v>
      </c>
      <c r="BI89" s="140">
        <f t="shared" si="8"/>
        <v>0</v>
      </c>
      <c r="BJ89" s="18" t="s">
        <v>80</v>
      </c>
      <c r="BK89" s="140">
        <f t="shared" si="9"/>
        <v>0</v>
      </c>
      <c r="BL89" s="18" t="s">
        <v>645</v>
      </c>
      <c r="BM89" s="139" t="s">
        <v>661</v>
      </c>
    </row>
    <row r="90" spans="1:65" s="1" customFormat="1" ht="12">
      <c r="A90" s="337"/>
      <c r="B90" s="338"/>
      <c r="C90" s="394" t="s">
        <v>216</v>
      </c>
      <c r="D90" s="394" t="s">
        <v>304</v>
      </c>
      <c r="E90" s="395" t="s">
        <v>662</v>
      </c>
      <c r="F90" s="396" t="s">
        <v>921</v>
      </c>
      <c r="G90" s="397" t="s">
        <v>395</v>
      </c>
      <c r="H90" s="398">
        <v>3</v>
      </c>
      <c r="I90" s="171"/>
      <c r="J90" s="399">
        <f t="shared" si="0"/>
        <v>0</v>
      </c>
      <c r="K90" s="396" t="s">
        <v>19</v>
      </c>
      <c r="L90" s="173"/>
      <c r="M90" s="174" t="s">
        <v>19</v>
      </c>
      <c r="N90" s="175" t="s">
        <v>43</v>
      </c>
      <c r="P90" s="137">
        <f t="shared" si="1"/>
        <v>0</v>
      </c>
      <c r="Q90" s="137">
        <v>0</v>
      </c>
      <c r="R90" s="137">
        <f t="shared" si="2"/>
        <v>0</v>
      </c>
      <c r="S90" s="137">
        <v>0</v>
      </c>
      <c r="T90" s="138">
        <f t="shared" si="3"/>
        <v>0</v>
      </c>
      <c r="AR90" s="139" t="s">
        <v>645</v>
      </c>
      <c r="AT90" s="139" t="s">
        <v>304</v>
      </c>
      <c r="AU90" s="139" t="s">
        <v>80</v>
      </c>
      <c r="AY90" s="18" t="s">
        <v>131</v>
      </c>
      <c r="BE90" s="140">
        <f t="shared" si="4"/>
        <v>0</v>
      </c>
      <c r="BF90" s="140">
        <f t="shared" si="5"/>
        <v>0</v>
      </c>
      <c r="BG90" s="140">
        <f t="shared" si="6"/>
        <v>0</v>
      </c>
      <c r="BH90" s="140">
        <f t="shared" si="7"/>
        <v>0</v>
      </c>
      <c r="BI90" s="140">
        <f t="shared" si="8"/>
        <v>0</v>
      </c>
      <c r="BJ90" s="18" t="s">
        <v>80</v>
      </c>
      <c r="BK90" s="140">
        <f t="shared" si="9"/>
        <v>0</v>
      </c>
      <c r="BL90" s="18" t="s">
        <v>645</v>
      </c>
      <c r="BM90" s="139" t="s">
        <v>663</v>
      </c>
    </row>
    <row r="91" spans="1:65" s="1" customFormat="1" ht="12">
      <c r="A91" s="337"/>
      <c r="B91" s="338"/>
      <c r="C91" s="394" t="s">
        <v>223</v>
      </c>
      <c r="D91" s="394" t="s">
        <v>304</v>
      </c>
      <c r="E91" s="395" t="s">
        <v>664</v>
      </c>
      <c r="F91" s="396" t="s">
        <v>922</v>
      </c>
      <c r="G91" s="397" t="s">
        <v>395</v>
      </c>
      <c r="H91" s="398">
        <v>3</v>
      </c>
      <c r="I91" s="171"/>
      <c r="J91" s="399">
        <f t="shared" si="0"/>
        <v>0</v>
      </c>
      <c r="K91" s="396" t="s">
        <v>19</v>
      </c>
      <c r="L91" s="173"/>
      <c r="M91" s="174" t="s">
        <v>19</v>
      </c>
      <c r="N91" s="175" t="s">
        <v>43</v>
      </c>
      <c r="P91" s="137">
        <f t="shared" si="1"/>
        <v>0</v>
      </c>
      <c r="Q91" s="137">
        <v>0</v>
      </c>
      <c r="R91" s="137">
        <f t="shared" si="2"/>
        <v>0</v>
      </c>
      <c r="S91" s="137">
        <v>0</v>
      </c>
      <c r="T91" s="138">
        <f t="shared" si="3"/>
        <v>0</v>
      </c>
      <c r="AR91" s="139" t="s">
        <v>645</v>
      </c>
      <c r="AT91" s="139" t="s">
        <v>304</v>
      </c>
      <c r="AU91" s="139" t="s">
        <v>80</v>
      </c>
      <c r="AY91" s="18" t="s">
        <v>131</v>
      </c>
      <c r="BE91" s="140">
        <f t="shared" si="4"/>
        <v>0</v>
      </c>
      <c r="BF91" s="140">
        <f t="shared" si="5"/>
        <v>0</v>
      </c>
      <c r="BG91" s="140">
        <f t="shared" si="6"/>
        <v>0</v>
      </c>
      <c r="BH91" s="140">
        <f t="shared" si="7"/>
        <v>0</v>
      </c>
      <c r="BI91" s="140">
        <f t="shared" si="8"/>
        <v>0</v>
      </c>
      <c r="BJ91" s="18" t="s">
        <v>80</v>
      </c>
      <c r="BK91" s="140">
        <f t="shared" si="9"/>
        <v>0</v>
      </c>
      <c r="BL91" s="18" t="s">
        <v>645</v>
      </c>
      <c r="BM91" s="139" t="s">
        <v>665</v>
      </c>
    </row>
    <row r="92" spans="1:65" s="1" customFormat="1" ht="12">
      <c r="A92" s="337"/>
      <c r="B92" s="338"/>
      <c r="C92" s="394" t="s">
        <v>233</v>
      </c>
      <c r="D92" s="394" t="s">
        <v>304</v>
      </c>
      <c r="E92" s="395" t="s">
        <v>666</v>
      </c>
      <c r="F92" s="396" t="s">
        <v>923</v>
      </c>
      <c r="G92" s="397" t="s">
        <v>395</v>
      </c>
      <c r="H92" s="398">
        <v>1</v>
      </c>
      <c r="I92" s="171"/>
      <c r="J92" s="399">
        <f t="shared" si="0"/>
        <v>0</v>
      </c>
      <c r="K92" s="396" t="s">
        <v>19</v>
      </c>
      <c r="L92" s="173"/>
      <c r="M92" s="174" t="s">
        <v>19</v>
      </c>
      <c r="N92" s="175" t="s">
        <v>43</v>
      </c>
      <c r="P92" s="137">
        <f t="shared" si="1"/>
        <v>0</v>
      </c>
      <c r="Q92" s="137">
        <v>0</v>
      </c>
      <c r="R92" s="137">
        <f t="shared" si="2"/>
        <v>0</v>
      </c>
      <c r="S92" s="137">
        <v>0</v>
      </c>
      <c r="T92" s="138">
        <f t="shared" si="3"/>
        <v>0</v>
      </c>
      <c r="AR92" s="139" t="s">
        <v>645</v>
      </c>
      <c r="AT92" s="139" t="s">
        <v>304</v>
      </c>
      <c r="AU92" s="139" t="s">
        <v>80</v>
      </c>
      <c r="AY92" s="18" t="s">
        <v>131</v>
      </c>
      <c r="BE92" s="140">
        <f t="shared" si="4"/>
        <v>0</v>
      </c>
      <c r="BF92" s="140">
        <f t="shared" si="5"/>
        <v>0</v>
      </c>
      <c r="BG92" s="140">
        <f t="shared" si="6"/>
        <v>0</v>
      </c>
      <c r="BH92" s="140">
        <f t="shared" si="7"/>
        <v>0</v>
      </c>
      <c r="BI92" s="140">
        <f t="shared" si="8"/>
        <v>0</v>
      </c>
      <c r="BJ92" s="18" t="s">
        <v>80</v>
      </c>
      <c r="BK92" s="140">
        <f t="shared" si="9"/>
        <v>0</v>
      </c>
      <c r="BL92" s="18" t="s">
        <v>645</v>
      </c>
      <c r="BM92" s="139" t="s">
        <v>667</v>
      </c>
    </row>
    <row r="93" spans="1:65" s="1" customFormat="1" ht="48">
      <c r="A93" s="337"/>
      <c r="B93" s="338"/>
      <c r="C93" s="394" t="s">
        <v>8</v>
      </c>
      <c r="D93" s="394" t="s">
        <v>304</v>
      </c>
      <c r="E93" s="395" t="s">
        <v>668</v>
      </c>
      <c r="F93" s="396" t="s">
        <v>924</v>
      </c>
      <c r="G93" s="397" t="s">
        <v>395</v>
      </c>
      <c r="H93" s="398">
        <v>2</v>
      </c>
      <c r="I93" s="171"/>
      <c r="J93" s="399">
        <f t="shared" si="0"/>
        <v>0</v>
      </c>
      <c r="K93" s="396" t="s">
        <v>19</v>
      </c>
      <c r="L93" s="173"/>
      <c r="M93" s="174" t="s">
        <v>19</v>
      </c>
      <c r="N93" s="175" t="s">
        <v>43</v>
      </c>
      <c r="P93" s="137">
        <f t="shared" si="1"/>
        <v>0</v>
      </c>
      <c r="Q93" s="137">
        <v>0</v>
      </c>
      <c r="R93" s="137">
        <f t="shared" si="2"/>
        <v>0</v>
      </c>
      <c r="S93" s="137">
        <v>0</v>
      </c>
      <c r="T93" s="138">
        <f t="shared" si="3"/>
        <v>0</v>
      </c>
      <c r="AR93" s="139" t="s">
        <v>645</v>
      </c>
      <c r="AT93" s="139" t="s">
        <v>304</v>
      </c>
      <c r="AU93" s="139" t="s">
        <v>80</v>
      </c>
      <c r="AY93" s="18" t="s">
        <v>131</v>
      </c>
      <c r="BE93" s="140">
        <f t="shared" si="4"/>
        <v>0</v>
      </c>
      <c r="BF93" s="140">
        <f t="shared" si="5"/>
        <v>0</v>
      </c>
      <c r="BG93" s="140">
        <f t="shared" si="6"/>
        <v>0</v>
      </c>
      <c r="BH93" s="140">
        <f t="shared" si="7"/>
        <v>0</v>
      </c>
      <c r="BI93" s="140">
        <f t="shared" si="8"/>
        <v>0</v>
      </c>
      <c r="BJ93" s="18" t="s">
        <v>80</v>
      </c>
      <c r="BK93" s="140">
        <f t="shared" si="9"/>
        <v>0</v>
      </c>
      <c r="BL93" s="18" t="s">
        <v>645</v>
      </c>
      <c r="BM93" s="139" t="s">
        <v>669</v>
      </c>
    </row>
    <row r="94" spans="1:65" s="1" customFormat="1" ht="12">
      <c r="A94" s="337"/>
      <c r="B94" s="338"/>
      <c r="C94" s="394" t="s">
        <v>245</v>
      </c>
      <c r="D94" s="394" t="s">
        <v>304</v>
      </c>
      <c r="E94" s="395" t="s">
        <v>670</v>
      </c>
      <c r="F94" s="396" t="s">
        <v>925</v>
      </c>
      <c r="G94" s="397" t="s">
        <v>395</v>
      </c>
      <c r="H94" s="398">
        <v>20</v>
      </c>
      <c r="I94" s="171"/>
      <c r="J94" s="399">
        <f t="shared" si="0"/>
        <v>0</v>
      </c>
      <c r="K94" s="396" t="s">
        <v>19</v>
      </c>
      <c r="L94" s="173"/>
      <c r="M94" s="174" t="s">
        <v>19</v>
      </c>
      <c r="N94" s="175" t="s">
        <v>43</v>
      </c>
      <c r="P94" s="137">
        <f t="shared" si="1"/>
        <v>0</v>
      </c>
      <c r="Q94" s="137">
        <v>0</v>
      </c>
      <c r="R94" s="137">
        <f t="shared" si="2"/>
        <v>0</v>
      </c>
      <c r="S94" s="137">
        <v>0</v>
      </c>
      <c r="T94" s="138">
        <f t="shared" si="3"/>
        <v>0</v>
      </c>
      <c r="AR94" s="139" t="s">
        <v>645</v>
      </c>
      <c r="AT94" s="139" t="s">
        <v>304</v>
      </c>
      <c r="AU94" s="139" t="s">
        <v>80</v>
      </c>
      <c r="AY94" s="18" t="s">
        <v>131</v>
      </c>
      <c r="BE94" s="140">
        <f t="shared" si="4"/>
        <v>0</v>
      </c>
      <c r="BF94" s="140">
        <f t="shared" si="5"/>
        <v>0</v>
      </c>
      <c r="BG94" s="140">
        <f t="shared" si="6"/>
        <v>0</v>
      </c>
      <c r="BH94" s="140">
        <f t="shared" si="7"/>
        <v>0</v>
      </c>
      <c r="BI94" s="140">
        <f t="shared" si="8"/>
        <v>0</v>
      </c>
      <c r="BJ94" s="18" t="s">
        <v>80</v>
      </c>
      <c r="BK94" s="140">
        <f t="shared" si="9"/>
        <v>0</v>
      </c>
      <c r="BL94" s="18" t="s">
        <v>645</v>
      </c>
      <c r="BM94" s="139" t="s">
        <v>671</v>
      </c>
    </row>
    <row r="95" spans="1:65" s="1" customFormat="1" ht="12">
      <c r="A95" s="337"/>
      <c r="B95" s="338"/>
      <c r="C95" s="394" t="s">
        <v>252</v>
      </c>
      <c r="D95" s="394" t="s">
        <v>304</v>
      </c>
      <c r="E95" s="395" t="s">
        <v>672</v>
      </c>
      <c r="F95" s="396" t="s">
        <v>926</v>
      </c>
      <c r="G95" s="397" t="s">
        <v>395</v>
      </c>
      <c r="H95" s="398">
        <v>10</v>
      </c>
      <c r="I95" s="171"/>
      <c r="J95" s="399">
        <f t="shared" si="0"/>
        <v>0</v>
      </c>
      <c r="K95" s="396" t="s">
        <v>19</v>
      </c>
      <c r="L95" s="173"/>
      <c r="M95" s="174" t="s">
        <v>19</v>
      </c>
      <c r="N95" s="175" t="s">
        <v>43</v>
      </c>
      <c r="P95" s="137">
        <f t="shared" si="1"/>
        <v>0</v>
      </c>
      <c r="Q95" s="137">
        <v>0</v>
      </c>
      <c r="R95" s="137">
        <f t="shared" si="2"/>
        <v>0</v>
      </c>
      <c r="S95" s="137">
        <v>0</v>
      </c>
      <c r="T95" s="138">
        <f t="shared" si="3"/>
        <v>0</v>
      </c>
      <c r="AR95" s="139" t="s">
        <v>645</v>
      </c>
      <c r="AT95" s="139" t="s">
        <v>304</v>
      </c>
      <c r="AU95" s="139" t="s">
        <v>80</v>
      </c>
      <c r="AY95" s="18" t="s">
        <v>131</v>
      </c>
      <c r="BE95" s="140">
        <f t="shared" si="4"/>
        <v>0</v>
      </c>
      <c r="BF95" s="140">
        <f t="shared" si="5"/>
        <v>0</v>
      </c>
      <c r="BG95" s="140">
        <f t="shared" si="6"/>
        <v>0</v>
      </c>
      <c r="BH95" s="140">
        <f t="shared" si="7"/>
        <v>0</v>
      </c>
      <c r="BI95" s="140">
        <f t="shared" si="8"/>
        <v>0</v>
      </c>
      <c r="BJ95" s="18" t="s">
        <v>80</v>
      </c>
      <c r="BK95" s="140">
        <f t="shared" si="9"/>
        <v>0</v>
      </c>
      <c r="BL95" s="18" t="s">
        <v>645</v>
      </c>
      <c r="BM95" s="139" t="s">
        <v>673</v>
      </c>
    </row>
    <row r="96" spans="1:65" s="1" customFormat="1" ht="12">
      <c r="A96" s="337"/>
      <c r="B96" s="338"/>
      <c r="C96" s="394" t="s">
        <v>259</v>
      </c>
      <c r="D96" s="394" t="s">
        <v>304</v>
      </c>
      <c r="E96" s="395" t="s">
        <v>674</v>
      </c>
      <c r="F96" s="396" t="s">
        <v>927</v>
      </c>
      <c r="G96" s="397" t="s">
        <v>395</v>
      </c>
      <c r="H96" s="398">
        <v>1</v>
      </c>
      <c r="I96" s="171"/>
      <c r="J96" s="399">
        <f t="shared" si="0"/>
        <v>0</v>
      </c>
      <c r="K96" s="396" t="s">
        <v>19</v>
      </c>
      <c r="L96" s="173"/>
      <c r="M96" s="174" t="s">
        <v>19</v>
      </c>
      <c r="N96" s="175" t="s">
        <v>43</v>
      </c>
      <c r="P96" s="137">
        <f t="shared" si="1"/>
        <v>0</v>
      </c>
      <c r="Q96" s="137">
        <v>0</v>
      </c>
      <c r="R96" s="137">
        <f t="shared" si="2"/>
        <v>0</v>
      </c>
      <c r="S96" s="137">
        <v>0</v>
      </c>
      <c r="T96" s="138">
        <f t="shared" si="3"/>
        <v>0</v>
      </c>
      <c r="AR96" s="139" t="s">
        <v>645</v>
      </c>
      <c r="AT96" s="139" t="s">
        <v>304</v>
      </c>
      <c r="AU96" s="139" t="s">
        <v>80</v>
      </c>
      <c r="AY96" s="18" t="s">
        <v>131</v>
      </c>
      <c r="BE96" s="140">
        <f t="shared" si="4"/>
        <v>0</v>
      </c>
      <c r="BF96" s="140">
        <f t="shared" si="5"/>
        <v>0</v>
      </c>
      <c r="BG96" s="140">
        <f t="shared" si="6"/>
        <v>0</v>
      </c>
      <c r="BH96" s="140">
        <f t="shared" si="7"/>
        <v>0</v>
      </c>
      <c r="BI96" s="140">
        <f t="shared" si="8"/>
        <v>0</v>
      </c>
      <c r="BJ96" s="18" t="s">
        <v>80</v>
      </c>
      <c r="BK96" s="140">
        <f t="shared" si="9"/>
        <v>0</v>
      </c>
      <c r="BL96" s="18" t="s">
        <v>645</v>
      </c>
      <c r="BM96" s="139" t="s">
        <v>675</v>
      </c>
    </row>
    <row r="97" spans="1:65" s="1" customFormat="1" ht="24">
      <c r="A97" s="337"/>
      <c r="B97" s="338"/>
      <c r="C97" s="394" t="s">
        <v>226</v>
      </c>
      <c r="D97" s="394" t="s">
        <v>304</v>
      </c>
      <c r="E97" s="395" t="s">
        <v>676</v>
      </c>
      <c r="F97" s="396" t="s">
        <v>928</v>
      </c>
      <c r="G97" s="397" t="s">
        <v>395</v>
      </c>
      <c r="H97" s="398">
        <v>2</v>
      </c>
      <c r="I97" s="171"/>
      <c r="J97" s="399">
        <f t="shared" si="0"/>
        <v>0</v>
      </c>
      <c r="K97" s="396" t="s">
        <v>19</v>
      </c>
      <c r="L97" s="173"/>
      <c r="M97" s="174" t="s">
        <v>19</v>
      </c>
      <c r="N97" s="175" t="s">
        <v>43</v>
      </c>
      <c r="P97" s="137">
        <f t="shared" si="1"/>
        <v>0</v>
      </c>
      <c r="Q97" s="137">
        <v>0</v>
      </c>
      <c r="R97" s="137">
        <f t="shared" si="2"/>
        <v>0</v>
      </c>
      <c r="S97" s="137">
        <v>0</v>
      </c>
      <c r="T97" s="138">
        <f t="shared" si="3"/>
        <v>0</v>
      </c>
      <c r="AR97" s="139" t="s">
        <v>645</v>
      </c>
      <c r="AT97" s="139" t="s">
        <v>304</v>
      </c>
      <c r="AU97" s="139" t="s">
        <v>80</v>
      </c>
      <c r="AY97" s="18" t="s">
        <v>131</v>
      </c>
      <c r="BE97" s="140">
        <f t="shared" si="4"/>
        <v>0</v>
      </c>
      <c r="BF97" s="140">
        <f t="shared" si="5"/>
        <v>0</v>
      </c>
      <c r="BG97" s="140">
        <f t="shared" si="6"/>
        <v>0</v>
      </c>
      <c r="BH97" s="140">
        <f t="shared" si="7"/>
        <v>0</v>
      </c>
      <c r="BI97" s="140">
        <f t="shared" si="8"/>
        <v>0</v>
      </c>
      <c r="BJ97" s="18" t="s">
        <v>80</v>
      </c>
      <c r="BK97" s="140">
        <f t="shared" si="9"/>
        <v>0</v>
      </c>
      <c r="BL97" s="18" t="s">
        <v>645</v>
      </c>
      <c r="BM97" s="139" t="s">
        <v>677</v>
      </c>
    </row>
    <row r="98" spans="1:65" s="1" customFormat="1" ht="36">
      <c r="A98" s="337"/>
      <c r="B98" s="338"/>
      <c r="C98" s="394" t="s">
        <v>268</v>
      </c>
      <c r="D98" s="394" t="s">
        <v>304</v>
      </c>
      <c r="E98" s="395" t="s">
        <v>678</v>
      </c>
      <c r="F98" s="396" t="s">
        <v>929</v>
      </c>
      <c r="G98" s="397" t="s">
        <v>395</v>
      </c>
      <c r="H98" s="398">
        <v>2</v>
      </c>
      <c r="I98" s="171"/>
      <c r="J98" s="399">
        <f t="shared" si="0"/>
        <v>0</v>
      </c>
      <c r="K98" s="396" t="s">
        <v>19</v>
      </c>
      <c r="L98" s="173"/>
      <c r="M98" s="174" t="s">
        <v>19</v>
      </c>
      <c r="N98" s="175" t="s">
        <v>43</v>
      </c>
      <c r="P98" s="137">
        <f t="shared" si="1"/>
        <v>0</v>
      </c>
      <c r="Q98" s="137">
        <v>0</v>
      </c>
      <c r="R98" s="137">
        <f t="shared" si="2"/>
        <v>0</v>
      </c>
      <c r="S98" s="137">
        <v>0</v>
      </c>
      <c r="T98" s="138">
        <f t="shared" si="3"/>
        <v>0</v>
      </c>
      <c r="AR98" s="139" t="s">
        <v>645</v>
      </c>
      <c r="AT98" s="139" t="s">
        <v>304</v>
      </c>
      <c r="AU98" s="139" t="s">
        <v>80</v>
      </c>
      <c r="AY98" s="18" t="s">
        <v>131</v>
      </c>
      <c r="BE98" s="140">
        <f t="shared" si="4"/>
        <v>0</v>
      </c>
      <c r="BF98" s="140">
        <f t="shared" si="5"/>
        <v>0</v>
      </c>
      <c r="BG98" s="140">
        <f t="shared" si="6"/>
        <v>0</v>
      </c>
      <c r="BH98" s="140">
        <f t="shared" si="7"/>
        <v>0</v>
      </c>
      <c r="BI98" s="140">
        <f t="shared" si="8"/>
        <v>0</v>
      </c>
      <c r="BJ98" s="18" t="s">
        <v>80</v>
      </c>
      <c r="BK98" s="140">
        <f t="shared" si="9"/>
        <v>0</v>
      </c>
      <c r="BL98" s="18" t="s">
        <v>645</v>
      </c>
      <c r="BM98" s="139" t="s">
        <v>679</v>
      </c>
    </row>
    <row r="99" spans="1:65" s="1" customFormat="1" ht="24">
      <c r="A99" s="337"/>
      <c r="B99" s="338"/>
      <c r="C99" s="394" t="s">
        <v>274</v>
      </c>
      <c r="D99" s="394" t="s">
        <v>304</v>
      </c>
      <c r="E99" s="395" t="s">
        <v>680</v>
      </c>
      <c r="F99" s="396" t="s">
        <v>930</v>
      </c>
      <c r="G99" s="397" t="s">
        <v>395</v>
      </c>
      <c r="H99" s="398">
        <v>10</v>
      </c>
      <c r="I99" s="171"/>
      <c r="J99" s="399">
        <f t="shared" si="0"/>
        <v>0</v>
      </c>
      <c r="K99" s="396" t="s">
        <v>19</v>
      </c>
      <c r="L99" s="173"/>
      <c r="M99" s="174" t="s">
        <v>19</v>
      </c>
      <c r="N99" s="175" t="s">
        <v>43</v>
      </c>
      <c r="P99" s="137">
        <f t="shared" si="1"/>
        <v>0</v>
      </c>
      <c r="Q99" s="137">
        <v>0</v>
      </c>
      <c r="R99" s="137">
        <f t="shared" si="2"/>
        <v>0</v>
      </c>
      <c r="S99" s="137">
        <v>0</v>
      </c>
      <c r="T99" s="138">
        <f t="shared" si="3"/>
        <v>0</v>
      </c>
      <c r="AR99" s="139" t="s">
        <v>645</v>
      </c>
      <c r="AT99" s="139" t="s">
        <v>304</v>
      </c>
      <c r="AU99" s="139" t="s">
        <v>80</v>
      </c>
      <c r="AY99" s="18" t="s">
        <v>131</v>
      </c>
      <c r="BE99" s="140">
        <f t="shared" si="4"/>
        <v>0</v>
      </c>
      <c r="BF99" s="140">
        <f t="shared" si="5"/>
        <v>0</v>
      </c>
      <c r="BG99" s="140">
        <f t="shared" si="6"/>
        <v>0</v>
      </c>
      <c r="BH99" s="140">
        <f t="shared" si="7"/>
        <v>0</v>
      </c>
      <c r="BI99" s="140">
        <f t="shared" si="8"/>
        <v>0</v>
      </c>
      <c r="BJ99" s="18" t="s">
        <v>80</v>
      </c>
      <c r="BK99" s="140">
        <f t="shared" si="9"/>
        <v>0</v>
      </c>
      <c r="BL99" s="18" t="s">
        <v>645</v>
      </c>
      <c r="BM99" s="139" t="s">
        <v>681</v>
      </c>
    </row>
    <row r="100" spans="1:65" s="1" customFormat="1" ht="12">
      <c r="A100" s="337"/>
      <c r="B100" s="338"/>
      <c r="C100" s="394" t="s">
        <v>281</v>
      </c>
      <c r="D100" s="394" t="s">
        <v>304</v>
      </c>
      <c r="E100" s="395" t="s">
        <v>682</v>
      </c>
      <c r="F100" s="396" t="s">
        <v>931</v>
      </c>
      <c r="G100" s="397" t="s">
        <v>395</v>
      </c>
      <c r="H100" s="398">
        <v>14</v>
      </c>
      <c r="I100" s="171"/>
      <c r="J100" s="399">
        <f t="shared" si="0"/>
        <v>0</v>
      </c>
      <c r="K100" s="396" t="s">
        <v>19</v>
      </c>
      <c r="L100" s="173"/>
      <c r="M100" s="174" t="s">
        <v>19</v>
      </c>
      <c r="N100" s="175" t="s">
        <v>43</v>
      </c>
      <c r="P100" s="137">
        <f t="shared" si="1"/>
        <v>0</v>
      </c>
      <c r="Q100" s="137">
        <v>0</v>
      </c>
      <c r="R100" s="137">
        <f t="shared" si="2"/>
        <v>0</v>
      </c>
      <c r="S100" s="137">
        <v>0</v>
      </c>
      <c r="T100" s="138">
        <f t="shared" si="3"/>
        <v>0</v>
      </c>
      <c r="AR100" s="139" t="s">
        <v>645</v>
      </c>
      <c r="AT100" s="139" t="s">
        <v>304</v>
      </c>
      <c r="AU100" s="139" t="s">
        <v>80</v>
      </c>
      <c r="AY100" s="18" t="s">
        <v>131</v>
      </c>
      <c r="BE100" s="140">
        <f t="shared" si="4"/>
        <v>0</v>
      </c>
      <c r="BF100" s="140">
        <f t="shared" si="5"/>
        <v>0</v>
      </c>
      <c r="BG100" s="140">
        <f t="shared" si="6"/>
        <v>0</v>
      </c>
      <c r="BH100" s="140">
        <f t="shared" si="7"/>
        <v>0</v>
      </c>
      <c r="BI100" s="140">
        <f t="shared" si="8"/>
        <v>0</v>
      </c>
      <c r="BJ100" s="18" t="s">
        <v>80</v>
      </c>
      <c r="BK100" s="140">
        <f t="shared" si="9"/>
        <v>0</v>
      </c>
      <c r="BL100" s="18" t="s">
        <v>645</v>
      </c>
      <c r="BM100" s="139" t="s">
        <v>683</v>
      </c>
    </row>
    <row r="101" spans="1:65" s="1" customFormat="1" ht="48">
      <c r="A101" s="337"/>
      <c r="B101" s="338"/>
      <c r="C101" s="394" t="s">
        <v>290</v>
      </c>
      <c r="D101" s="394" t="s">
        <v>304</v>
      </c>
      <c r="E101" s="395" t="s">
        <v>684</v>
      </c>
      <c r="F101" s="396" t="s">
        <v>932</v>
      </c>
      <c r="G101" s="397" t="s">
        <v>395</v>
      </c>
      <c r="H101" s="398">
        <v>1</v>
      </c>
      <c r="I101" s="171"/>
      <c r="J101" s="399">
        <f t="shared" si="0"/>
        <v>0</v>
      </c>
      <c r="K101" s="396" t="s">
        <v>19</v>
      </c>
      <c r="L101" s="173"/>
      <c r="M101" s="174" t="s">
        <v>19</v>
      </c>
      <c r="N101" s="175" t="s">
        <v>43</v>
      </c>
      <c r="P101" s="137">
        <f t="shared" si="1"/>
        <v>0</v>
      </c>
      <c r="Q101" s="137">
        <v>0</v>
      </c>
      <c r="R101" s="137">
        <f t="shared" si="2"/>
        <v>0</v>
      </c>
      <c r="S101" s="137">
        <v>0</v>
      </c>
      <c r="T101" s="138">
        <f t="shared" si="3"/>
        <v>0</v>
      </c>
      <c r="AR101" s="139" t="s">
        <v>645</v>
      </c>
      <c r="AT101" s="139" t="s">
        <v>304</v>
      </c>
      <c r="AU101" s="139" t="s">
        <v>80</v>
      </c>
      <c r="AY101" s="18" t="s">
        <v>131</v>
      </c>
      <c r="BE101" s="140">
        <f t="shared" si="4"/>
        <v>0</v>
      </c>
      <c r="BF101" s="140">
        <f t="shared" si="5"/>
        <v>0</v>
      </c>
      <c r="BG101" s="140">
        <f t="shared" si="6"/>
        <v>0</v>
      </c>
      <c r="BH101" s="140">
        <f t="shared" si="7"/>
        <v>0</v>
      </c>
      <c r="BI101" s="140">
        <f t="shared" si="8"/>
        <v>0</v>
      </c>
      <c r="BJ101" s="18" t="s">
        <v>80</v>
      </c>
      <c r="BK101" s="140">
        <f t="shared" si="9"/>
        <v>0</v>
      </c>
      <c r="BL101" s="18" t="s">
        <v>645</v>
      </c>
      <c r="BM101" s="139" t="s">
        <v>685</v>
      </c>
    </row>
    <row r="102" spans="1:65" s="1" customFormat="1" ht="12">
      <c r="A102" s="337"/>
      <c r="B102" s="338"/>
      <c r="C102" s="394" t="s">
        <v>7</v>
      </c>
      <c r="D102" s="394" t="s">
        <v>304</v>
      </c>
      <c r="E102" s="395" t="s">
        <v>686</v>
      </c>
      <c r="F102" s="396" t="s">
        <v>933</v>
      </c>
      <c r="G102" s="397" t="s">
        <v>395</v>
      </c>
      <c r="H102" s="398">
        <v>1</v>
      </c>
      <c r="I102" s="171"/>
      <c r="J102" s="399">
        <f t="shared" si="0"/>
        <v>0</v>
      </c>
      <c r="K102" s="396" t="s">
        <v>19</v>
      </c>
      <c r="L102" s="173"/>
      <c r="M102" s="174" t="s">
        <v>19</v>
      </c>
      <c r="N102" s="175" t="s">
        <v>43</v>
      </c>
      <c r="P102" s="137">
        <f t="shared" si="1"/>
        <v>0</v>
      </c>
      <c r="Q102" s="137">
        <v>0</v>
      </c>
      <c r="R102" s="137">
        <f t="shared" si="2"/>
        <v>0</v>
      </c>
      <c r="S102" s="137">
        <v>0</v>
      </c>
      <c r="T102" s="138">
        <f t="shared" si="3"/>
        <v>0</v>
      </c>
      <c r="AR102" s="139" t="s">
        <v>645</v>
      </c>
      <c r="AT102" s="139" t="s">
        <v>304</v>
      </c>
      <c r="AU102" s="139" t="s">
        <v>80</v>
      </c>
      <c r="AY102" s="18" t="s">
        <v>131</v>
      </c>
      <c r="BE102" s="140">
        <f t="shared" si="4"/>
        <v>0</v>
      </c>
      <c r="BF102" s="140">
        <f t="shared" si="5"/>
        <v>0</v>
      </c>
      <c r="BG102" s="140">
        <f t="shared" si="6"/>
        <v>0</v>
      </c>
      <c r="BH102" s="140">
        <f t="shared" si="7"/>
        <v>0</v>
      </c>
      <c r="BI102" s="140">
        <f t="shared" si="8"/>
        <v>0</v>
      </c>
      <c r="BJ102" s="18" t="s">
        <v>80</v>
      </c>
      <c r="BK102" s="140">
        <f t="shared" si="9"/>
        <v>0</v>
      </c>
      <c r="BL102" s="18" t="s">
        <v>645</v>
      </c>
      <c r="BM102" s="139" t="s">
        <v>687</v>
      </c>
    </row>
    <row r="103" spans="1:65" s="1" customFormat="1" ht="12">
      <c r="A103" s="337"/>
      <c r="B103" s="338"/>
      <c r="C103" s="394" t="s">
        <v>303</v>
      </c>
      <c r="D103" s="394" t="s">
        <v>304</v>
      </c>
      <c r="E103" s="395" t="s">
        <v>688</v>
      </c>
      <c r="F103" s="396" t="s">
        <v>934</v>
      </c>
      <c r="G103" s="397" t="s">
        <v>395</v>
      </c>
      <c r="H103" s="398">
        <v>1</v>
      </c>
      <c r="I103" s="171"/>
      <c r="J103" s="399">
        <f t="shared" si="0"/>
        <v>0</v>
      </c>
      <c r="K103" s="396" t="s">
        <v>19</v>
      </c>
      <c r="L103" s="173"/>
      <c r="M103" s="174" t="s">
        <v>19</v>
      </c>
      <c r="N103" s="175" t="s">
        <v>43</v>
      </c>
      <c r="P103" s="137">
        <f t="shared" si="1"/>
        <v>0</v>
      </c>
      <c r="Q103" s="137">
        <v>0</v>
      </c>
      <c r="R103" s="137">
        <f t="shared" si="2"/>
        <v>0</v>
      </c>
      <c r="S103" s="137">
        <v>0</v>
      </c>
      <c r="T103" s="138">
        <f t="shared" si="3"/>
        <v>0</v>
      </c>
      <c r="AR103" s="139" t="s">
        <v>645</v>
      </c>
      <c r="AT103" s="139" t="s">
        <v>304</v>
      </c>
      <c r="AU103" s="139" t="s">
        <v>80</v>
      </c>
      <c r="AY103" s="18" t="s">
        <v>131</v>
      </c>
      <c r="BE103" s="140">
        <f t="shared" si="4"/>
        <v>0</v>
      </c>
      <c r="BF103" s="140">
        <f t="shared" si="5"/>
        <v>0</v>
      </c>
      <c r="BG103" s="140">
        <f t="shared" si="6"/>
        <v>0</v>
      </c>
      <c r="BH103" s="140">
        <f t="shared" si="7"/>
        <v>0</v>
      </c>
      <c r="BI103" s="140">
        <f t="shared" si="8"/>
        <v>0</v>
      </c>
      <c r="BJ103" s="18" t="s">
        <v>80</v>
      </c>
      <c r="BK103" s="140">
        <f t="shared" si="9"/>
        <v>0</v>
      </c>
      <c r="BL103" s="18" t="s">
        <v>645</v>
      </c>
      <c r="BM103" s="139" t="s">
        <v>689</v>
      </c>
    </row>
    <row r="104" spans="1:65" s="1" customFormat="1" ht="12">
      <c r="A104" s="337"/>
      <c r="B104" s="338"/>
      <c r="C104" s="394" t="s">
        <v>310</v>
      </c>
      <c r="D104" s="394" t="s">
        <v>304</v>
      </c>
      <c r="E104" s="395" t="s">
        <v>690</v>
      </c>
      <c r="F104" s="396" t="s">
        <v>935</v>
      </c>
      <c r="G104" s="397" t="s">
        <v>395</v>
      </c>
      <c r="H104" s="398">
        <v>1</v>
      </c>
      <c r="I104" s="171"/>
      <c r="J104" s="399">
        <f t="shared" si="0"/>
        <v>0</v>
      </c>
      <c r="K104" s="396" t="s">
        <v>19</v>
      </c>
      <c r="L104" s="173"/>
      <c r="M104" s="174" t="s">
        <v>19</v>
      </c>
      <c r="N104" s="175" t="s">
        <v>43</v>
      </c>
      <c r="P104" s="137">
        <f t="shared" si="1"/>
        <v>0</v>
      </c>
      <c r="Q104" s="137">
        <v>0</v>
      </c>
      <c r="R104" s="137">
        <f t="shared" si="2"/>
        <v>0</v>
      </c>
      <c r="S104" s="137">
        <v>0</v>
      </c>
      <c r="T104" s="138">
        <f t="shared" si="3"/>
        <v>0</v>
      </c>
      <c r="AR104" s="139" t="s">
        <v>645</v>
      </c>
      <c r="AT104" s="139" t="s">
        <v>304</v>
      </c>
      <c r="AU104" s="139" t="s">
        <v>80</v>
      </c>
      <c r="AY104" s="18" t="s">
        <v>131</v>
      </c>
      <c r="BE104" s="140">
        <f t="shared" si="4"/>
        <v>0</v>
      </c>
      <c r="BF104" s="140">
        <f t="shared" si="5"/>
        <v>0</v>
      </c>
      <c r="BG104" s="140">
        <f t="shared" si="6"/>
        <v>0</v>
      </c>
      <c r="BH104" s="140">
        <f t="shared" si="7"/>
        <v>0</v>
      </c>
      <c r="BI104" s="140">
        <f t="shared" si="8"/>
        <v>0</v>
      </c>
      <c r="BJ104" s="18" t="s">
        <v>80</v>
      </c>
      <c r="BK104" s="140">
        <f t="shared" si="9"/>
        <v>0</v>
      </c>
      <c r="BL104" s="18" t="s">
        <v>645</v>
      </c>
      <c r="BM104" s="139" t="s">
        <v>691</v>
      </c>
    </row>
    <row r="105" spans="1:65" s="1" customFormat="1" ht="12">
      <c r="A105" s="337"/>
      <c r="B105" s="338"/>
      <c r="C105" s="394" t="s">
        <v>317</v>
      </c>
      <c r="D105" s="394" t="s">
        <v>304</v>
      </c>
      <c r="E105" s="395" t="s">
        <v>692</v>
      </c>
      <c r="F105" s="396" t="s">
        <v>936</v>
      </c>
      <c r="G105" s="397" t="s">
        <v>395</v>
      </c>
      <c r="H105" s="398">
        <v>2</v>
      </c>
      <c r="I105" s="171"/>
      <c r="J105" s="399">
        <f t="shared" si="0"/>
        <v>0</v>
      </c>
      <c r="K105" s="396" t="s">
        <v>19</v>
      </c>
      <c r="L105" s="173"/>
      <c r="M105" s="174" t="s">
        <v>19</v>
      </c>
      <c r="N105" s="175" t="s">
        <v>43</v>
      </c>
      <c r="P105" s="137">
        <f t="shared" si="1"/>
        <v>0</v>
      </c>
      <c r="Q105" s="137">
        <v>0</v>
      </c>
      <c r="R105" s="137">
        <f t="shared" si="2"/>
        <v>0</v>
      </c>
      <c r="S105" s="137">
        <v>0</v>
      </c>
      <c r="T105" s="138">
        <f t="shared" si="3"/>
        <v>0</v>
      </c>
      <c r="AR105" s="139" t="s">
        <v>645</v>
      </c>
      <c r="AT105" s="139" t="s">
        <v>304</v>
      </c>
      <c r="AU105" s="139" t="s">
        <v>80</v>
      </c>
      <c r="AY105" s="18" t="s">
        <v>131</v>
      </c>
      <c r="BE105" s="140">
        <f t="shared" si="4"/>
        <v>0</v>
      </c>
      <c r="BF105" s="140">
        <f t="shared" si="5"/>
        <v>0</v>
      </c>
      <c r="BG105" s="140">
        <f t="shared" si="6"/>
        <v>0</v>
      </c>
      <c r="BH105" s="140">
        <f t="shared" si="7"/>
        <v>0</v>
      </c>
      <c r="BI105" s="140">
        <f t="shared" si="8"/>
        <v>0</v>
      </c>
      <c r="BJ105" s="18" t="s">
        <v>80</v>
      </c>
      <c r="BK105" s="140">
        <f t="shared" si="9"/>
        <v>0</v>
      </c>
      <c r="BL105" s="18" t="s">
        <v>645</v>
      </c>
      <c r="BM105" s="139" t="s">
        <v>693</v>
      </c>
    </row>
    <row r="106" spans="1:65" s="1" customFormat="1" ht="12">
      <c r="A106" s="337"/>
      <c r="B106" s="338"/>
      <c r="C106" s="394" t="s">
        <v>326</v>
      </c>
      <c r="D106" s="394" t="s">
        <v>304</v>
      </c>
      <c r="E106" s="395" t="s">
        <v>694</v>
      </c>
      <c r="F106" s="396" t="s">
        <v>937</v>
      </c>
      <c r="G106" s="397" t="s">
        <v>395</v>
      </c>
      <c r="H106" s="398">
        <v>1</v>
      </c>
      <c r="I106" s="171"/>
      <c r="J106" s="399">
        <f t="shared" si="0"/>
        <v>0</v>
      </c>
      <c r="K106" s="396" t="s">
        <v>19</v>
      </c>
      <c r="L106" s="173"/>
      <c r="M106" s="174" t="s">
        <v>19</v>
      </c>
      <c r="N106" s="175" t="s">
        <v>43</v>
      </c>
      <c r="P106" s="137">
        <f t="shared" si="1"/>
        <v>0</v>
      </c>
      <c r="Q106" s="137">
        <v>0</v>
      </c>
      <c r="R106" s="137">
        <f t="shared" si="2"/>
        <v>0</v>
      </c>
      <c r="S106" s="137">
        <v>0</v>
      </c>
      <c r="T106" s="138">
        <f t="shared" si="3"/>
        <v>0</v>
      </c>
      <c r="AR106" s="139" t="s">
        <v>645</v>
      </c>
      <c r="AT106" s="139" t="s">
        <v>304</v>
      </c>
      <c r="AU106" s="139" t="s">
        <v>80</v>
      </c>
      <c r="AY106" s="18" t="s">
        <v>131</v>
      </c>
      <c r="BE106" s="140">
        <f t="shared" si="4"/>
        <v>0</v>
      </c>
      <c r="BF106" s="140">
        <f t="shared" si="5"/>
        <v>0</v>
      </c>
      <c r="BG106" s="140">
        <f t="shared" si="6"/>
        <v>0</v>
      </c>
      <c r="BH106" s="140">
        <f t="shared" si="7"/>
        <v>0</v>
      </c>
      <c r="BI106" s="140">
        <f t="shared" si="8"/>
        <v>0</v>
      </c>
      <c r="BJ106" s="18" t="s">
        <v>80</v>
      </c>
      <c r="BK106" s="140">
        <f t="shared" si="9"/>
        <v>0</v>
      </c>
      <c r="BL106" s="18" t="s">
        <v>645</v>
      </c>
      <c r="BM106" s="139" t="s">
        <v>695</v>
      </c>
    </row>
    <row r="107" spans="1:65" s="1" customFormat="1" ht="12">
      <c r="A107" s="337"/>
      <c r="B107" s="338"/>
      <c r="C107" s="394" t="s">
        <v>334</v>
      </c>
      <c r="D107" s="394" t="s">
        <v>304</v>
      </c>
      <c r="E107" s="395" t="s">
        <v>696</v>
      </c>
      <c r="F107" s="396" t="s">
        <v>938</v>
      </c>
      <c r="G107" s="397" t="s">
        <v>395</v>
      </c>
      <c r="H107" s="398">
        <v>4</v>
      </c>
      <c r="I107" s="171"/>
      <c r="J107" s="399">
        <f t="shared" si="0"/>
        <v>0</v>
      </c>
      <c r="K107" s="396" t="s">
        <v>19</v>
      </c>
      <c r="L107" s="173"/>
      <c r="M107" s="174" t="s">
        <v>19</v>
      </c>
      <c r="N107" s="175" t="s">
        <v>43</v>
      </c>
      <c r="P107" s="137">
        <f t="shared" si="1"/>
        <v>0</v>
      </c>
      <c r="Q107" s="137">
        <v>0</v>
      </c>
      <c r="R107" s="137">
        <f t="shared" si="2"/>
        <v>0</v>
      </c>
      <c r="S107" s="137">
        <v>0</v>
      </c>
      <c r="T107" s="138">
        <f t="shared" si="3"/>
        <v>0</v>
      </c>
      <c r="AR107" s="139" t="s">
        <v>645</v>
      </c>
      <c r="AT107" s="139" t="s">
        <v>304</v>
      </c>
      <c r="AU107" s="139" t="s">
        <v>80</v>
      </c>
      <c r="AY107" s="18" t="s">
        <v>131</v>
      </c>
      <c r="BE107" s="140">
        <f t="shared" si="4"/>
        <v>0</v>
      </c>
      <c r="BF107" s="140">
        <f t="shared" si="5"/>
        <v>0</v>
      </c>
      <c r="BG107" s="140">
        <f t="shared" si="6"/>
        <v>0</v>
      </c>
      <c r="BH107" s="140">
        <f t="shared" si="7"/>
        <v>0</v>
      </c>
      <c r="BI107" s="140">
        <f t="shared" si="8"/>
        <v>0</v>
      </c>
      <c r="BJ107" s="18" t="s">
        <v>80</v>
      </c>
      <c r="BK107" s="140">
        <f t="shared" si="9"/>
        <v>0</v>
      </c>
      <c r="BL107" s="18" t="s">
        <v>645</v>
      </c>
      <c r="BM107" s="139" t="s">
        <v>697</v>
      </c>
    </row>
    <row r="108" spans="1:65" s="1" customFormat="1" ht="12">
      <c r="A108" s="337"/>
      <c r="B108" s="338"/>
      <c r="C108" s="394" t="s">
        <v>342</v>
      </c>
      <c r="D108" s="394" t="s">
        <v>304</v>
      </c>
      <c r="E108" s="395" t="s">
        <v>698</v>
      </c>
      <c r="F108" s="396" t="s">
        <v>939</v>
      </c>
      <c r="G108" s="397" t="s">
        <v>395</v>
      </c>
      <c r="H108" s="398">
        <v>4</v>
      </c>
      <c r="I108" s="171"/>
      <c r="J108" s="399">
        <f t="shared" si="0"/>
        <v>0</v>
      </c>
      <c r="K108" s="396" t="s">
        <v>19</v>
      </c>
      <c r="L108" s="173"/>
      <c r="M108" s="174" t="s">
        <v>19</v>
      </c>
      <c r="N108" s="175" t="s">
        <v>43</v>
      </c>
      <c r="P108" s="137">
        <f t="shared" si="1"/>
        <v>0</v>
      </c>
      <c r="Q108" s="137">
        <v>0</v>
      </c>
      <c r="R108" s="137">
        <f t="shared" si="2"/>
        <v>0</v>
      </c>
      <c r="S108" s="137">
        <v>0</v>
      </c>
      <c r="T108" s="138">
        <f t="shared" si="3"/>
        <v>0</v>
      </c>
      <c r="AR108" s="139" t="s">
        <v>645</v>
      </c>
      <c r="AT108" s="139" t="s">
        <v>304</v>
      </c>
      <c r="AU108" s="139" t="s">
        <v>80</v>
      </c>
      <c r="AY108" s="18" t="s">
        <v>131</v>
      </c>
      <c r="BE108" s="140">
        <f t="shared" si="4"/>
        <v>0</v>
      </c>
      <c r="BF108" s="140">
        <f t="shared" si="5"/>
        <v>0</v>
      </c>
      <c r="BG108" s="140">
        <f t="shared" si="6"/>
        <v>0</v>
      </c>
      <c r="BH108" s="140">
        <f t="shared" si="7"/>
        <v>0</v>
      </c>
      <c r="BI108" s="140">
        <f t="shared" si="8"/>
        <v>0</v>
      </c>
      <c r="BJ108" s="18" t="s">
        <v>80</v>
      </c>
      <c r="BK108" s="140">
        <f t="shared" si="9"/>
        <v>0</v>
      </c>
      <c r="BL108" s="18" t="s">
        <v>645</v>
      </c>
      <c r="BM108" s="139" t="s">
        <v>699</v>
      </c>
    </row>
    <row r="109" spans="1:65" s="1" customFormat="1" ht="12">
      <c r="A109" s="337"/>
      <c r="B109" s="338"/>
      <c r="C109" s="394" t="s">
        <v>349</v>
      </c>
      <c r="D109" s="394" t="s">
        <v>304</v>
      </c>
      <c r="E109" s="395" t="s">
        <v>700</v>
      </c>
      <c r="F109" s="396" t="s">
        <v>940</v>
      </c>
      <c r="G109" s="397" t="s">
        <v>395</v>
      </c>
      <c r="H109" s="398">
        <v>10</v>
      </c>
      <c r="I109" s="171"/>
      <c r="J109" s="399">
        <f t="shared" si="0"/>
        <v>0</v>
      </c>
      <c r="K109" s="396" t="s">
        <v>19</v>
      </c>
      <c r="L109" s="173"/>
      <c r="M109" s="174" t="s">
        <v>19</v>
      </c>
      <c r="N109" s="175" t="s">
        <v>43</v>
      </c>
      <c r="P109" s="137">
        <f t="shared" si="1"/>
        <v>0</v>
      </c>
      <c r="Q109" s="137">
        <v>0</v>
      </c>
      <c r="R109" s="137">
        <f t="shared" si="2"/>
        <v>0</v>
      </c>
      <c r="S109" s="137">
        <v>0</v>
      </c>
      <c r="T109" s="138">
        <f t="shared" si="3"/>
        <v>0</v>
      </c>
      <c r="AR109" s="139" t="s">
        <v>645</v>
      </c>
      <c r="AT109" s="139" t="s">
        <v>304</v>
      </c>
      <c r="AU109" s="139" t="s">
        <v>80</v>
      </c>
      <c r="AY109" s="18" t="s">
        <v>131</v>
      </c>
      <c r="BE109" s="140">
        <f t="shared" si="4"/>
        <v>0</v>
      </c>
      <c r="BF109" s="140">
        <f t="shared" si="5"/>
        <v>0</v>
      </c>
      <c r="BG109" s="140">
        <f t="shared" si="6"/>
        <v>0</v>
      </c>
      <c r="BH109" s="140">
        <f t="shared" si="7"/>
        <v>0</v>
      </c>
      <c r="BI109" s="140">
        <f t="shared" si="8"/>
        <v>0</v>
      </c>
      <c r="BJ109" s="18" t="s">
        <v>80</v>
      </c>
      <c r="BK109" s="140">
        <f t="shared" si="9"/>
        <v>0</v>
      </c>
      <c r="BL109" s="18" t="s">
        <v>645</v>
      </c>
      <c r="BM109" s="139" t="s">
        <v>701</v>
      </c>
    </row>
    <row r="110" spans="1:65" s="1" customFormat="1" ht="144">
      <c r="A110" s="337"/>
      <c r="B110" s="338"/>
      <c r="C110" s="394" t="s">
        <v>370</v>
      </c>
      <c r="D110" s="394" t="s">
        <v>304</v>
      </c>
      <c r="E110" s="395" t="s">
        <v>702</v>
      </c>
      <c r="F110" s="396" t="s">
        <v>941</v>
      </c>
      <c r="G110" s="397" t="s">
        <v>395</v>
      </c>
      <c r="H110" s="398">
        <v>1</v>
      </c>
      <c r="I110" s="171"/>
      <c r="J110" s="399">
        <f t="shared" si="0"/>
        <v>0</v>
      </c>
      <c r="K110" s="396" t="s">
        <v>19</v>
      </c>
      <c r="L110" s="173"/>
      <c r="M110" s="174" t="s">
        <v>19</v>
      </c>
      <c r="N110" s="175" t="s">
        <v>43</v>
      </c>
      <c r="P110" s="137">
        <f t="shared" si="1"/>
        <v>0</v>
      </c>
      <c r="Q110" s="137">
        <v>0</v>
      </c>
      <c r="R110" s="137">
        <f t="shared" si="2"/>
        <v>0</v>
      </c>
      <c r="S110" s="137">
        <v>0</v>
      </c>
      <c r="T110" s="138">
        <f t="shared" si="3"/>
        <v>0</v>
      </c>
      <c r="AR110" s="139" t="s">
        <v>645</v>
      </c>
      <c r="AT110" s="139" t="s">
        <v>304</v>
      </c>
      <c r="AU110" s="139" t="s">
        <v>80</v>
      </c>
      <c r="AY110" s="18" t="s">
        <v>131</v>
      </c>
      <c r="BE110" s="140">
        <f t="shared" si="4"/>
        <v>0</v>
      </c>
      <c r="BF110" s="140">
        <f t="shared" si="5"/>
        <v>0</v>
      </c>
      <c r="BG110" s="140">
        <f t="shared" si="6"/>
        <v>0</v>
      </c>
      <c r="BH110" s="140">
        <f t="shared" si="7"/>
        <v>0</v>
      </c>
      <c r="BI110" s="140">
        <f t="shared" si="8"/>
        <v>0</v>
      </c>
      <c r="BJ110" s="18" t="s">
        <v>80</v>
      </c>
      <c r="BK110" s="140">
        <f t="shared" si="9"/>
        <v>0</v>
      </c>
      <c r="BL110" s="18" t="s">
        <v>645</v>
      </c>
      <c r="BM110" s="139" t="s">
        <v>703</v>
      </c>
    </row>
    <row r="111" spans="1:65" s="1" customFormat="1" ht="6.95" customHeight="1"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33"/>
    </row>
  </sheetData>
  <sheetProtection algorithmName="SHA-512" hashValue="vBNUwNv8otszVsrC2pZc40XlSA1e2Sp96bDuS8kR0mqdVHYDNtf6YP7jqGrqrBXOf+gCDmkw+pcwk/K/gwt8EA==" saltValue="ny0RuzKDKdl48Ry03YCDEQ==" spinCount="100000" sheet="1" objects="1" scenarios="1" formatColumns="0" formatRows="0" autoFilter="0"/>
  <autoFilter ref="C79:K110" xr:uid="{00000000-0009-0000-0000-000003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8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8" t="s">
        <v>92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93</v>
      </c>
      <c r="L4" s="21"/>
      <c r="M4" s="84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8" t="str">
        <f>'Rekapitulace stavby'!K6</f>
        <v>Rekonstrukce podlahy a obložení stěn tělocvičen - ZŠ Edvarda Beneše</v>
      </c>
      <c r="F7" s="319"/>
      <c r="G7" s="319"/>
      <c r="H7" s="319"/>
      <c r="L7" s="21"/>
    </row>
    <row r="8" spans="2:46" s="1" customFormat="1" ht="12" customHeight="1">
      <c r="B8" s="33"/>
      <c r="D8" s="28" t="s">
        <v>94</v>
      </c>
      <c r="L8" s="33"/>
    </row>
    <row r="9" spans="2:46" s="1" customFormat="1" ht="16.5" customHeight="1">
      <c r="B9" s="33"/>
      <c r="E9" s="308" t="s">
        <v>704</v>
      </c>
      <c r="F9" s="317"/>
      <c r="G9" s="317"/>
      <c r="H9" s="317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8. 3. 2025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0" t="str">
        <f>'Rekapitulace stavby'!E14</f>
        <v>Vyplň údaj</v>
      </c>
      <c r="F18" s="291"/>
      <c r="G18" s="291"/>
      <c r="H18" s="291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47.25" customHeight="1">
      <c r="B27" s="85"/>
      <c r="E27" s="295" t="s">
        <v>37</v>
      </c>
      <c r="F27" s="295"/>
      <c r="G27" s="295"/>
      <c r="H27" s="295"/>
      <c r="L27" s="85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86" t="s">
        <v>38</v>
      </c>
      <c r="J30" s="62">
        <f>ROUND(J80,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87" t="s">
        <v>40</v>
      </c>
      <c r="I32" s="87" t="s">
        <v>39</v>
      </c>
      <c r="J32" s="87" t="s">
        <v>41</v>
      </c>
      <c r="L32" s="33"/>
    </row>
    <row r="33" spans="2:12" s="1" customFormat="1" ht="14.45" customHeight="1">
      <c r="B33" s="33"/>
      <c r="D33" s="88" t="s">
        <v>42</v>
      </c>
      <c r="E33" s="28" t="s">
        <v>43</v>
      </c>
      <c r="F33" s="89">
        <f>ROUND((SUM(BE80:BE86)),  2)</f>
        <v>0</v>
      </c>
      <c r="I33" s="90">
        <v>0.21</v>
      </c>
      <c r="J33" s="89">
        <f>ROUND(((SUM(BE80:BE86))*I33),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ROUND((SUM(BF80:BF86)),  2)</f>
        <v>0</v>
      </c>
      <c r="I34" s="90">
        <v>0.12</v>
      </c>
      <c r="J34" s="89">
        <f>ROUND(((SUM(BF80:BF86))*I34),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ROUND((SUM(BG80:BG86)),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ROUND((SUM(BH80:BH86)),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ROUND((SUM(BI80:BI86)),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3"/>
      <c r="F39" s="53"/>
      <c r="G39" s="93" t="s">
        <v>49</v>
      </c>
      <c r="H39" s="94" t="s">
        <v>50</v>
      </c>
      <c r="I39" s="53"/>
      <c r="J39" s="95">
        <f>SUM(J30:J37)</f>
        <v>0</v>
      </c>
      <c r="K39" s="96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96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8" t="str">
        <f>E7</f>
        <v>Rekonstrukce podlahy a obložení stěn tělocvičen - ZŠ Edvarda Beneše</v>
      </c>
      <c r="F48" s="319"/>
      <c r="G48" s="319"/>
      <c r="H48" s="319"/>
      <c r="L48" s="33"/>
    </row>
    <row r="49" spans="2:47" s="1" customFormat="1" ht="12" customHeight="1">
      <c r="B49" s="33"/>
      <c r="C49" s="28" t="s">
        <v>94</v>
      </c>
      <c r="L49" s="33"/>
    </row>
    <row r="50" spans="2:47" s="1" customFormat="1" ht="16.5" customHeight="1">
      <c r="B50" s="33"/>
      <c r="E50" s="308" t="str">
        <f>E9</f>
        <v>04 - Vedlejší a ostatní rozpočtové náklady</v>
      </c>
      <c r="F50" s="317"/>
      <c r="G50" s="317"/>
      <c r="H50" s="317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E. Beneše 961/2, parc.č. st. 1487, k.ú. Kateřinky </v>
      </c>
      <c r="I52" s="28" t="s">
        <v>23</v>
      </c>
      <c r="J52" s="49" t="str">
        <f>IF(J12="","",J12)</f>
        <v>8. 3. 2025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Statutární město Opava</v>
      </c>
      <c r="I54" s="28" t="s">
        <v>31</v>
      </c>
      <c r="J54" s="31" t="str">
        <f>E21</f>
        <v>Ing. arch. Petr Mlýnek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97</v>
      </c>
      <c r="D57" s="91"/>
      <c r="E57" s="91"/>
      <c r="F57" s="91"/>
      <c r="G57" s="91"/>
      <c r="H57" s="91"/>
      <c r="I57" s="91"/>
      <c r="J57" s="98" t="s">
        <v>98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2">
        <f>J80</f>
        <v>0</v>
      </c>
      <c r="L59" s="33"/>
      <c r="AU59" s="18" t="s">
        <v>99</v>
      </c>
    </row>
    <row r="60" spans="2:47" s="8" customFormat="1" ht="24.95" customHeight="1">
      <c r="B60" s="100"/>
      <c r="D60" s="101" t="s">
        <v>705</v>
      </c>
      <c r="E60" s="102"/>
      <c r="F60" s="102"/>
      <c r="G60" s="102"/>
      <c r="H60" s="102"/>
      <c r="I60" s="102"/>
      <c r="J60" s="103">
        <f>J81</f>
        <v>0</v>
      </c>
      <c r="L60" s="100"/>
    </row>
    <row r="61" spans="2:47" s="1" customFormat="1" ht="21.75" customHeight="1">
      <c r="B61" s="33"/>
      <c r="L61" s="33"/>
    </row>
    <row r="62" spans="2:47" s="1" customFormat="1" ht="6.95" customHeight="1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33"/>
    </row>
    <row r="66" spans="2:63" s="1" customFormat="1" ht="6.95" customHeight="1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3"/>
    </row>
    <row r="67" spans="2:63" s="1" customFormat="1" ht="24.95" customHeight="1">
      <c r="B67" s="33"/>
      <c r="C67" s="22" t="s">
        <v>116</v>
      </c>
      <c r="L67" s="33"/>
    </row>
    <row r="68" spans="2:63" s="1" customFormat="1" ht="6.95" customHeight="1">
      <c r="B68" s="33"/>
      <c r="L68" s="33"/>
    </row>
    <row r="69" spans="2:63" s="1" customFormat="1" ht="12" customHeight="1">
      <c r="B69" s="33"/>
      <c r="C69" s="28" t="s">
        <v>16</v>
      </c>
      <c r="L69" s="33"/>
    </row>
    <row r="70" spans="2:63" s="1" customFormat="1" ht="16.5" customHeight="1">
      <c r="B70" s="33"/>
      <c r="E70" s="318" t="str">
        <f>E7</f>
        <v>Rekonstrukce podlahy a obložení stěn tělocvičen - ZŠ Edvarda Beneše</v>
      </c>
      <c r="F70" s="319"/>
      <c r="G70" s="319"/>
      <c r="H70" s="319"/>
      <c r="L70" s="33"/>
    </row>
    <row r="71" spans="2:63" s="1" customFormat="1" ht="12" customHeight="1">
      <c r="B71" s="33"/>
      <c r="C71" s="28" t="s">
        <v>94</v>
      </c>
      <c r="L71" s="33"/>
    </row>
    <row r="72" spans="2:63" s="1" customFormat="1" ht="16.5" customHeight="1">
      <c r="B72" s="33"/>
      <c r="E72" s="308" t="str">
        <f>E9</f>
        <v>04 - Vedlejší a ostatní rozpočtové náklady</v>
      </c>
      <c r="F72" s="317"/>
      <c r="G72" s="317"/>
      <c r="H72" s="317"/>
      <c r="L72" s="33"/>
    </row>
    <row r="73" spans="2:63" s="1" customFormat="1" ht="6.95" customHeight="1">
      <c r="B73" s="33"/>
      <c r="L73" s="33"/>
    </row>
    <row r="74" spans="2:63" s="1" customFormat="1" ht="12" customHeight="1">
      <c r="B74" s="33"/>
      <c r="C74" s="28" t="s">
        <v>21</v>
      </c>
      <c r="F74" s="26" t="str">
        <f>F12</f>
        <v xml:space="preserve">E. Beneše 961/2, parc.č. st. 1487, k.ú. Kateřinky </v>
      </c>
      <c r="I74" s="28" t="s">
        <v>23</v>
      </c>
      <c r="J74" s="49" t="str">
        <f>IF(J12="","",J12)</f>
        <v>8. 3. 2025</v>
      </c>
      <c r="L74" s="33"/>
    </row>
    <row r="75" spans="2:63" s="1" customFormat="1" ht="6.95" customHeight="1">
      <c r="B75" s="33"/>
      <c r="L75" s="33"/>
    </row>
    <row r="76" spans="2:63" s="1" customFormat="1" ht="15.2" customHeight="1">
      <c r="B76" s="33"/>
      <c r="C76" s="28" t="s">
        <v>25</v>
      </c>
      <c r="F76" s="26" t="str">
        <f>E15</f>
        <v>Statutární město Opava</v>
      </c>
      <c r="I76" s="28" t="s">
        <v>31</v>
      </c>
      <c r="J76" s="31" t="str">
        <f>E21</f>
        <v>Ing. arch. Petr Mlýnek</v>
      </c>
      <c r="L76" s="33"/>
    </row>
    <row r="77" spans="2:63" s="1" customFormat="1" ht="15.2" customHeight="1">
      <c r="B77" s="33"/>
      <c r="C77" s="28" t="s">
        <v>29</v>
      </c>
      <c r="F77" s="26" t="str">
        <f>IF(E18="","",E18)</f>
        <v>Vyplň údaj</v>
      </c>
      <c r="I77" s="28" t="s">
        <v>34</v>
      </c>
      <c r="J77" s="31" t="str">
        <f>E24</f>
        <v xml:space="preserve"> </v>
      </c>
      <c r="L77" s="33"/>
    </row>
    <row r="78" spans="2:63" s="1" customFormat="1" ht="10.35" customHeight="1">
      <c r="B78" s="33"/>
      <c r="L78" s="33"/>
    </row>
    <row r="79" spans="2:63" s="10" customFormat="1" ht="29.25" customHeight="1">
      <c r="B79" s="108"/>
      <c r="C79" s="109" t="s">
        <v>117</v>
      </c>
      <c r="D79" s="110" t="s">
        <v>57</v>
      </c>
      <c r="E79" s="110" t="s">
        <v>53</v>
      </c>
      <c r="F79" s="110" t="s">
        <v>54</v>
      </c>
      <c r="G79" s="110" t="s">
        <v>118</v>
      </c>
      <c r="H79" s="110" t="s">
        <v>119</v>
      </c>
      <c r="I79" s="110" t="s">
        <v>120</v>
      </c>
      <c r="J79" s="110" t="s">
        <v>98</v>
      </c>
      <c r="K79" s="111" t="s">
        <v>121</v>
      </c>
      <c r="L79" s="108"/>
      <c r="M79" s="55" t="s">
        <v>19</v>
      </c>
      <c r="N79" s="56" t="s">
        <v>42</v>
      </c>
      <c r="O79" s="56" t="s">
        <v>122</v>
      </c>
      <c r="P79" s="56" t="s">
        <v>123</v>
      </c>
      <c r="Q79" s="56" t="s">
        <v>124</v>
      </c>
      <c r="R79" s="56" t="s">
        <v>125</v>
      </c>
      <c r="S79" s="56" t="s">
        <v>126</v>
      </c>
      <c r="T79" s="57" t="s">
        <v>127</v>
      </c>
    </row>
    <row r="80" spans="2:63" s="1" customFormat="1" ht="22.9" customHeight="1">
      <c r="B80" s="33"/>
      <c r="C80" s="60" t="s">
        <v>128</v>
      </c>
      <c r="J80" s="112">
        <f>BK80</f>
        <v>0</v>
      </c>
      <c r="L80" s="33"/>
      <c r="M80" s="58"/>
      <c r="N80" s="50"/>
      <c r="O80" s="50"/>
      <c r="P80" s="113">
        <f>P81</f>
        <v>0</v>
      </c>
      <c r="Q80" s="50"/>
      <c r="R80" s="113">
        <f>R81</f>
        <v>0</v>
      </c>
      <c r="S80" s="50"/>
      <c r="T80" s="114">
        <f>T81</f>
        <v>0</v>
      </c>
      <c r="AT80" s="18" t="s">
        <v>71</v>
      </c>
      <c r="AU80" s="18" t="s">
        <v>99</v>
      </c>
      <c r="BK80" s="115">
        <f>BK81</f>
        <v>0</v>
      </c>
    </row>
    <row r="81" spans="2:65" s="11" customFormat="1" ht="25.9" customHeight="1">
      <c r="B81" s="116"/>
      <c r="D81" s="117" t="s">
        <v>71</v>
      </c>
      <c r="E81" s="118" t="s">
        <v>706</v>
      </c>
      <c r="F81" s="118" t="s">
        <v>707</v>
      </c>
      <c r="I81" s="119"/>
      <c r="J81" s="120">
        <f>BK81</f>
        <v>0</v>
      </c>
      <c r="L81" s="116"/>
      <c r="M81" s="121"/>
      <c r="P81" s="122">
        <f>SUM(P82:P86)</f>
        <v>0</v>
      </c>
      <c r="R81" s="122">
        <f>SUM(R82:R86)</f>
        <v>0</v>
      </c>
      <c r="T81" s="123">
        <f>SUM(T82:T86)</f>
        <v>0</v>
      </c>
      <c r="AR81" s="117" t="s">
        <v>172</v>
      </c>
      <c r="AT81" s="124" t="s">
        <v>71</v>
      </c>
      <c r="AU81" s="124" t="s">
        <v>72</v>
      </c>
      <c r="AY81" s="117" t="s">
        <v>131</v>
      </c>
      <c r="BK81" s="125">
        <f>SUM(BK82:BK86)</f>
        <v>0</v>
      </c>
    </row>
    <row r="82" spans="2:65" s="1" customFormat="1" ht="33" customHeight="1">
      <c r="B82" s="33"/>
      <c r="C82" s="128" t="s">
        <v>80</v>
      </c>
      <c r="D82" s="128" t="s">
        <v>134</v>
      </c>
      <c r="E82" s="129" t="s">
        <v>708</v>
      </c>
      <c r="F82" s="130" t="s">
        <v>709</v>
      </c>
      <c r="G82" s="131" t="s">
        <v>293</v>
      </c>
      <c r="H82" s="132">
        <v>1</v>
      </c>
      <c r="I82" s="133"/>
      <c r="J82" s="134">
        <f>ROUND(I82*H82,2)</f>
        <v>0</v>
      </c>
      <c r="K82" s="130" t="s">
        <v>19</v>
      </c>
      <c r="L82" s="33"/>
      <c r="M82" s="135" t="s">
        <v>19</v>
      </c>
      <c r="N82" s="136" t="s">
        <v>43</v>
      </c>
      <c r="P82" s="137">
        <f>O82*H82</f>
        <v>0</v>
      </c>
      <c r="Q82" s="137">
        <v>0</v>
      </c>
      <c r="R82" s="137">
        <f>Q82*H82</f>
        <v>0</v>
      </c>
      <c r="S82" s="137">
        <v>0</v>
      </c>
      <c r="T82" s="138">
        <f>S82*H82</f>
        <v>0</v>
      </c>
      <c r="AR82" s="139" t="s">
        <v>710</v>
      </c>
      <c r="AT82" s="139" t="s">
        <v>134</v>
      </c>
      <c r="AU82" s="139" t="s">
        <v>80</v>
      </c>
      <c r="AY82" s="18" t="s">
        <v>131</v>
      </c>
      <c r="BE82" s="140">
        <f>IF(N82="základní",J82,0)</f>
        <v>0</v>
      </c>
      <c r="BF82" s="140">
        <f>IF(N82="snížená",J82,0)</f>
        <v>0</v>
      </c>
      <c r="BG82" s="140">
        <f>IF(N82="zákl. přenesená",J82,0)</f>
        <v>0</v>
      </c>
      <c r="BH82" s="140">
        <f>IF(N82="sníž. přenesená",J82,0)</f>
        <v>0</v>
      </c>
      <c r="BI82" s="140">
        <f>IF(N82="nulová",J82,0)</f>
        <v>0</v>
      </c>
      <c r="BJ82" s="18" t="s">
        <v>80</v>
      </c>
      <c r="BK82" s="140">
        <f>ROUND(I82*H82,2)</f>
        <v>0</v>
      </c>
      <c r="BL82" s="18" t="s">
        <v>710</v>
      </c>
      <c r="BM82" s="139" t="s">
        <v>711</v>
      </c>
    </row>
    <row r="83" spans="2:65" s="1" customFormat="1" ht="16.5" customHeight="1">
      <c r="B83" s="33"/>
      <c r="C83" s="128" t="s">
        <v>82</v>
      </c>
      <c r="D83" s="128" t="s">
        <v>134</v>
      </c>
      <c r="E83" s="129" t="s">
        <v>712</v>
      </c>
      <c r="F83" s="130" t="s">
        <v>713</v>
      </c>
      <c r="G83" s="131" t="s">
        <v>293</v>
      </c>
      <c r="H83" s="132">
        <v>1</v>
      </c>
      <c r="I83" s="133"/>
      <c r="J83" s="134">
        <f>ROUND(I83*H83,2)</f>
        <v>0</v>
      </c>
      <c r="K83" s="130" t="s">
        <v>19</v>
      </c>
      <c r="L83" s="33"/>
      <c r="M83" s="135" t="s">
        <v>19</v>
      </c>
      <c r="N83" s="136" t="s">
        <v>43</v>
      </c>
      <c r="P83" s="137">
        <f>O83*H83</f>
        <v>0</v>
      </c>
      <c r="Q83" s="137">
        <v>0</v>
      </c>
      <c r="R83" s="137">
        <f>Q83*H83</f>
        <v>0</v>
      </c>
      <c r="S83" s="137">
        <v>0</v>
      </c>
      <c r="T83" s="138">
        <f>S83*H83</f>
        <v>0</v>
      </c>
      <c r="AR83" s="139" t="s">
        <v>710</v>
      </c>
      <c r="AT83" s="139" t="s">
        <v>134</v>
      </c>
      <c r="AU83" s="139" t="s">
        <v>80</v>
      </c>
      <c r="AY83" s="18" t="s">
        <v>131</v>
      </c>
      <c r="BE83" s="140">
        <f>IF(N83="základní",J83,0)</f>
        <v>0</v>
      </c>
      <c r="BF83" s="140">
        <f>IF(N83="snížená",J83,0)</f>
        <v>0</v>
      </c>
      <c r="BG83" s="140">
        <f>IF(N83="zákl. přenesená",J83,0)</f>
        <v>0</v>
      </c>
      <c r="BH83" s="140">
        <f>IF(N83="sníž. přenesená",J83,0)</f>
        <v>0</v>
      </c>
      <c r="BI83" s="140">
        <f>IF(N83="nulová",J83,0)</f>
        <v>0</v>
      </c>
      <c r="BJ83" s="18" t="s">
        <v>80</v>
      </c>
      <c r="BK83" s="140">
        <f>ROUND(I83*H83,2)</f>
        <v>0</v>
      </c>
      <c r="BL83" s="18" t="s">
        <v>710</v>
      </c>
      <c r="BM83" s="139" t="s">
        <v>714</v>
      </c>
    </row>
    <row r="84" spans="2:65" s="1" customFormat="1" ht="16.5" customHeight="1">
      <c r="B84" s="33"/>
      <c r="C84" s="128" t="s">
        <v>152</v>
      </c>
      <c r="D84" s="128" t="s">
        <v>134</v>
      </c>
      <c r="E84" s="129" t="s">
        <v>715</v>
      </c>
      <c r="F84" s="130" t="s">
        <v>716</v>
      </c>
      <c r="G84" s="131" t="s">
        <v>236</v>
      </c>
      <c r="H84" s="132">
        <v>10</v>
      </c>
      <c r="I84" s="133"/>
      <c r="J84" s="134">
        <f>ROUND(I84*H84,2)</f>
        <v>0</v>
      </c>
      <c r="K84" s="130" t="s">
        <v>19</v>
      </c>
      <c r="L84" s="33"/>
      <c r="M84" s="135" t="s">
        <v>19</v>
      </c>
      <c r="N84" s="136" t="s">
        <v>43</v>
      </c>
      <c r="P84" s="137">
        <f>O84*H84</f>
        <v>0</v>
      </c>
      <c r="Q84" s="137">
        <v>0</v>
      </c>
      <c r="R84" s="137">
        <f>Q84*H84</f>
        <v>0</v>
      </c>
      <c r="S84" s="137">
        <v>0</v>
      </c>
      <c r="T84" s="138">
        <f>S84*H84</f>
        <v>0</v>
      </c>
      <c r="AR84" s="139" t="s">
        <v>710</v>
      </c>
      <c r="AT84" s="139" t="s">
        <v>134</v>
      </c>
      <c r="AU84" s="139" t="s">
        <v>80</v>
      </c>
      <c r="AY84" s="18" t="s">
        <v>131</v>
      </c>
      <c r="BE84" s="140">
        <f>IF(N84="základní",J84,0)</f>
        <v>0</v>
      </c>
      <c r="BF84" s="140">
        <f>IF(N84="snížená",J84,0)</f>
        <v>0</v>
      </c>
      <c r="BG84" s="140">
        <f>IF(N84="zákl. přenesená",J84,0)</f>
        <v>0</v>
      </c>
      <c r="BH84" s="140">
        <f>IF(N84="sníž. přenesená",J84,0)</f>
        <v>0</v>
      </c>
      <c r="BI84" s="140">
        <f>IF(N84="nulová",J84,0)</f>
        <v>0</v>
      </c>
      <c r="BJ84" s="18" t="s">
        <v>80</v>
      </c>
      <c r="BK84" s="140">
        <f>ROUND(I84*H84,2)</f>
        <v>0</v>
      </c>
      <c r="BL84" s="18" t="s">
        <v>710</v>
      </c>
      <c r="BM84" s="139" t="s">
        <v>717</v>
      </c>
    </row>
    <row r="85" spans="2:65" s="1" customFormat="1" ht="16.5" customHeight="1">
      <c r="B85" s="33"/>
      <c r="C85" s="128" t="s">
        <v>139</v>
      </c>
      <c r="D85" s="128" t="s">
        <v>134</v>
      </c>
      <c r="E85" s="129" t="s">
        <v>718</v>
      </c>
      <c r="F85" s="130" t="s">
        <v>719</v>
      </c>
      <c r="G85" s="131" t="s">
        <v>293</v>
      </c>
      <c r="H85" s="132">
        <v>1</v>
      </c>
      <c r="I85" s="133"/>
      <c r="J85" s="134">
        <f>ROUND(I85*H85,2)</f>
        <v>0</v>
      </c>
      <c r="K85" s="130" t="s">
        <v>19</v>
      </c>
      <c r="L85" s="33"/>
      <c r="M85" s="135" t="s">
        <v>19</v>
      </c>
      <c r="N85" s="136" t="s">
        <v>43</v>
      </c>
      <c r="P85" s="137">
        <f>O85*H85</f>
        <v>0</v>
      </c>
      <c r="Q85" s="137">
        <v>0</v>
      </c>
      <c r="R85" s="137">
        <f>Q85*H85</f>
        <v>0</v>
      </c>
      <c r="S85" s="137">
        <v>0</v>
      </c>
      <c r="T85" s="138">
        <f>S85*H85</f>
        <v>0</v>
      </c>
      <c r="AR85" s="139" t="s">
        <v>710</v>
      </c>
      <c r="AT85" s="139" t="s">
        <v>134</v>
      </c>
      <c r="AU85" s="139" t="s">
        <v>80</v>
      </c>
      <c r="AY85" s="18" t="s">
        <v>131</v>
      </c>
      <c r="BE85" s="140">
        <f>IF(N85="základní",J85,0)</f>
        <v>0</v>
      </c>
      <c r="BF85" s="140">
        <f>IF(N85="snížená",J85,0)</f>
        <v>0</v>
      </c>
      <c r="BG85" s="140">
        <f>IF(N85="zákl. přenesená",J85,0)</f>
        <v>0</v>
      </c>
      <c r="BH85" s="140">
        <f>IF(N85="sníž. přenesená",J85,0)</f>
        <v>0</v>
      </c>
      <c r="BI85" s="140">
        <f>IF(N85="nulová",J85,0)</f>
        <v>0</v>
      </c>
      <c r="BJ85" s="18" t="s">
        <v>80</v>
      </c>
      <c r="BK85" s="140">
        <f>ROUND(I85*H85,2)</f>
        <v>0</v>
      </c>
      <c r="BL85" s="18" t="s">
        <v>710</v>
      </c>
      <c r="BM85" s="139" t="s">
        <v>720</v>
      </c>
    </row>
    <row r="86" spans="2:65" s="1" customFormat="1" ht="16.5" customHeight="1">
      <c r="B86" s="33"/>
      <c r="C86" s="128" t="s">
        <v>172</v>
      </c>
      <c r="D86" s="128" t="s">
        <v>134</v>
      </c>
      <c r="E86" s="129" t="s">
        <v>721</v>
      </c>
      <c r="F86" s="130" t="s">
        <v>722</v>
      </c>
      <c r="G86" s="131" t="s">
        <v>293</v>
      </c>
      <c r="H86" s="132">
        <v>1</v>
      </c>
      <c r="I86" s="133"/>
      <c r="J86" s="134">
        <f>ROUND(I86*H86,2)</f>
        <v>0</v>
      </c>
      <c r="K86" s="130" t="s">
        <v>19</v>
      </c>
      <c r="L86" s="33"/>
      <c r="M86" s="193" t="s">
        <v>19</v>
      </c>
      <c r="N86" s="194" t="s">
        <v>43</v>
      </c>
      <c r="O86" s="190"/>
      <c r="P86" s="191">
        <f>O86*H86</f>
        <v>0</v>
      </c>
      <c r="Q86" s="191">
        <v>0</v>
      </c>
      <c r="R86" s="191">
        <f>Q86*H86</f>
        <v>0</v>
      </c>
      <c r="S86" s="191">
        <v>0</v>
      </c>
      <c r="T86" s="192">
        <f>S86*H86</f>
        <v>0</v>
      </c>
      <c r="AR86" s="139" t="s">
        <v>710</v>
      </c>
      <c r="AT86" s="139" t="s">
        <v>134</v>
      </c>
      <c r="AU86" s="139" t="s">
        <v>80</v>
      </c>
      <c r="AY86" s="18" t="s">
        <v>131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8" t="s">
        <v>80</v>
      </c>
      <c r="BK86" s="140">
        <f>ROUND(I86*H86,2)</f>
        <v>0</v>
      </c>
      <c r="BL86" s="18" t="s">
        <v>710</v>
      </c>
      <c r="BM86" s="139" t="s">
        <v>723</v>
      </c>
    </row>
    <row r="87" spans="2:65" s="1" customFormat="1" ht="6.95" customHeight="1"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33"/>
    </row>
  </sheetData>
  <sheetProtection algorithmName="SHA-512" hashValue="M/Ax8XJorktZrB/c78ir5yOR9SFY1fVIHi+zf9N0wSnzI5n/Waxf15xXiEkQqPL4QswcdgicoQd+RlMmx8Dkaw==" saltValue="ZOIchBObQg9iId+EEHnASJg/iRfB2mO4lP+3S1ieeDdm4Mv+enL7tV7kNyCOOEXUYIRQ2rDSOzNiw1+Vwiv2fA==" spinCount="100000" sheet="1" objects="1" scenarios="1" formatColumns="0" formatRows="0" autoFilter="0"/>
  <autoFilter ref="C79:K86" xr:uid="{00000000-0009-0000-0000-000004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195" customWidth="1"/>
    <col min="2" max="2" width="1.6640625" style="195" customWidth="1"/>
    <col min="3" max="4" width="5" style="195" customWidth="1"/>
    <col min="5" max="5" width="11.6640625" style="195" customWidth="1"/>
    <col min="6" max="6" width="9.1640625" style="195" customWidth="1"/>
    <col min="7" max="7" width="5" style="195" customWidth="1"/>
    <col min="8" max="8" width="77.83203125" style="195" customWidth="1"/>
    <col min="9" max="10" width="20" style="195" customWidth="1"/>
    <col min="11" max="11" width="1.6640625" style="195" customWidth="1"/>
  </cols>
  <sheetData>
    <row r="1" spans="2:11" customFormat="1" ht="37.5" customHeight="1"/>
    <row r="2" spans="2:11" customFormat="1" ht="7.5" customHeight="1">
      <c r="B2" s="196"/>
      <c r="C2" s="197"/>
      <c r="D2" s="197"/>
      <c r="E2" s="197"/>
      <c r="F2" s="197"/>
      <c r="G2" s="197"/>
      <c r="H2" s="197"/>
      <c r="I2" s="197"/>
      <c r="J2" s="197"/>
      <c r="K2" s="198"/>
    </row>
    <row r="3" spans="2:11" s="16" customFormat="1" ht="45" customHeight="1">
      <c r="B3" s="199"/>
      <c r="C3" s="323" t="s">
        <v>724</v>
      </c>
      <c r="D3" s="323"/>
      <c r="E3" s="323"/>
      <c r="F3" s="323"/>
      <c r="G3" s="323"/>
      <c r="H3" s="323"/>
      <c r="I3" s="323"/>
      <c r="J3" s="323"/>
      <c r="K3" s="200"/>
    </row>
    <row r="4" spans="2:11" customFormat="1" ht="25.5" customHeight="1">
      <c r="B4" s="201"/>
      <c r="C4" s="328" t="s">
        <v>725</v>
      </c>
      <c r="D4" s="328"/>
      <c r="E4" s="328"/>
      <c r="F4" s="328"/>
      <c r="G4" s="328"/>
      <c r="H4" s="328"/>
      <c r="I4" s="328"/>
      <c r="J4" s="328"/>
      <c r="K4" s="202"/>
    </row>
    <row r="5" spans="2:11" customFormat="1" ht="5.25" customHeight="1">
      <c r="B5" s="201"/>
      <c r="C5" s="203"/>
      <c r="D5" s="203"/>
      <c r="E5" s="203"/>
      <c r="F5" s="203"/>
      <c r="G5" s="203"/>
      <c r="H5" s="203"/>
      <c r="I5" s="203"/>
      <c r="J5" s="203"/>
      <c r="K5" s="202"/>
    </row>
    <row r="6" spans="2:11" customFormat="1" ht="15" customHeight="1">
      <c r="B6" s="201"/>
      <c r="C6" s="327" t="s">
        <v>726</v>
      </c>
      <c r="D6" s="327"/>
      <c r="E6" s="327"/>
      <c r="F6" s="327"/>
      <c r="G6" s="327"/>
      <c r="H6" s="327"/>
      <c r="I6" s="327"/>
      <c r="J6" s="327"/>
      <c r="K6" s="202"/>
    </row>
    <row r="7" spans="2:11" customFormat="1" ht="15" customHeight="1">
      <c r="B7" s="205"/>
      <c r="C7" s="327" t="s">
        <v>727</v>
      </c>
      <c r="D7" s="327"/>
      <c r="E7" s="327"/>
      <c r="F7" s="327"/>
      <c r="G7" s="327"/>
      <c r="H7" s="327"/>
      <c r="I7" s="327"/>
      <c r="J7" s="327"/>
      <c r="K7" s="202"/>
    </row>
    <row r="8" spans="2:11" customFormat="1" ht="12.75" customHeight="1">
      <c r="B8" s="205"/>
      <c r="C8" s="204"/>
      <c r="D8" s="204"/>
      <c r="E8" s="204"/>
      <c r="F8" s="204"/>
      <c r="G8" s="204"/>
      <c r="H8" s="204"/>
      <c r="I8" s="204"/>
      <c r="J8" s="204"/>
      <c r="K8" s="202"/>
    </row>
    <row r="9" spans="2:11" customFormat="1" ht="15" customHeight="1">
      <c r="B9" s="205"/>
      <c r="C9" s="327" t="s">
        <v>728</v>
      </c>
      <c r="D9" s="327"/>
      <c r="E9" s="327"/>
      <c r="F9" s="327"/>
      <c r="G9" s="327"/>
      <c r="H9" s="327"/>
      <c r="I9" s="327"/>
      <c r="J9" s="327"/>
      <c r="K9" s="202"/>
    </row>
    <row r="10" spans="2:11" customFormat="1" ht="15" customHeight="1">
      <c r="B10" s="205"/>
      <c r="C10" s="204"/>
      <c r="D10" s="327" t="s">
        <v>729</v>
      </c>
      <c r="E10" s="327"/>
      <c r="F10" s="327"/>
      <c r="G10" s="327"/>
      <c r="H10" s="327"/>
      <c r="I10" s="327"/>
      <c r="J10" s="327"/>
      <c r="K10" s="202"/>
    </row>
    <row r="11" spans="2:11" customFormat="1" ht="15" customHeight="1">
      <c r="B11" s="205"/>
      <c r="C11" s="206"/>
      <c r="D11" s="327" t="s">
        <v>730</v>
      </c>
      <c r="E11" s="327"/>
      <c r="F11" s="327"/>
      <c r="G11" s="327"/>
      <c r="H11" s="327"/>
      <c r="I11" s="327"/>
      <c r="J11" s="327"/>
      <c r="K11" s="202"/>
    </row>
    <row r="12" spans="2:11" customFormat="1" ht="15" customHeight="1">
      <c r="B12" s="205"/>
      <c r="C12" s="206"/>
      <c r="D12" s="204"/>
      <c r="E12" s="204"/>
      <c r="F12" s="204"/>
      <c r="G12" s="204"/>
      <c r="H12" s="204"/>
      <c r="I12" s="204"/>
      <c r="J12" s="204"/>
      <c r="K12" s="202"/>
    </row>
    <row r="13" spans="2:11" customFormat="1" ht="15" customHeight="1">
      <c r="B13" s="205"/>
      <c r="C13" s="206"/>
      <c r="D13" s="207" t="s">
        <v>731</v>
      </c>
      <c r="E13" s="204"/>
      <c r="F13" s="204"/>
      <c r="G13" s="204"/>
      <c r="H13" s="204"/>
      <c r="I13" s="204"/>
      <c r="J13" s="204"/>
      <c r="K13" s="202"/>
    </row>
    <row r="14" spans="2:11" customFormat="1" ht="12.75" customHeight="1">
      <c r="B14" s="205"/>
      <c r="C14" s="206"/>
      <c r="D14" s="206"/>
      <c r="E14" s="206"/>
      <c r="F14" s="206"/>
      <c r="G14" s="206"/>
      <c r="H14" s="206"/>
      <c r="I14" s="206"/>
      <c r="J14" s="206"/>
      <c r="K14" s="202"/>
    </row>
    <row r="15" spans="2:11" customFormat="1" ht="15" customHeight="1">
      <c r="B15" s="205"/>
      <c r="C15" s="206"/>
      <c r="D15" s="327" t="s">
        <v>732</v>
      </c>
      <c r="E15" s="327"/>
      <c r="F15" s="327"/>
      <c r="G15" s="327"/>
      <c r="H15" s="327"/>
      <c r="I15" s="327"/>
      <c r="J15" s="327"/>
      <c r="K15" s="202"/>
    </row>
    <row r="16" spans="2:11" customFormat="1" ht="15" customHeight="1">
      <c r="B16" s="205"/>
      <c r="C16" s="206"/>
      <c r="D16" s="327" t="s">
        <v>733</v>
      </c>
      <c r="E16" s="327"/>
      <c r="F16" s="327"/>
      <c r="G16" s="327"/>
      <c r="H16" s="327"/>
      <c r="I16" s="327"/>
      <c r="J16" s="327"/>
      <c r="K16" s="202"/>
    </row>
    <row r="17" spans="2:11" customFormat="1" ht="15" customHeight="1">
      <c r="B17" s="205"/>
      <c r="C17" s="206"/>
      <c r="D17" s="327" t="s">
        <v>734</v>
      </c>
      <c r="E17" s="327"/>
      <c r="F17" s="327"/>
      <c r="G17" s="327"/>
      <c r="H17" s="327"/>
      <c r="I17" s="327"/>
      <c r="J17" s="327"/>
      <c r="K17" s="202"/>
    </row>
    <row r="18" spans="2:11" customFormat="1" ht="15" customHeight="1">
      <c r="B18" s="205"/>
      <c r="C18" s="206"/>
      <c r="D18" s="206"/>
      <c r="E18" s="208" t="s">
        <v>79</v>
      </c>
      <c r="F18" s="327" t="s">
        <v>735</v>
      </c>
      <c r="G18" s="327"/>
      <c r="H18" s="327"/>
      <c r="I18" s="327"/>
      <c r="J18" s="327"/>
      <c r="K18" s="202"/>
    </row>
    <row r="19" spans="2:11" customFormat="1" ht="15" customHeight="1">
      <c r="B19" s="205"/>
      <c r="C19" s="206"/>
      <c r="D19" s="206"/>
      <c r="E19" s="208" t="s">
        <v>736</v>
      </c>
      <c r="F19" s="327" t="s">
        <v>737</v>
      </c>
      <c r="G19" s="327"/>
      <c r="H19" s="327"/>
      <c r="I19" s="327"/>
      <c r="J19" s="327"/>
      <c r="K19" s="202"/>
    </row>
    <row r="20" spans="2:11" customFormat="1" ht="15" customHeight="1">
      <c r="B20" s="205"/>
      <c r="C20" s="206"/>
      <c r="D20" s="206"/>
      <c r="E20" s="208" t="s">
        <v>738</v>
      </c>
      <c r="F20" s="327" t="s">
        <v>739</v>
      </c>
      <c r="G20" s="327"/>
      <c r="H20" s="327"/>
      <c r="I20" s="327"/>
      <c r="J20" s="327"/>
      <c r="K20" s="202"/>
    </row>
    <row r="21" spans="2:11" customFormat="1" ht="15" customHeight="1">
      <c r="B21" s="205"/>
      <c r="C21" s="206"/>
      <c r="D21" s="206"/>
      <c r="E21" s="208" t="s">
        <v>91</v>
      </c>
      <c r="F21" s="327" t="s">
        <v>740</v>
      </c>
      <c r="G21" s="327"/>
      <c r="H21" s="327"/>
      <c r="I21" s="327"/>
      <c r="J21" s="327"/>
      <c r="K21" s="202"/>
    </row>
    <row r="22" spans="2:11" customFormat="1" ht="15" customHeight="1">
      <c r="B22" s="205"/>
      <c r="C22" s="206"/>
      <c r="D22" s="206"/>
      <c r="E22" s="208" t="s">
        <v>741</v>
      </c>
      <c r="F22" s="327" t="s">
        <v>742</v>
      </c>
      <c r="G22" s="327"/>
      <c r="H22" s="327"/>
      <c r="I22" s="327"/>
      <c r="J22" s="327"/>
      <c r="K22" s="202"/>
    </row>
    <row r="23" spans="2:11" customFormat="1" ht="15" customHeight="1">
      <c r="B23" s="205"/>
      <c r="C23" s="206"/>
      <c r="D23" s="206"/>
      <c r="E23" s="208" t="s">
        <v>743</v>
      </c>
      <c r="F23" s="327" t="s">
        <v>744</v>
      </c>
      <c r="G23" s="327"/>
      <c r="H23" s="327"/>
      <c r="I23" s="327"/>
      <c r="J23" s="327"/>
      <c r="K23" s="202"/>
    </row>
    <row r="24" spans="2:11" customFormat="1" ht="12.75" customHeight="1">
      <c r="B24" s="205"/>
      <c r="C24" s="206"/>
      <c r="D24" s="206"/>
      <c r="E24" s="206"/>
      <c r="F24" s="206"/>
      <c r="G24" s="206"/>
      <c r="H24" s="206"/>
      <c r="I24" s="206"/>
      <c r="J24" s="206"/>
      <c r="K24" s="202"/>
    </row>
    <row r="25" spans="2:11" customFormat="1" ht="15" customHeight="1">
      <c r="B25" s="205"/>
      <c r="C25" s="327" t="s">
        <v>745</v>
      </c>
      <c r="D25" s="327"/>
      <c r="E25" s="327"/>
      <c r="F25" s="327"/>
      <c r="G25" s="327"/>
      <c r="H25" s="327"/>
      <c r="I25" s="327"/>
      <c r="J25" s="327"/>
      <c r="K25" s="202"/>
    </row>
    <row r="26" spans="2:11" customFormat="1" ht="15" customHeight="1">
      <c r="B26" s="205"/>
      <c r="C26" s="327" t="s">
        <v>746</v>
      </c>
      <c r="D26" s="327"/>
      <c r="E26" s="327"/>
      <c r="F26" s="327"/>
      <c r="G26" s="327"/>
      <c r="H26" s="327"/>
      <c r="I26" s="327"/>
      <c r="J26" s="327"/>
      <c r="K26" s="202"/>
    </row>
    <row r="27" spans="2:11" customFormat="1" ht="15" customHeight="1">
      <c r="B27" s="205"/>
      <c r="C27" s="204"/>
      <c r="D27" s="327" t="s">
        <v>747</v>
      </c>
      <c r="E27" s="327"/>
      <c r="F27" s="327"/>
      <c r="G27" s="327"/>
      <c r="H27" s="327"/>
      <c r="I27" s="327"/>
      <c r="J27" s="327"/>
      <c r="K27" s="202"/>
    </row>
    <row r="28" spans="2:11" customFormat="1" ht="15" customHeight="1">
      <c r="B28" s="205"/>
      <c r="C28" s="206"/>
      <c r="D28" s="327" t="s">
        <v>748</v>
      </c>
      <c r="E28" s="327"/>
      <c r="F28" s="327"/>
      <c r="G28" s="327"/>
      <c r="H28" s="327"/>
      <c r="I28" s="327"/>
      <c r="J28" s="327"/>
      <c r="K28" s="202"/>
    </row>
    <row r="29" spans="2:11" customFormat="1" ht="12.75" customHeight="1">
      <c r="B29" s="205"/>
      <c r="C29" s="206"/>
      <c r="D29" s="206"/>
      <c r="E29" s="206"/>
      <c r="F29" s="206"/>
      <c r="G29" s="206"/>
      <c r="H29" s="206"/>
      <c r="I29" s="206"/>
      <c r="J29" s="206"/>
      <c r="K29" s="202"/>
    </row>
    <row r="30" spans="2:11" customFormat="1" ht="15" customHeight="1">
      <c r="B30" s="205"/>
      <c r="C30" s="206"/>
      <c r="D30" s="327" t="s">
        <v>749</v>
      </c>
      <c r="E30" s="327"/>
      <c r="F30" s="327"/>
      <c r="G30" s="327"/>
      <c r="H30" s="327"/>
      <c r="I30" s="327"/>
      <c r="J30" s="327"/>
      <c r="K30" s="202"/>
    </row>
    <row r="31" spans="2:11" customFormat="1" ht="15" customHeight="1">
      <c r="B31" s="205"/>
      <c r="C31" s="206"/>
      <c r="D31" s="327" t="s">
        <v>750</v>
      </c>
      <c r="E31" s="327"/>
      <c r="F31" s="327"/>
      <c r="G31" s="327"/>
      <c r="H31" s="327"/>
      <c r="I31" s="327"/>
      <c r="J31" s="327"/>
      <c r="K31" s="202"/>
    </row>
    <row r="32" spans="2:11" customFormat="1" ht="12.75" customHeight="1">
      <c r="B32" s="205"/>
      <c r="C32" s="206"/>
      <c r="D32" s="206"/>
      <c r="E32" s="206"/>
      <c r="F32" s="206"/>
      <c r="G32" s="206"/>
      <c r="H32" s="206"/>
      <c r="I32" s="206"/>
      <c r="J32" s="206"/>
      <c r="K32" s="202"/>
    </row>
    <row r="33" spans="2:11" customFormat="1" ht="15" customHeight="1">
      <c r="B33" s="205"/>
      <c r="C33" s="206"/>
      <c r="D33" s="327" t="s">
        <v>751</v>
      </c>
      <c r="E33" s="327"/>
      <c r="F33" s="327"/>
      <c r="G33" s="327"/>
      <c r="H33" s="327"/>
      <c r="I33" s="327"/>
      <c r="J33" s="327"/>
      <c r="K33" s="202"/>
    </row>
    <row r="34" spans="2:11" customFormat="1" ht="15" customHeight="1">
      <c r="B34" s="205"/>
      <c r="C34" s="206"/>
      <c r="D34" s="327" t="s">
        <v>752</v>
      </c>
      <c r="E34" s="327"/>
      <c r="F34" s="327"/>
      <c r="G34" s="327"/>
      <c r="H34" s="327"/>
      <c r="I34" s="327"/>
      <c r="J34" s="327"/>
      <c r="K34" s="202"/>
    </row>
    <row r="35" spans="2:11" customFormat="1" ht="15" customHeight="1">
      <c r="B35" s="205"/>
      <c r="C35" s="206"/>
      <c r="D35" s="327" t="s">
        <v>753</v>
      </c>
      <c r="E35" s="327"/>
      <c r="F35" s="327"/>
      <c r="G35" s="327"/>
      <c r="H35" s="327"/>
      <c r="I35" s="327"/>
      <c r="J35" s="327"/>
      <c r="K35" s="202"/>
    </row>
    <row r="36" spans="2:11" customFormat="1" ht="15" customHeight="1">
      <c r="B36" s="205"/>
      <c r="C36" s="206"/>
      <c r="D36" s="204"/>
      <c r="E36" s="207" t="s">
        <v>117</v>
      </c>
      <c r="F36" s="204"/>
      <c r="G36" s="327" t="s">
        <v>754</v>
      </c>
      <c r="H36" s="327"/>
      <c r="I36" s="327"/>
      <c r="J36" s="327"/>
      <c r="K36" s="202"/>
    </row>
    <row r="37" spans="2:11" customFormat="1" ht="30.75" customHeight="1">
      <c r="B37" s="205"/>
      <c r="C37" s="206"/>
      <c r="D37" s="204"/>
      <c r="E37" s="207" t="s">
        <v>755</v>
      </c>
      <c r="F37" s="204"/>
      <c r="G37" s="327" t="s">
        <v>756</v>
      </c>
      <c r="H37" s="327"/>
      <c r="I37" s="327"/>
      <c r="J37" s="327"/>
      <c r="K37" s="202"/>
    </row>
    <row r="38" spans="2:11" customFormat="1" ht="15" customHeight="1">
      <c r="B38" s="205"/>
      <c r="C38" s="206"/>
      <c r="D38" s="204"/>
      <c r="E38" s="207" t="s">
        <v>53</v>
      </c>
      <c r="F38" s="204"/>
      <c r="G38" s="327" t="s">
        <v>757</v>
      </c>
      <c r="H38" s="327"/>
      <c r="I38" s="327"/>
      <c r="J38" s="327"/>
      <c r="K38" s="202"/>
    </row>
    <row r="39" spans="2:11" customFormat="1" ht="15" customHeight="1">
      <c r="B39" s="205"/>
      <c r="C39" s="206"/>
      <c r="D39" s="204"/>
      <c r="E39" s="207" t="s">
        <v>54</v>
      </c>
      <c r="F39" s="204"/>
      <c r="G39" s="327" t="s">
        <v>758</v>
      </c>
      <c r="H39" s="327"/>
      <c r="I39" s="327"/>
      <c r="J39" s="327"/>
      <c r="K39" s="202"/>
    </row>
    <row r="40" spans="2:11" customFormat="1" ht="15" customHeight="1">
      <c r="B40" s="205"/>
      <c r="C40" s="206"/>
      <c r="D40" s="204"/>
      <c r="E40" s="207" t="s">
        <v>118</v>
      </c>
      <c r="F40" s="204"/>
      <c r="G40" s="327" t="s">
        <v>759</v>
      </c>
      <c r="H40" s="327"/>
      <c r="I40" s="327"/>
      <c r="J40" s="327"/>
      <c r="K40" s="202"/>
    </row>
    <row r="41" spans="2:11" customFormat="1" ht="15" customHeight="1">
      <c r="B41" s="205"/>
      <c r="C41" s="206"/>
      <c r="D41" s="204"/>
      <c r="E41" s="207" t="s">
        <v>119</v>
      </c>
      <c r="F41" s="204"/>
      <c r="G41" s="327" t="s">
        <v>760</v>
      </c>
      <c r="H41" s="327"/>
      <c r="I41" s="327"/>
      <c r="J41" s="327"/>
      <c r="K41" s="202"/>
    </row>
    <row r="42" spans="2:11" customFormat="1" ht="15" customHeight="1">
      <c r="B42" s="205"/>
      <c r="C42" s="206"/>
      <c r="D42" s="204"/>
      <c r="E42" s="207" t="s">
        <v>761</v>
      </c>
      <c r="F42" s="204"/>
      <c r="G42" s="327" t="s">
        <v>762</v>
      </c>
      <c r="H42" s="327"/>
      <c r="I42" s="327"/>
      <c r="J42" s="327"/>
      <c r="K42" s="202"/>
    </row>
    <row r="43" spans="2:11" customFormat="1" ht="15" customHeight="1">
      <c r="B43" s="205"/>
      <c r="C43" s="206"/>
      <c r="D43" s="204"/>
      <c r="E43" s="207"/>
      <c r="F43" s="204"/>
      <c r="G43" s="327" t="s">
        <v>763</v>
      </c>
      <c r="H43" s="327"/>
      <c r="I43" s="327"/>
      <c r="J43" s="327"/>
      <c r="K43" s="202"/>
    </row>
    <row r="44" spans="2:11" customFormat="1" ht="15" customHeight="1">
      <c r="B44" s="205"/>
      <c r="C44" s="206"/>
      <c r="D44" s="204"/>
      <c r="E44" s="207" t="s">
        <v>764</v>
      </c>
      <c r="F44" s="204"/>
      <c r="G44" s="327" t="s">
        <v>765</v>
      </c>
      <c r="H44" s="327"/>
      <c r="I44" s="327"/>
      <c r="J44" s="327"/>
      <c r="K44" s="202"/>
    </row>
    <row r="45" spans="2:11" customFormat="1" ht="15" customHeight="1">
      <c r="B45" s="205"/>
      <c r="C45" s="206"/>
      <c r="D45" s="204"/>
      <c r="E45" s="207" t="s">
        <v>121</v>
      </c>
      <c r="F45" s="204"/>
      <c r="G45" s="327" t="s">
        <v>766</v>
      </c>
      <c r="H45" s="327"/>
      <c r="I45" s="327"/>
      <c r="J45" s="327"/>
      <c r="K45" s="202"/>
    </row>
    <row r="46" spans="2:11" customFormat="1" ht="12.75" customHeight="1">
      <c r="B46" s="205"/>
      <c r="C46" s="206"/>
      <c r="D46" s="204"/>
      <c r="E46" s="204"/>
      <c r="F46" s="204"/>
      <c r="G46" s="204"/>
      <c r="H46" s="204"/>
      <c r="I46" s="204"/>
      <c r="J46" s="204"/>
      <c r="K46" s="202"/>
    </row>
    <row r="47" spans="2:11" customFormat="1" ht="15" customHeight="1">
      <c r="B47" s="205"/>
      <c r="C47" s="206"/>
      <c r="D47" s="327" t="s">
        <v>767</v>
      </c>
      <c r="E47" s="327"/>
      <c r="F47" s="327"/>
      <c r="G47" s="327"/>
      <c r="H47" s="327"/>
      <c r="I47" s="327"/>
      <c r="J47" s="327"/>
      <c r="K47" s="202"/>
    </row>
    <row r="48" spans="2:11" customFormat="1" ht="15" customHeight="1">
      <c r="B48" s="205"/>
      <c r="C48" s="206"/>
      <c r="D48" s="206"/>
      <c r="E48" s="327" t="s">
        <v>768</v>
      </c>
      <c r="F48" s="327"/>
      <c r="G48" s="327"/>
      <c r="H48" s="327"/>
      <c r="I48" s="327"/>
      <c r="J48" s="327"/>
      <c r="K48" s="202"/>
    </row>
    <row r="49" spans="2:11" customFormat="1" ht="15" customHeight="1">
      <c r="B49" s="205"/>
      <c r="C49" s="206"/>
      <c r="D49" s="206"/>
      <c r="E49" s="327" t="s">
        <v>769</v>
      </c>
      <c r="F49" s="327"/>
      <c r="G49" s="327"/>
      <c r="H49" s="327"/>
      <c r="I49" s="327"/>
      <c r="J49" s="327"/>
      <c r="K49" s="202"/>
    </row>
    <row r="50" spans="2:11" customFormat="1" ht="15" customHeight="1">
      <c r="B50" s="205"/>
      <c r="C50" s="206"/>
      <c r="D50" s="206"/>
      <c r="E50" s="327" t="s">
        <v>770</v>
      </c>
      <c r="F50" s="327"/>
      <c r="G50" s="327"/>
      <c r="H50" s="327"/>
      <c r="I50" s="327"/>
      <c r="J50" s="327"/>
      <c r="K50" s="202"/>
    </row>
    <row r="51" spans="2:11" customFormat="1" ht="15" customHeight="1">
      <c r="B51" s="205"/>
      <c r="C51" s="206"/>
      <c r="D51" s="327" t="s">
        <v>771</v>
      </c>
      <c r="E51" s="327"/>
      <c r="F51" s="327"/>
      <c r="G51" s="327"/>
      <c r="H51" s="327"/>
      <c r="I51" s="327"/>
      <c r="J51" s="327"/>
      <c r="K51" s="202"/>
    </row>
    <row r="52" spans="2:11" customFormat="1" ht="25.5" customHeight="1">
      <c r="B52" s="201"/>
      <c r="C52" s="328" t="s">
        <v>772</v>
      </c>
      <c r="D52" s="328"/>
      <c r="E52" s="328"/>
      <c r="F52" s="328"/>
      <c r="G52" s="328"/>
      <c r="H52" s="328"/>
      <c r="I52" s="328"/>
      <c r="J52" s="328"/>
      <c r="K52" s="202"/>
    </row>
    <row r="53" spans="2:11" customFormat="1" ht="5.25" customHeight="1">
      <c r="B53" s="201"/>
      <c r="C53" s="203"/>
      <c r="D53" s="203"/>
      <c r="E53" s="203"/>
      <c r="F53" s="203"/>
      <c r="G53" s="203"/>
      <c r="H53" s="203"/>
      <c r="I53" s="203"/>
      <c r="J53" s="203"/>
      <c r="K53" s="202"/>
    </row>
    <row r="54" spans="2:11" customFormat="1" ht="15" customHeight="1">
      <c r="B54" s="201"/>
      <c r="C54" s="327" t="s">
        <v>773</v>
      </c>
      <c r="D54" s="327"/>
      <c r="E54" s="327"/>
      <c r="F54" s="327"/>
      <c r="G54" s="327"/>
      <c r="H54" s="327"/>
      <c r="I54" s="327"/>
      <c r="J54" s="327"/>
      <c r="K54" s="202"/>
    </row>
    <row r="55" spans="2:11" customFormat="1" ht="15" customHeight="1">
      <c r="B55" s="201"/>
      <c r="C55" s="327" t="s">
        <v>774</v>
      </c>
      <c r="D55" s="327"/>
      <c r="E55" s="327"/>
      <c r="F55" s="327"/>
      <c r="G55" s="327"/>
      <c r="H55" s="327"/>
      <c r="I55" s="327"/>
      <c r="J55" s="327"/>
      <c r="K55" s="202"/>
    </row>
    <row r="56" spans="2:11" customFormat="1" ht="12.75" customHeight="1">
      <c r="B56" s="201"/>
      <c r="C56" s="204"/>
      <c r="D56" s="204"/>
      <c r="E56" s="204"/>
      <c r="F56" s="204"/>
      <c r="G56" s="204"/>
      <c r="H56" s="204"/>
      <c r="I56" s="204"/>
      <c r="J56" s="204"/>
      <c r="K56" s="202"/>
    </row>
    <row r="57" spans="2:11" customFormat="1" ht="15" customHeight="1">
      <c r="B57" s="201"/>
      <c r="C57" s="327" t="s">
        <v>775</v>
      </c>
      <c r="D57" s="327"/>
      <c r="E57" s="327"/>
      <c r="F57" s="327"/>
      <c r="G57" s="327"/>
      <c r="H57" s="327"/>
      <c r="I57" s="327"/>
      <c r="J57" s="327"/>
      <c r="K57" s="202"/>
    </row>
    <row r="58" spans="2:11" customFormat="1" ht="15" customHeight="1">
      <c r="B58" s="201"/>
      <c r="C58" s="206"/>
      <c r="D58" s="327" t="s">
        <v>776</v>
      </c>
      <c r="E58" s="327"/>
      <c r="F58" s="327"/>
      <c r="G58" s="327"/>
      <c r="H58" s="327"/>
      <c r="I58" s="327"/>
      <c r="J58" s="327"/>
      <c r="K58" s="202"/>
    </row>
    <row r="59" spans="2:11" customFormat="1" ht="15" customHeight="1">
      <c r="B59" s="201"/>
      <c r="C59" s="206"/>
      <c r="D59" s="327" t="s">
        <v>777</v>
      </c>
      <c r="E59" s="327"/>
      <c r="F59" s="327"/>
      <c r="G59" s="327"/>
      <c r="H59" s="327"/>
      <c r="I59" s="327"/>
      <c r="J59" s="327"/>
      <c r="K59" s="202"/>
    </row>
    <row r="60" spans="2:11" customFormat="1" ht="15" customHeight="1">
      <c r="B60" s="201"/>
      <c r="C60" s="206"/>
      <c r="D60" s="327" t="s">
        <v>778</v>
      </c>
      <c r="E60" s="327"/>
      <c r="F60" s="327"/>
      <c r="G60" s="327"/>
      <c r="H60" s="327"/>
      <c r="I60" s="327"/>
      <c r="J60" s="327"/>
      <c r="K60" s="202"/>
    </row>
    <row r="61" spans="2:11" customFormat="1" ht="15" customHeight="1">
      <c r="B61" s="201"/>
      <c r="C61" s="206"/>
      <c r="D61" s="327" t="s">
        <v>779</v>
      </c>
      <c r="E61" s="327"/>
      <c r="F61" s="327"/>
      <c r="G61" s="327"/>
      <c r="H61" s="327"/>
      <c r="I61" s="327"/>
      <c r="J61" s="327"/>
      <c r="K61" s="202"/>
    </row>
    <row r="62" spans="2:11" customFormat="1" ht="15" customHeight="1">
      <c r="B62" s="201"/>
      <c r="C62" s="206"/>
      <c r="D62" s="326" t="s">
        <v>780</v>
      </c>
      <c r="E62" s="326"/>
      <c r="F62" s="326"/>
      <c r="G62" s="326"/>
      <c r="H62" s="326"/>
      <c r="I62" s="326"/>
      <c r="J62" s="326"/>
      <c r="K62" s="202"/>
    </row>
    <row r="63" spans="2:11" customFormat="1" ht="15" customHeight="1">
      <c r="B63" s="201"/>
      <c r="C63" s="206"/>
      <c r="D63" s="327" t="s">
        <v>781</v>
      </c>
      <c r="E63" s="327"/>
      <c r="F63" s="327"/>
      <c r="G63" s="327"/>
      <c r="H63" s="327"/>
      <c r="I63" s="327"/>
      <c r="J63" s="327"/>
      <c r="K63" s="202"/>
    </row>
    <row r="64" spans="2:11" customFormat="1" ht="12.75" customHeight="1">
      <c r="B64" s="201"/>
      <c r="C64" s="206"/>
      <c r="D64" s="206"/>
      <c r="E64" s="209"/>
      <c r="F64" s="206"/>
      <c r="G64" s="206"/>
      <c r="H64" s="206"/>
      <c r="I64" s="206"/>
      <c r="J64" s="206"/>
      <c r="K64" s="202"/>
    </row>
    <row r="65" spans="2:11" customFormat="1" ht="15" customHeight="1">
      <c r="B65" s="201"/>
      <c r="C65" s="206"/>
      <c r="D65" s="327" t="s">
        <v>782</v>
      </c>
      <c r="E65" s="327"/>
      <c r="F65" s="327"/>
      <c r="G65" s="327"/>
      <c r="H65" s="327"/>
      <c r="I65" s="327"/>
      <c r="J65" s="327"/>
      <c r="K65" s="202"/>
    </row>
    <row r="66" spans="2:11" customFormat="1" ht="15" customHeight="1">
      <c r="B66" s="201"/>
      <c r="C66" s="206"/>
      <c r="D66" s="326" t="s">
        <v>783</v>
      </c>
      <c r="E66" s="326"/>
      <c r="F66" s="326"/>
      <c r="G66" s="326"/>
      <c r="H66" s="326"/>
      <c r="I66" s="326"/>
      <c r="J66" s="326"/>
      <c r="K66" s="202"/>
    </row>
    <row r="67" spans="2:11" customFormat="1" ht="15" customHeight="1">
      <c r="B67" s="201"/>
      <c r="C67" s="206"/>
      <c r="D67" s="327" t="s">
        <v>784</v>
      </c>
      <c r="E67" s="327"/>
      <c r="F67" s="327"/>
      <c r="G67" s="327"/>
      <c r="H67" s="327"/>
      <c r="I67" s="327"/>
      <c r="J67" s="327"/>
      <c r="K67" s="202"/>
    </row>
    <row r="68" spans="2:11" customFormat="1" ht="15" customHeight="1">
      <c r="B68" s="201"/>
      <c r="C68" s="206"/>
      <c r="D68" s="327" t="s">
        <v>785</v>
      </c>
      <c r="E68" s="327"/>
      <c r="F68" s="327"/>
      <c r="G68" s="327"/>
      <c r="H68" s="327"/>
      <c r="I68" s="327"/>
      <c r="J68" s="327"/>
      <c r="K68" s="202"/>
    </row>
    <row r="69" spans="2:11" customFormat="1" ht="15" customHeight="1">
      <c r="B69" s="201"/>
      <c r="C69" s="206"/>
      <c r="D69" s="327" t="s">
        <v>786</v>
      </c>
      <c r="E69" s="327"/>
      <c r="F69" s="327"/>
      <c r="G69" s="327"/>
      <c r="H69" s="327"/>
      <c r="I69" s="327"/>
      <c r="J69" s="327"/>
      <c r="K69" s="202"/>
    </row>
    <row r="70" spans="2:11" customFormat="1" ht="15" customHeight="1">
      <c r="B70" s="201"/>
      <c r="C70" s="206"/>
      <c r="D70" s="327" t="s">
        <v>787</v>
      </c>
      <c r="E70" s="327"/>
      <c r="F70" s="327"/>
      <c r="G70" s="327"/>
      <c r="H70" s="327"/>
      <c r="I70" s="327"/>
      <c r="J70" s="327"/>
      <c r="K70" s="202"/>
    </row>
    <row r="71" spans="2:11" customFormat="1" ht="12.75" customHeight="1">
      <c r="B71" s="210"/>
      <c r="C71" s="211"/>
      <c r="D71" s="211"/>
      <c r="E71" s="211"/>
      <c r="F71" s="211"/>
      <c r="G71" s="211"/>
      <c r="H71" s="211"/>
      <c r="I71" s="211"/>
      <c r="J71" s="211"/>
      <c r="K71" s="212"/>
    </row>
    <row r="72" spans="2:11" customFormat="1" ht="18.75" customHeight="1">
      <c r="B72" s="213"/>
      <c r="C72" s="213"/>
      <c r="D72" s="213"/>
      <c r="E72" s="213"/>
      <c r="F72" s="213"/>
      <c r="G72" s="213"/>
      <c r="H72" s="213"/>
      <c r="I72" s="213"/>
      <c r="J72" s="213"/>
      <c r="K72" s="214"/>
    </row>
    <row r="73" spans="2:11" customFormat="1" ht="18.75" customHeight="1">
      <c r="B73" s="214"/>
      <c r="C73" s="214"/>
      <c r="D73" s="214"/>
      <c r="E73" s="214"/>
      <c r="F73" s="214"/>
      <c r="G73" s="214"/>
      <c r="H73" s="214"/>
      <c r="I73" s="214"/>
      <c r="J73" s="214"/>
      <c r="K73" s="214"/>
    </row>
    <row r="74" spans="2:11" customFormat="1" ht="7.5" customHeight="1">
      <c r="B74" s="215"/>
      <c r="C74" s="216"/>
      <c r="D74" s="216"/>
      <c r="E74" s="216"/>
      <c r="F74" s="216"/>
      <c r="G74" s="216"/>
      <c r="H74" s="216"/>
      <c r="I74" s="216"/>
      <c r="J74" s="216"/>
      <c r="K74" s="217"/>
    </row>
    <row r="75" spans="2:11" customFormat="1" ht="45" customHeight="1">
      <c r="B75" s="218"/>
      <c r="C75" s="325" t="s">
        <v>788</v>
      </c>
      <c r="D75" s="325"/>
      <c r="E75" s="325"/>
      <c r="F75" s="325"/>
      <c r="G75" s="325"/>
      <c r="H75" s="325"/>
      <c r="I75" s="325"/>
      <c r="J75" s="325"/>
      <c r="K75" s="219"/>
    </row>
    <row r="76" spans="2:11" customFormat="1" ht="17.25" customHeight="1">
      <c r="B76" s="218"/>
      <c r="C76" s="220" t="s">
        <v>789</v>
      </c>
      <c r="D76" s="220"/>
      <c r="E76" s="220"/>
      <c r="F76" s="220" t="s">
        <v>790</v>
      </c>
      <c r="G76" s="221"/>
      <c r="H76" s="220" t="s">
        <v>54</v>
      </c>
      <c r="I76" s="220" t="s">
        <v>57</v>
      </c>
      <c r="J76" s="220" t="s">
        <v>791</v>
      </c>
      <c r="K76" s="219"/>
    </row>
    <row r="77" spans="2:11" customFormat="1" ht="17.25" customHeight="1">
      <c r="B77" s="218"/>
      <c r="C77" s="222" t="s">
        <v>792</v>
      </c>
      <c r="D77" s="222"/>
      <c r="E77" s="222"/>
      <c r="F77" s="223" t="s">
        <v>793</v>
      </c>
      <c r="G77" s="224"/>
      <c r="H77" s="222"/>
      <c r="I77" s="222"/>
      <c r="J77" s="222" t="s">
        <v>794</v>
      </c>
      <c r="K77" s="219"/>
    </row>
    <row r="78" spans="2:11" customFormat="1" ht="5.25" customHeight="1">
      <c r="B78" s="218"/>
      <c r="C78" s="225"/>
      <c r="D78" s="225"/>
      <c r="E78" s="225"/>
      <c r="F78" s="225"/>
      <c r="G78" s="226"/>
      <c r="H78" s="225"/>
      <c r="I78" s="225"/>
      <c r="J78" s="225"/>
      <c r="K78" s="219"/>
    </row>
    <row r="79" spans="2:11" customFormat="1" ht="15" customHeight="1">
      <c r="B79" s="218"/>
      <c r="C79" s="207" t="s">
        <v>53</v>
      </c>
      <c r="D79" s="227"/>
      <c r="E79" s="227"/>
      <c r="F79" s="228" t="s">
        <v>795</v>
      </c>
      <c r="G79" s="229"/>
      <c r="H79" s="207" t="s">
        <v>796</v>
      </c>
      <c r="I79" s="207" t="s">
        <v>797</v>
      </c>
      <c r="J79" s="207">
        <v>20</v>
      </c>
      <c r="K79" s="219"/>
    </row>
    <row r="80" spans="2:11" customFormat="1" ht="15" customHeight="1">
      <c r="B80" s="218"/>
      <c r="C80" s="207" t="s">
        <v>798</v>
      </c>
      <c r="D80" s="207"/>
      <c r="E80" s="207"/>
      <c r="F80" s="228" t="s">
        <v>795</v>
      </c>
      <c r="G80" s="229"/>
      <c r="H80" s="207" t="s">
        <v>799</v>
      </c>
      <c r="I80" s="207" t="s">
        <v>797</v>
      </c>
      <c r="J80" s="207">
        <v>120</v>
      </c>
      <c r="K80" s="219"/>
    </row>
    <row r="81" spans="2:11" customFormat="1" ht="15" customHeight="1">
      <c r="B81" s="230"/>
      <c r="C81" s="207" t="s">
        <v>800</v>
      </c>
      <c r="D81" s="207"/>
      <c r="E81" s="207"/>
      <c r="F81" s="228" t="s">
        <v>801</v>
      </c>
      <c r="G81" s="229"/>
      <c r="H81" s="207" t="s">
        <v>802</v>
      </c>
      <c r="I81" s="207" t="s">
        <v>797</v>
      </c>
      <c r="J81" s="207">
        <v>50</v>
      </c>
      <c r="K81" s="219"/>
    </row>
    <row r="82" spans="2:11" customFormat="1" ht="15" customHeight="1">
      <c r="B82" s="230"/>
      <c r="C82" s="207" t="s">
        <v>803</v>
      </c>
      <c r="D82" s="207"/>
      <c r="E82" s="207"/>
      <c r="F82" s="228" t="s">
        <v>795</v>
      </c>
      <c r="G82" s="229"/>
      <c r="H82" s="207" t="s">
        <v>804</v>
      </c>
      <c r="I82" s="207" t="s">
        <v>805</v>
      </c>
      <c r="J82" s="207"/>
      <c r="K82" s="219"/>
    </row>
    <row r="83" spans="2:11" customFormat="1" ht="15" customHeight="1">
      <c r="B83" s="230"/>
      <c r="C83" s="207" t="s">
        <v>806</v>
      </c>
      <c r="D83" s="207"/>
      <c r="E83" s="207"/>
      <c r="F83" s="228" t="s">
        <v>801</v>
      </c>
      <c r="G83" s="207"/>
      <c r="H83" s="207" t="s">
        <v>807</v>
      </c>
      <c r="I83" s="207" t="s">
        <v>797</v>
      </c>
      <c r="J83" s="207">
        <v>15</v>
      </c>
      <c r="K83" s="219"/>
    </row>
    <row r="84" spans="2:11" customFormat="1" ht="15" customHeight="1">
      <c r="B84" s="230"/>
      <c r="C84" s="207" t="s">
        <v>808</v>
      </c>
      <c r="D84" s="207"/>
      <c r="E84" s="207"/>
      <c r="F84" s="228" t="s">
        <v>801</v>
      </c>
      <c r="G84" s="207"/>
      <c r="H84" s="207" t="s">
        <v>809</v>
      </c>
      <c r="I84" s="207" t="s">
        <v>797</v>
      </c>
      <c r="J84" s="207">
        <v>15</v>
      </c>
      <c r="K84" s="219"/>
    </row>
    <row r="85" spans="2:11" customFormat="1" ht="15" customHeight="1">
      <c r="B85" s="230"/>
      <c r="C85" s="207" t="s">
        <v>810</v>
      </c>
      <c r="D85" s="207"/>
      <c r="E85" s="207"/>
      <c r="F85" s="228" t="s">
        <v>801</v>
      </c>
      <c r="G85" s="207"/>
      <c r="H85" s="207" t="s">
        <v>811</v>
      </c>
      <c r="I85" s="207" t="s">
        <v>797</v>
      </c>
      <c r="J85" s="207">
        <v>20</v>
      </c>
      <c r="K85" s="219"/>
    </row>
    <row r="86" spans="2:11" customFormat="1" ht="15" customHeight="1">
      <c r="B86" s="230"/>
      <c r="C86" s="207" t="s">
        <v>812</v>
      </c>
      <c r="D86" s="207"/>
      <c r="E86" s="207"/>
      <c r="F86" s="228" t="s">
        <v>801</v>
      </c>
      <c r="G86" s="207"/>
      <c r="H86" s="207" t="s">
        <v>813</v>
      </c>
      <c r="I86" s="207" t="s">
        <v>797</v>
      </c>
      <c r="J86" s="207">
        <v>20</v>
      </c>
      <c r="K86" s="219"/>
    </row>
    <row r="87" spans="2:11" customFormat="1" ht="15" customHeight="1">
      <c r="B87" s="230"/>
      <c r="C87" s="207" t="s">
        <v>814</v>
      </c>
      <c r="D87" s="207"/>
      <c r="E87" s="207"/>
      <c r="F87" s="228" t="s">
        <v>801</v>
      </c>
      <c r="G87" s="229"/>
      <c r="H87" s="207" t="s">
        <v>815</v>
      </c>
      <c r="I87" s="207" t="s">
        <v>797</v>
      </c>
      <c r="J87" s="207">
        <v>50</v>
      </c>
      <c r="K87" s="219"/>
    </row>
    <row r="88" spans="2:11" customFormat="1" ht="15" customHeight="1">
      <c r="B88" s="230"/>
      <c r="C88" s="207" t="s">
        <v>816</v>
      </c>
      <c r="D88" s="207"/>
      <c r="E88" s="207"/>
      <c r="F88" s="228" t="s">
        <v>801</v>
      </c>
      <c r="G88" s="229"/>
      <c r="H88" s="207" t="s">
        <v>817</v>
      </c>
      <c r="I88" s="207" t="s">
        <v>797</v>
      </c>
      <c r="J88" s="207">
        <v>20</v>
      </c>
      <c r="K88" s="219"/>
    </row>
    <row r="89" spans="2:11" customFormat="1" ht="15" customHeight="1">
      <c r="B89" s="230"/>
      <c r="C89" s="207" t="s">
        <v>818</v>
      </c>
      <c r="D89" s="207"/>
      <c r="E89" s="207"/>
      <c r="F89" s="228" t="s">
        <v>801</v>
      </c>
      <c r="G89" s="229"/>
      <c r="H89" s="207" t="s">
        <v>819</v>
      </c>
      <c r="I89" s="207" t="s">
        <v>797</v>
      </c>
      <c r="J89" s="207">
        <v>20</v>
      </c>
      <c r="K89" s="219"/>
    </row>
    <row r="90" spans="2:11" customFormat="1" ht="15" customHeight="1">
      <c r="B90" s="230"/>
      <c r="C90" s="207" t="s">
        <v>820</v>
      </c>
      <c r="D90" s="207"/>
      <c r="E90" s="207"/>
      <c r="F90" s="228" t="s">
        <v>801</v>
      </c>
      <c r="G90" s="229"/>
      <c r="H90" s="207" t="s">
        <v>821</v>
      </c>
      <c r="I90" s="207" t="s">
        <v>797</v>
      </c>
      <c r="J90" s="207">
        <v>50</v>
      </c>
      <c r="K90" s="219"/>
    </row>
    <row r="91" spans="2:11" customFormat="1" ht="15" customHeight="1">
      <c r="B91" s="230"/>
      <c r="C91" s="207" t="s">
        <v>822</v>
      </c>
      <c r="D91" s="207"/>
      <c r="E91" s="207"/>
      <c r="F91" s="228" t="s">
        <v>801</v>
      </c>
      <c r="G91" s="229"/>
      <c r="H91" s="207" t="s">
        <v>822</v>
      </c>
      <c r="I91" s="207" t="s">
        <v>797</v>
      </c>
      <c r="J91" s="207">
        <v>50</v>
      </c>
      <c r="K91" s="219"/>
    </row>
    <row r="92" spans="2:11" customFormat="1" ht="15" customHeight="1">
      <c r="B92" s="230"/>
      <c r="C92" s="207" t="s">
        <v>823</v>
      </c>
      <c r="D92" s="207"/>
      <c r="E92" s="207"/>
      <c r="F92" s="228" t="s">
        <v>801</v>
      </c>
      <c r="G92" s="229"/>
      <c r="H92" s="207" t="s">
        <v>824</v>
      </c>
      <c r="I92" s="207" t="s">
        <v>797</v>
      </c>
      <c r="J92" s="207">
        <v>255</v>
      </c>
      <c r="K92" s="219"/>
    </row>
    <row r="93" spans="2:11" customFormat="1" ht="15" customHeight="1">
      <c r="B93" s="230"/>
      <c r="C93" s="207" t="s">
        <v>825</v>
      </c>
      <c r="D93" s="207"/>
      <c r="E93" s="207"/>
      <c r="F93" s="228" t="s">
        <v>795</v>
      </c>
      <c r="G93" s="229"/>
      <c r="H93" s="207" t="s">
        <v>826</v>
      </c>
      <c r="I93" s="207" t="s">
        <v>827</v>
      </c>
      <c r="J93" s="207"/>
      <c r="K93" s="219"/>
    </row>
    <row r="94" spans="2:11" customFormat="1" ht="15" customHeight="1">
      <c r="B94" s="230"/>
      <c r="C94" s="207" t="s">
        <v>828</v>
      </c>
      <c r="D94" s="207"/>
      <c r="E94" s="207"/>
      <c r="F94" s="228" t="s">
        <v>795</v>
      </c>
      <c r="G94" s="229"/>
      <c r="H94" s="207" t="s">
        <v>829</v>
      </c>
      <c r="I94" s="207" t="s">
        <v>830</v>
      </c>
      <c r="J94" s="207"/>
      <c r="K94" s="219"/>
    </row>
    <row r="95" spans="2:11" customFormat="1" ht="15" customHeight="1">
      <c r="B95" s="230"/>
      <c r="C95" s="207" t="s">
        <v>831</v>
      </c>
      <c r="D95" s="207"/>
      <c r="E95" s="207"/>
      <c r="F95" s="228" t="s">
        <v>795</v>
      </c>
      <c r="G95" s="229"/>
      <c r="H95" s="207" t="s">
        <v>831</v>
      </c>
      <c r="I95" s="207" t="s">
        <v>830</v>
      </c>
      <c r="J95" s="207"/>
      <c r="K95" s="219"/>
    </row>
    <row r="96" spans="2:11" customFormat="1" ht="15" customHeight="1">
      <c r="B96" s="230"/>
      <c r="C96" s="207" t="s">
        <v>38</v>
      </c>
      <c r="D96" s="207"/>
      <c r="E96" s="207"/>
      <c r="F96" s="228" t="s">
        <v>795</v>
      </c>
      <c r="G96" s="229"/>
      <c r="H96" s="207" t="s">
        <v>832</v>
      </c>
      <c r="I96" s="207" t="s">
        <v>830</v>
      </c>
      <c r="J96" s="207"/>
      <c r="K96" s="219"/>
    </row>
    <row r="97" spans="2:11" customFormat="1" ht="15" customHeight="1">
      <c r="B97" s="230"/>
      <c r="C97" s="207" t="s">
        <v>48</v>
      </c>
      <c r="D97" s="207"/>
      <c r="E97" s="207"/>
      <c r="F97" s="228" t="s">
        <v>795</v>
      </c>
      <c r="G97" s="229"/>
      <c r="H97" s="207" t="s">
        <v>833</v>
      </c>
      <c r="I97" s="207" t="s">
        <v>830</v>
      </c>
      <c r="J97" s="207"/>
      <c r="K97" s="219"/>
    </row>
    <row r="98" spans="2:11" customFormat="1" ht="15" customHeight="1">
      <c r="B98" s="231"/>
      <c r="C98" s="232"/>
      <c r="D98" s="232"/>
      <c r="E98" s="232"/>
      <c r="F98" s="232"/>
      <c r="G98" s="232"/>
      <c r="H98" s="232"/>
      <c r="I98" s="232"/>
      <c r="J98" s="232"/>
      <c r="K98" s="233"/>
    </row>
    <row r="99" spans="2:11" customFormat="1" ht="18.75" customHeight="1">
      <c r="B99" s="234"/>
      <c r="C99" s="235"/>
      <c r="D99" s="235"/>
      <c r="E99" s="235"/>
      <c r="F99" s="235"/>
      <c r="G99" s="235"/>
      <c r="H99" s="235"/>
      <c r="I99" s="235"/>
      <c r="J99" s="235"/>
      <c r="K99" s="234"/>
    </row>
    <row r="100" spans="2:11" customFormat="1" ht="18.75" customHeight="1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</row>
    <row r="101" spans="2:11" customFormat="1" ht="7.5" customHeight="1">
      <c r="B101" s="215"/>
      <c r="C101" s="216"/>
      <c r="D101" s="216"/>
      <c r="E101" s="216"/>
      <c r="F101" s="216"/>
      <c r="G101" s="216"/>
      <c r="H101" s="216"/>
      <c r="I101" s="216"/>
      <c r="J101" s="216"/>
      <c r="K101" s="217"/>
    </row>
    <row r="102" spans="2:11" customFormat="1" ht="45" customHeight="1">
      <c r="B102" s="218"/>
      <c r="C102" s="325" t="s">
        <v>834</v>
      </c>
      <c r="D102" s="325"/>
      <c r="E102" s="325"/>
      <c r="F102" s="325"/>
      <c r="G102" s="325"/>
      <c r="H102" s="325"/>
      <c r="I102" s="325"/>
      <c r="J102" s="325"/>
      <c r="K102" s="219"/>
    </row>
    <row r="103" spans="2:11" customFormat="1" ht="17.25" customHeight="1">
      <c r="B103" s="218"/>
      <c r="C103" s="220" t="s">
        <v>789</v>
      </c>
      <c r="D103" s="220"/>
      <c r="E103" s="220"/>
      <c r="F103" s="220" t="s">
        <v>790</v>
      </c>
      <c r="G103" s="221"/>
      <c r="H103" s="220" t="s">
        <v>54</v>
      </c>
      <c r="I103" s="220" t="s">
        <v>57</v>
      </c>
      <c r="J103" s="220" t="s">
        <v>791</v>
      </c>
      <c r="K103" s="219"/>
    </row>
    <row r="104" spans="2:11" customFormat="1" ht="17.25" customHeight="1">
      <c r="B104" s="218"/>
      <c r="C104" s="222" t="s">
        <v>792</v>
      </c>
      <c r="D104" s="222"/>
      <c r="E104" s="222"/>
      <c r="F104" s="223" t="s">
        <v>793</v>
      </c>
      <c r="G104" s="224"/>
      <c r="H104" s="222"/>
      <c r="I104" s="222"/>
      <c r="J104" s="222" t="s">
        <v>794</v>
      </c>
      <c r="K104" s="219"/>
    </row>
    <row r="105" spans="2:11" customFormat="1" ht="5.25" customHeight="1">
      <c r="B105" s="218"/>
      <c r="C105" s="220"/>
      <c r="D105" s="220"/>
      <c r="E105" s="220"/>
      <c r="F105" s="220"/>
      <c r="G105" s="236"/>
      <c r="H105" s="220"/>
      <c r="I105" s="220"/>
      <c r="J105" s="220"/>
      <c r="K105" s="219"/>
    </row>
    <row r="106" spans="2:11" customFormat="1" ht="15" customHeight="1">
      <c r="B106" s="218"/>
      <c r="C106" s="207" t="s">
        <v>53</v>
      </c>
      <c r="D106" s="227"/>
      <c r="E106" s="227"/>
      <c r="F106" s="228" t="s">
        <v>795</v>
      </c>
      <c r="G106" s="207"/>
      <c r="H106" s="207" t="s">
        <v>835</v>
      </c>
      <c r="I106" s="207" t="s">
        <v>797</v>
      </c>
      <c r="J106" s="207">
        <v>20</v>
      </c>
      <c r="K106" s="219"/>
    </row>
    <row r="107" spans="2:11" customFormat="1" ht="15" customHeight="1">
      <c r="B107" s="218"/>
      <c r="C107" s="207" t="s">
        <v>798</v>
      </c>
      <c r="D107" s="207"/>
      <c r="E107" s="207"/>
      <c r="F107" s="228" t="s">
        <v>795</v>
      </c>
      <c r="G107" s="207"/>
      <c r="H107" s="207" t="s">
        <v>835</v>
      </c>
      <c r="I107" s="207" t="s">
        <v>797</v>
      </c>
      <c r="J107" s="207">
        <v>120</v>
      </c>
      <c r="K107" s="219"/>
    </row>
    <row r="108" spans="2:11" customFormat="1" ht="15" customHeight="1">
      <c r="B108" s="230"/>
      <c r="C108" s="207" t="s">
        <v>800</v>
      </c>
      <c r="D108" s="207"/>
      <c r="E108" s="207"/>
      <c r="F108" s="228" t="s">
        <v>801</v>
      </c>
      <c r="G108" s="207"/>
      <c r="H108" s="207" t="s">
        <v>835</v>
      </c>
      <c r="I108" s="207" t="s">
        <v>797</v>
      </c>
      <c r="J108" s="207">
        <v>50</v>
      </c>
      <c r="K108" s="219"/>
    </row>
    <row r="109" spans="2:11" customFormat="1" ht="15" customHeight="1">
      <c r="B109" s="230"/>
      <c r="C109" s="207" t="s">
        <v>803</v>
      </c>
      <c r="D109" s="207"/>
      <c r="E109" s="207"/>
      <c r="F109" s="228" t="s">
        <v>795</v>
      </c>
      <c r="G109" s="207"/>
      <c r="H109" s="207" t="s">
        <v>835</v>
      </c>
      <c r="I109" s="207" t="s">
        <v>805</v>
      </c>
      <c r="J109" s="207"/>
      <c r="K109" s="219"/>
    </row>
    <row r="110" spans="2:11" customFormat="1" ht="15" customHeight="1">
      <c r="B110" s="230"/>
      <c r="C110" s="207" t="s">
        <v>814</v>
      </c>
      <c r="D110" s="207"/>
      <c r="E110" s="207"/>
      <c r="F110" s="228" t="s">
        <v>801</v>
      </c>
      <c r="G110" s="207"/>
      <c r="H110" s="207" t="s">
        <v>835</v>
      </c>
      <c r="I110" s="207" t="s">
        <v>797</v>
      </c>
      <c r="J110" s="207">
        <v>50</v>
      </c>
      <c r="K110" s="219"/>
    </row>
    <row r="111" spans="2:11" customFormat="1" ht="15" customHeight="1">
      <c r="B111" s="230"/>
      <c r="C111" s="207" t="s">
        <v>822</v>
      </c>
      <c r="D111" s="207"/>
      <c r="E111" s="207"/>
      <c r="F111" s="228" t="s">
        <v>801</v>
      </c>
      <c r="G111" s="207"/>
      <c r="H111" s="207" t="s">
        <v>835</v>
      </c>
      <c r="I111" s="207" t="s">
        <v>797</v>
      </c>
      <c r="J111" s="207">
        <v>50</v>
      </c>
      <c r="K111" s="219"/>
    </row>
    <row r="112" spans="2:11" customFormat="1" ht="15" customHeight="1">
      <c r="B112" s="230"/>
      <c r="C112" s="207" t="s">
        <v>820</v>
      </c>
      <c r="D112" s="207"/>
      <c r="E112" s="207"/>
      <c r="F112" s="228" t="s">
        <v>801</v>
      </c>
      <c r="G112" s="207"/>
      <c r="H112" s="207" t="s">
        <v>835</v>
      </c>
      <c r="I112" s="207" t="s">
        <v>797</v>
      </c>
      <c r="J112" s="207">
        <v>50</v>
      </c>
      <c r="K112" s="219"/>
    </row>
    <row r="113" spans="2:11" customFormat="1" ht="15" customHeight="1">
      <c r="B113" s="230"/>
      <c r="C113" s="207" t="s">
        <v>53</v>
      </c>
      <c r="D113" s="207"/>
      <c r="E113" s="207"/>
      <c r="F113" s="228" t="s">
        <v>795</v>
      </c>
      <c r="G113" s="207"/>
      <c r="H113" s="207" t="s">
        <v>836</v>
      </c>
      <c r="I113" s="207" t="s">
        <v>797</v>
      </c>
      <c r="J113" s="207">
        <v>20</v>
      </c>
      <c r="K113" s="219"/>
    </row>
    <row r="114" spans="2:11" customFormat="1" ht="15" customHeight="1">
      <c r="B114" s="230"/>
      <c r="C114" s="207" t="s">
        <v>837</v>
      </c>
      <c r="D114" s="207"/>
      <c r="E114" s="207"/>
      <c r="F114" s="228" t="s">
        <v>795</v>
      </c>
      <c r="G114" s="207"/>
      <c r="H114" s="207" t="s">
        <v>838</v>
      </c>
      <c r="I114" s="207" t="s">
        <v>797</v>
      </c>
      <c r="J114" s="207">
        <v>120</v>
      </c>
      <c r="K114" s="219"/>
    </row>
    <row r="115" spans="2:11" customFormat="1" ht="15" customHeight="1">
      <c r="B115" s="230"/>
      <c r="C115" s="207" t="s">
        <v>38</v>
      </c>
      <c r="D115" s="207"/>
      <c r="E115" s="207"/>
      <c r="F115" s="228" t="s">
        <v>795</v>
      </c>
      <c r="G115" s="207"/>
      <c r="H115" s="207" t="s">
        <v>839</v>
      </c>
      <c r="I115" s="207" t="s">
        <v>830</v>
      </c>
      <c r="J115" s="207"/>
      <c r="K115" s="219"/>
    </row>
    <row r="116" spans="2:11" customFormat="1" ht="15" customHeight="1">
      <c r="B116" s="230"/>
      <c r="C116" s="207" t="s">
        <v>48</v>
      </c>
      <c r="D116" s="207"/>
      <c r="E116" s="207"/>
      <c r="F116" s="228" t="s">
        <v>795</v>
      </c>
      <c r="G116" s="207"/>
      <c r="H116" s="207" t="s">
        <v>840</v>
      </c>
      <c r="I116" s="207" t="s">
        <v>830</v>
      </c>
      <c r="J116" s="207"/>
      <c r="K116" s="219"/>
    </row>
    <row r="117" spans="2:11" customFormat="1" ht="15" customHeight="1">
      <c r="B117" s="230"/>
      <c r="C117" s="207" t="s">
        <v>57</v>
      </c>
      <c r="D117" s="207"/>
      <c r="E117" s="207"/>
      <c r="F117" s="228" t="s">
        <v>795</v>
      </c>
      <c r="G117" s="207"/>
      <c r="H117" s="207" t="s">
        <v>841</v>
      </c>
      <c r="I117" s="207" t="s">
        <v>842</v>
      </c>
      <c r="J117" s="207"/>
      <c r="K117" s="219"/>
    </row>
    <row r="118" spans="2:11" customFormat="1" ht="15" customHeight="1">
      <c r="B118" s="231"/>
      <c r="C118" s="237"/>
      <c r="D118" s="237"/>
      <c r="E118" s="237"/>
      <c r="F118" s="237"/>
      <c r="G118" s="237"/>
      <c r="H118" s="237"/>
      <c r="I118" s="237"/>
      <c r="J118" s="237"/>
      <c r="K118" s="233"/>
    </row>
    <row r="119" spans="2:11" customFormat="1" ht="18.75" customHeight="1">
      <c r="B119" s="238"/>
      <c r="C119" s="239"/>
      <c r="D119" s="239"/>
      <c r="E119" s="239"/>
      <c r="F119" s="240"/>
      <c r="G119" s="239"/>
      <c r="H119" s="239"/>
      <c r="I119" s="239"/>
      <c r="J119" s="239"/>
      <c r="K119" s="238"/>
    </row>
    <row r="120" spans="2:11" customFormat="1" ht="18.75" customHeight="1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</row>
    <row r="121" spans="2:11" customFormat="1" ht="7.5" customHeight="1">
      <c r="B121" s="241"/>
      <c r="C121" s="242"/>
      <c r="D121" s="242"/>
      <c r="E121" s="242"/>
      <c r="F121" s="242"/>
      <c r="G121" s="242"/>
      <c r="H121" s="242"/>
      <c r="I121" s="242"/>
      <c r="J121" s="242"/>
      <c r="K121" s="243"/>
    </row>
    <row r="122" spans="2:11" customFormat="1" ht="45" customHeight="1">
      <c r="B122" s="244"/>
      <c r="C122" s="323" t="s">
        <v>843</v>
      </c>
      <c r="D122" s="323"/>
      <c r="E122" s="323"/>
      <c r="F122" s="323"/>
      <c r="G122" s="323"/>
      <c r="H122" s="323"/>
      <c r="I122" s="323"/>
      <c r="J122" s="323"/>
      <c r="K122" s="245"/>
    </row>
    <row r="123" spans="2:11" customFormat="1" ht="17.25" customHeight="1">
      <c r="B123" s="246"/>
      <c r="C123" s="220" t="s">
        <v>789</v>
      </c>
      <c r="D123" s="220"/>
      <c r="E123" s="220"/>
      <c r="F123" s="220" t="s">
        <v>790</v>
      </c>
      <c r="G123" s="221"/>
      <c r="H123" s="220" t="s">
        <v>54</v>
      </c>
      <c r="I123" s="220" t="s">
        <v>57</v>
      </c>
      <c r="J123" s="220" t="s">
        <v>791</v>
      </c>
      <c r="K123" s="247"/>
    </row>
    <row r="124" spans="2:11" customFormat="1" ht="17.25" customHeight="1">
      <c r="B124" s="246"/>
      <c r="C124" s="222" t="s">
        <v>792</v>
      </c>
      <c r="D124" s="222"/>
      <c r="E124" s="222"/>
      <c r="F124" s="223" t="s">
        <v>793</v>
      </c>
      <c r="G124" s="224"/>
      <c r="H124" s="222"/>
      <c r="I124" s="222"/>
      <c r="J124" s="222" t="s">
        <v>794</v>
      </c>
      <c r="K124" s="247"/>
    </row>
    <row r="125" spans="2:11" customFormat="1" ht="5.25" customHeight="1">
      <c r="B125" s="248"/>
      <c r="C125" s="225"/>
      <c r="D125" s="225"/>
      <c r="E125" s="225"/>
      <c r="F125" s="225"/>
      <c r="G125" s="249"/>
      <c r="H125" s="225"/>
      <c r="I125" s="225"/>
      <c r="J125" s="225"/>
      <c r="K125" s="250"/>
    </row>
    <row r="126" spans="2:11" customFormat="1" ht="15" customHeight="1">
      <c r="B126" s="248"/>
      <c r="C126" s="207" t="s">
        <v>798</v>
      </c>
      <c r="D126" s="227"/>
      <c r="E126" s="227"/>
      <c r="F126" s="228" t="s">
        <v>795</v>
      </c>
      <c r="G126" s="207"/>
      <c r="H126" s="207" t="s">
        <v>835</v>
      </c>
      <c r="I126" s="207" t="s">
        <v>797</v>
      </c>
      <c r="J126" s="207">
        <v>120</v>
      </c>
      <c r="K126" s="251"/>
    </row>
    <row r="127" spans="2:11" customFormat="1" ht="15" customHeight="1">
      <c r="B127" s="248"/>
      <c r="C127" s="207" t="s">
        <v>844</v>
      </c>
      <c r="D127" s="207"/>
      <c r="E127" s="207"/>
      <c r="F127" s="228" t="s">
        <v>795</v>
      </c>
      <c r="G127" s="207"/>
      <c r="H127" s="207" t="s">
        <v>845</v>
      </c>
      <c r="I127" s="207" t="s">
        <v>797</v>
      </c>
      <c r="J127" s="207" t="s">
        <v>846</v>
      </c>
      <c r="K127" s="251"/>
    </row>
    <row r="128" spans="2:11" customFormat="1" ht="15" customHeight="1">
      <c r="B128" s="248"/>
      <c r="C128" s="207" t="s">
        <v>743</v>
      </c>
      <c r="D128" s="207"/>
      <c r="E128" s="207"/>
      <c r="F128" s="228" t="s">
        <v>795</v>
      </c>
      <c r="G128" s="207"/>
      <c r="H128" s="207" t="s">
        <v>847</v>
      </c>
      <c r="I128" s="207" t="s">
        <v>797</v>
      </c>
      <c r="J128" s="207" t="s">
        <v>846</v>
      </c>
      <c r="K128" s="251"/>
    </row>
    <row r="129" spans="2:11" customFormat="1" ht="15" customHeight="1">
      <c r="B129" s="248"/>
      <c r="C129" s="207" t="s">
        <v>806</v>
      </c>
      <c r="D129" s="207"/>
      <c r="E129" s="207"/>
      <c r="F129" s="228" t="s">
        <v>801</v>
      </c>
      <c r="G129" s="207"/>
      <c r="H129" s="207" t="s">
        <v>807</v>
      </c>
      <c r="I129" s="207" t="s">
        <v>797</v>
      </c>
      <c r="J129" s="207">
        <v>15</v>
      </c>
      <c r="K129" s="251"/>
    </row>
    <row r="130" spans="2:11" customFormat="1" ht="15" customHeight="1">
      <c r="B130" s="248"/>
      <c r="C130" s="207" t="s">
        <v>808</v>
      </c>
      <c r="D130" s="207"/>
      <c r="E130" s="207"/>
      <c r="F130" s="228" t="s">
        <v>801</v>
      </c>
      <c r="G130" s="207"/>
      <c r="H130" s="207" t="s">
        <v>809</v>
      </c>
      <c r="I130" s="207" t="s">
        <v>797</v>
      </c>
      <c r="J130" s="207">
        <v>15</v>
      </c>
      <c r="K130" s="251"/>
    </row>
    <row r="131" spans="2:11" customFormat="1" ht="15" customHeight="1">
      <c r="B131" s="248"/>
      <c r="C131" s="207" t="s">
        <v>810</v>
      </c>
      <c r="D131" s="207"/>
      <c r="E131" s="207"/>
      <c r="F131" s="228" t="s">
        <v>801</v>
      </c>
      <c r="G131" s="207"/>
      <c r="H131" s="207" t="s">
        <v>811</v>
      </c>
      <c r="I131" s="207" t="s">
        <v>797</v>
      </c>
      <c r="J131" s="207">
        <v>20</v>
      </c>
      <c r="K131" s="251"/>
    </row>
    <row r="132" spans="2:11" customFormat="1" ht="15" customHeight="1">
      <c r="B132" s="248"/>
      <c r="C132" s="207" t="s">
        <v>812</v>
      </c>
      <c r="D132" s="207"/>
      <c r="E132" s="207"/>
      <c r="F132" s="228" t="s">
        <v>801</v>
      </c>
      <c r="G132" s="207"/>
      <c r="H132" s="207" t="s">
        <v>813</v>
      </c>
      <c r="I132" s="207" t="s">
        <v>797</v>
      </c>
      <c r="J132" s="207">
        <v>20</v>
      </c>
      <c r="K132" s="251"/>
    </row>
    <row r="133" spans="2:11" customFormat="1" ht="15" customHeight="1">
      <c r="B133" s="248"/>
      <c r="C133" s="207" t="s">
        <v>800</v>
      </c>
      <c r="D133" s="207"/>
      <c r="E133" s="207"/>
      <c r="F133" s="228" t="s">
        <v>801</v>
      </c>
      <c r="G133" s="207"/>
      <c r="H133" s="207" t="s">
        <v>835</v>
      </c>
      <c r="I133" s="207" t="s">
        <v>797</v>
      </c>
      <c r="J133" s="207">
        <v>50</v>
      </c>
      <c r="K133" s="251"/>
    </row>
    <row r="134" spans="2:11" customFormat="1" ht="15" customHeight="1">
      <c r="B134" s="248"/>
      <c r="C134" s="207" t="s">
        <v>814</v>
      </c>
      <c r="D134" s="207"/>
      <c r="E134" s="207"/>
      <c r="F134" s="228" t="s">
        <v>801</v>
      </c>
      <c r="G134" s="207"/>
      <c r="H134" s="207" t="s">
        <v>835</v>
      </c>
      <c r="I134" s="207" t="s">
        <v>797</v>
      </c>
      <c r="J134" s="207">
        <v>50</v>
      </c>
      <c r="K134" s="251"/>
    </row>
    <row r="135" spans="2:11" customFormat="1" ht="15" customHeight="1">
      <c r="B135" s="248"/>
      <c r="C135" s="207" t="s">
        <v>820</v>
      </c>
      <c r="D135" s="207"/>
      <c r="E135" s="207"/>
      <c r="F135" s="228" t="s">
        <v>801</v>
      </c>
      <c r="G135" s="207"/>
      <c r="H135" s="207" t="s">
        <v>835</v>
      </c>
      <c r="I135" s="207" t="s">
        <v>797</v>
      </c>
      <c r="J135" s="207">
        <v>50</v>
      </c>
      <c r="K135" s="251"/>
    </row>
    <row r="136" spans="2:11" customFormat="1" ht="15" customHeight="1">
      <c r="B136" s="248"/>
      <c r="C136" s="207" t="s">
        <v>822</v>
      </c>
      <c r="D136" s="207"/>
      <c r="E136" s="207"/>
      <c r="F136" s="228" t="s">
        <v>801</v>
      </c>
      <c r="G136" s="207"/>
      <c r="H136" s="207" t="s">
        <v>835</v>
      </c>
      <c r="I136" s="207" t="s">
        <v>797</v>
      </c>
      <c r="J136" s="207">
        <v>50</v>
      </c>
      <c r="K136" s="251"/>
    </row>
    <row r="137" spans="2:11" customFormat="1" ht="15" customHeight="1">
      <c r="B137" s="248"/>
      <c r="C137" s="207" t="s">
        <v>823</v>
      </c>
      <c r="D137" s="207"/>
      <c r="E137" s="207"/>
      <c r="F137" s="228" t="s">
        <v>801</v>
      </c>
      <c r="G137" s="207"/>
      <c r="H137" s="207" t="s">
        <v>848</v>
      </c>
      <c r="I137" s="207" t="s">
        <v>797</v>
      </c>
      <c r="J137" s="207">
        <v>255</v>
      </c>
      <c r="K137" s="251"/>
    </row>
    <row r="138" spans="2:11" customFormat="1" ht="15" customHeight="1">
      <c r="B138" s="248"/>
      <c r="C138" s="207" t="s">
        <v>825</v>
      </c>
      <c r="D138" s="207"/>
      <c r="E138" s="207"/>
      <c r="F138" s="228" t="s">
        <v>795</v>
      </c>
      <c r="G138" s="207"/>
      <c r="H138" s="207" t="s">
        <v>849</v>
      </c>
      <c r="I138" s="207" t="s">
        <v>827</v>
      </c>
      <c r="J138" s="207"/>
      <c r="K138" s="251"/>
    </row>
    <row r="139" spans="2:11" customFormat="1" ht="15" customHeight="1">
      <c r="B139" s="248"/>
      <c r="C139" s="207" t="s">
        <v>828</v>
      </c>
      <c r="D139" s="207"/>
      <c r="E139" s="207"/>
      <c r="F139" s="228" t="s">
        <v>795</v>
      </c>
      <c r="G139" s="207"/>
      <c r="H139" s="207" t="s">
        <v>850</v>
      </c>
      <c r="I139" s="207" t="s">
        <v>830</v>
      </c>
      <c r="J139" s="207"/>
      <c r="K139" s="251"/>
    </row>
    <row r="140" spans="2:11" customFormat="1" ht="15" customHeight="1">
      <c r="B140" s="248"/>
      <c r="C140" s="207" t="s">
        <v>831</v>
      </c>
      <c r="D140" s="207"/>
      <c r="E140" s="207"/>
      <c r="F140" s="228" t="s">
        <v>795</v>
      </c>
      <c r="G140" s="207"/>
      <c r="H140" s="207" t="s">
        <v>831</v>
      </c>
      <c r="I140" s="207" t="s">
        <v>830</v>
      </c>
      <c r="J140" s="207"/>
      <c r="K140" s="251"/>
    </row>
    <row r="141" spans="2:11" customFormat="1" ht="15" customHeight="1">
      <c r="B141" s="248"/>
      <c r="C141" s="207" t="s">
        <v>38</v>
      </c>
      <c r="D141" s="207"/>
      <c r="E141" s="207"/>
      <c r="F141" s="228" t="s">
        <v>795</v>
      </c>
      <c r="G141" s="207"/>
      <c r="H141" s="207" t="s">
        <v>851</v>
      </c>
      <c r="I141" s="207" t="s">
        <v>830</v>
      </c>
      <c r="J141" s="207"/>
      <c r="K141" s="251"/>
    </row>
    <row r="142" spans="2:11" customFormat="1" ht="15" customHeight="1">
      <c r="B142" s="248"/>
      <c r="C142" s="207" t="s">
        <v>852</v>
      </c>
      <c r="D142" s="207"/>
      <c r="E142" s="207"/>
      <c r="F142" s="228" t="s">
        <v>795</v>
      </c>
      <c r="G142" s="207"/>
      <c r="H142" s="207" t="s">
        <v>853</v>
      </c>
      <c r="I142" s="207" t="s">
        <v>830</v>
      </c>
      <c r="J142" s="207"/>
      <c r="K142" s="251"/>
    </row>
    <row r="143" spans="2:11" customFormat="1" ht="15" customHeight="1">
      <c r="B143" s="252"/>
      <c r="C143" s="253"/>
      <c r="D143" s="253"/>
      <c r="E143" s="253"/>
      <c r="F143" s="253"/>
      <c r="G143" s="253"/>
      <c r="H143" s="253"/>
      <c r="I143" s="253"/>
      <c r="J143" s="253"/>
      <c r="K143" s="254"/>
    </row>
    <row r="144" spans="2:11" customFormat="1" ht="18.75" customHeight="1">
      <c r="B144" s="239"/>
      <c r="C144" s="239"/>
      <c r="D144" s="239"/>
      <c r="E144" s="239"/>
      <c r="F144" s="240"/>
      <c r="G144" s="239"/>
      <c r="H144" s="239"/>
      <c r="I144" s="239"/>
      <c r="J144" s="239"/>
      <c r="K144" s="239"/>
    </row>
    <row r="145" spans="2:11" customFormat="1" ht="18.75" customHeight="1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</row>
    <row r="146" spans="2:11" customFormat="1" ht="7.5" customHeight="1">
      <c r="B146" s="215"/>
      <c r="C146" s="216"/>
      <c r="D146" s="216"/>
      <c r="E146" s="216"/>
      <c r="F146" s="216"/>
      <c r="G146" s="216"/>
      <c r="H146" s="216"/>
      <c r="I146" s="216"/>
      <c r="J146" s="216"/>
      <c r="K146" s="217"/>
    </row>
    <row r="147" spans="2:11" customFormat="1" ht="45" customHeight="1">
      <c r="B147" s="218"/>
      <c r="C147" s="325" t="s">
        <v>854</v>
      </c>
      <c r="D147" s="325"/>
      <c r="E147" s="325"/>
      <c r="F147" s="325"/>
      <c r="G147" s="325"/>
      <c r="H147" s="325"/>
      <c r="I147" s="325"/>
      <c r="J147" s="325"/>
      <c r="K147" s="219"/>
    </row>
    <row r="148" spans="2:11" customFormat="1" ht="17.25" customHeight="1">
      <c r="B148" s="218"/>
      <c r="C148" s="220" t="s">
        <v>789</v>
      </c>
      <c r="D148" s="220"/>
      <c r="E148" s="220"/>
      <c r="F148" s="220" t="s">
        <v>790</v>
      </c>
      <c r="G148" s="221"/>
      <c r="H148" s="220" t="s">
        <v>54</v>
      </c>
      <c r="I148" s="220" t="s">
        <v>57</v>
      </c>
      <c r="J148" s="220" t="s">
        <v>791</v>
      </c>
      <c r="K148" s="219"/>
    </row>
    <row r="149" spans="2:11" customFormat="1" ht="17.25" customHeight="1">
      <c r="B149" s="218"/>
      <c r="C149" s="222" t="s">
        <v>792</v>
      </c>
      <c r="D149" s="222"/>
      <c r="E149" s="222"/>
      <c r="F149" s="223" t="s">
        <v>793</v>
      </c>
      <c r="G149" s="224"/>
      <c r="H149" s="222"/>
      <c r="I149" s="222"/>
      <c r="J149" s="222" t="s">
        <v>794</v>
      </c>
      <c r="K149" s="219"/>
    </row>
    <row r="150" spans="2:11" customFormat="1" ht="5.25" customHeight="1">
      <c r="B150" s="230"/>
      <c r="C150" s="225"/>
      <c r="D150" s="225"/>
      <c r="E150" s="225"/>
      <c r="F150" s="225"/>
      <c r="G150" s="226"/>
      <c r="H150" s="225"/>
      <c r="I150" s="225"/>
      <c r="J150" s="225"/>
      <c r="K150" s="251"/>
    </row>
    <row r="151" spans="2:11" customFormat="1" ht="15" customHeight="1">
      <c r="B151" s="230"/>
      <c r="C151" s="255" t="s">
        <v>798</v>
      </c>
      <c r="D151" s="207"/>
      <c r="E151" s="207"/>
      <c r="F151" s="256" t="s">
        <v>795</v>
      </c>
      <c r="G151" s="207"/>
      <c r="H151" s="255" t="s">
        <v>835</v>
      </c>
      <c r="I151" s="255" t="s">
        <v>797</v>
      </c>
      <c r="J151" s="255">
        <v>120</v>
      </c>
      <c r="K151" s="251"/>
    </row>
    <row r="152" spans="2:11" customFormat="1" ht="15" customHeight="1">
      <c r="B152" s="230"/>
      <c r="C152" s="255" t="s">
        <v>844</v>
      </c>
      <c r="D152" s="207"/>
      <c r="E152" s="207"/>
      <c r="F152" s="256" t="s">
        <v>795</v>
      </c>
      <c r="G152" s="207"/>
      <c r="H152" s="255" t="s">
        <v>855</v>
      </c>
      <c r="I152" s="255" t="s">
        <v>797</v>
      </c>
      <c r="J152" s="255" t="s">
        <v>846</v>
      </c>
      <c r="K152" s="251"/>
    </row>
    <row r="153" spans="2:11" customFormat="1" ht="15" customHeight="1">
      <c r="B153" s="230"/>
      <c r="C153" s="255" t="s">
        <v>743</v>
      </c>
      <c r="D153" s="207"/>
      <c r="E153" s="207"/>
      <c r="F153" s="256" t="s">
        <v>795</v>
      </c>
      <c r="G153" s="207"/>
      <c r="H153" s="255" t="s">
        <v>856</v>
      </c>
      <c r="I153" s="255" t="s">
        <v>797</v>
      </c>
      <c r="J153" s="255" t="s">
        <v>846</v>
      </c>
      <c r="K153" s="251"/>
    </row>
    <row r="154" spans="2:11" customFormat="1" ht="15" customHeight="1">
      <c r="B154" s="230"/>
      <c r="C154" s="255" t="s">
        <v>800</v>
      </c>
      <c r="D154" s="207"/>
      <c r="E154" s="207"/>
      <c r="F154" s="256" t="s">
        <v>801</v>
      </c>
      <c r="G154" s="207"/>
      <c r="H154" s="255" t="s">
        <v>835</v>
      </c>
      <c r="I154" s="255" t="s">
        <v>797</v>
      </c>
      <c r="J154" s="255">
        <v>50</v>
      </c>
      <c r="K154" s="251"/>
    </row>
    <row r="155" spans="2:11" customFormat="1" ht="15" customHeight="1">
      <c r="B155" s="230"/>
      <c r="C155" s="255" t="s">
        <v>803</v>
      </c>
      <c r="D155" s="207"/>
      <c r="E155" s="207"/>
      <c r="F155" s="256" t="s">
        <v>795</v>
      </c>
      <c r="G155" s="207"/>
      <c r="H155" s="255" t="s">
        <v>835</v>
      </c>
      <c r="I155" s="255" t="s">
        <v>805</v>
      </c>
      <c r="J155" s="255"/>
      <c r="K155" s="251"/>
    </row>
    <row r="156" spans="2:11" customFormat="1" ht="15" customHeight="1">
      <c r="B156" s="230"/>
      <c r="C156" s="255" t="s">
        <v>814</v>
      </c>
      <c r="D156" s="207"/>
      <c r="E156" s="207"/>
      <c r="F156" s="256" t="s">
        <v>801</v>
      </c>
      <c r="G156" s="207"/>
      <c r="H156" s="255" t="s">
        <v>835</v>
      </c>
      <c r="I156" s="255" t="s">
        <v>797</v>
      </c>
      <c r="J156" s="255">
        <v>50</v>
      </c>
      <c r="K156" s="251"/>
    </row>
    <row r="157" spans="2:11" customFormat="1" ht="15" customHeight="1">
      <c r="B157" s="230"/>
      <c r="C157" s="255" t="s">
        <v>822</v>
      </c>
      <c r="D157" s="207"/>
      <c r="E157" s="207"/>
      <c r="F157" s="256" t="s">
        <v>801</v>
      </c>
      <c r="G157" s="207"/>
      <c r="H157" s="255" t="s">
        <v>835</v>
      </c>
      <c r="I157" s="255" t="s">
        <v>797</v>
      </c>
      <c r="J157" s="255">
        <v>50</v>
      </c>
      <c r="K157" s="251"/>
    </row>
    <row r="158" spans="2:11" customFormat="1" ht="15" customHeight="1">
      <c r="B158" s="230"/>
      <c r="C158" s="255" t="s">
        <v>820</v>
      </c>
      <c r="D158" s="207"/>
      <c r="E158" s="207"/>
      <c r="F158" s="256" t="s">
        <v>801</v>
      </c>
      <c r="G158" s="207"/>
      <c r="H158" s="255" t="s">
        <v>835</v>
      </c>
      <c r="I158" s="255" t="s">
        <v>797</v>
      </c>
      <c r="J158" s="255">
        <v>50</v>
      </c>
      <c r="K158" s="251"/>
    </row>
    <row r="159" spans="2:11" customFormat="1" ht="15" customHeight="1">
      <c r="B159" s="230"/>
      <c r="C159" s="255" t="s">
        <v>97</v>
      </c>
      <c r="D159" s="207"/>
      <c r="E159" s="207"/>
      <c r="F159" s="256" t="s">
        <v>795</v>
      </c>
      <c r="G159" s="207"/>
      <c r="H159" s="255" t="s">
        <v>857</v>
      </c>
      <c r="I159" s="255" t="s">
        <v>797</v>
      </c>
      <c r="J159" s="255" t="s">
        <v>858</v>
      </c>
      <c r="K159" s="251"/>
    </row>
    <row r="160" spans="2:11" customFormat="1" ht="15" customHeight="1">
      <c r="B160" s="230"/>
      <c r="C160" s="255" t="s">
        <v>859</v>
      </c>
      <c r="D160" s="207"/>
      <c r="E160" s="207"/>
      <c r="F160" s="256" t="s">
        <v>795</v>
      </c>
      <c r="G160" s="207"/>
      <c r="H160" s="255" t="s">
        <v>860</v>
      </c>
      <c r="I160" s="255" t="s">
        <v>830</v>
      </c>
      <c r="J160" s="255"/>
      <c r="K160" s="251"/>
    </row>
    <row r="161" spans="2:11" customFormat="1" ht="15" customHeight="1">
      <c r="B161" s="257"/>
      <c r="C161" s="237"/>
      <c r="D161" s="237"/>
      <c r="E161" s="237"/>
      <c r="F161" s="237"/>
      <c r="G161" s="237"/>
      <c r="H161" s="237"/>
      <c r="I161" s="237"/>
      <c r="J161" s="237"/>
      <c r="K161" s="258"/>
    </row>
    <row r="162" spans="2:11" customFormat="1" ht="18.75" customHeight="1">
      <c r="B162" s="239"/>
      <c r="C162" s="249"/>
      <c r="D162" s="249"/>
      <c r="E162" s="249"/>
      <c r="F162" s="259"/>
      <c r="G162" s="249"/>
      <c r="H162" s="249"/>
      <c r="I162" s="249"/>
      <c r="J162" s="249"/>
      <c r="K162" s="239"/>
    </row>
    <row r="163" spans="2:11" customFormat="1" ht="18.75" customHeight="1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</row>
    <row r="164" spans="2:11" customFormat="1" ht="7.5" customHeight="1">
      <c r="B164" s="196"/>
      <c r="C164" s="197"/>
      <c r="D164" s="197"/>
      <c r="E164" s="197"/>
      <c r="F164" s="197"/>
      <c r="G164" s="197"/>
      <c r="H164" s="197"/>
      <c r="I164" s="197"/>
      <c r="J164" s="197"/>
      <c r="K164" s="198"/>
    </row>
    <row r="165" spans="2:11" customFormat="1" ht="45" customHeight="1">
      <c r="B165" s="199"/>
      <c r="C165" s="323" t="s">
        <v>861</v>
      </c>
      <c r="D165" s="323"/>
      <c r="E165" s="323"/>
      <c r="F165" s="323"/>
      <c r="G165" s="323"/>
      <c r="H165" s="323"/>
      <c r="I165" s="323"/>
      <c r="J165" s="323"/>
      <c r="K165" s="200"/>
    </row>
    <row r="166" spans="2:11" customFormat="1" ht="17.25" customHeight="1">
      <c r="B166" s="199"/>
      <c r="C166" s="220" t="s">
        <v>789</v>
      </c>
      <c r="D166" s="220"/>
      <c r="E166" s="220"/>
      <c r="F166" s="220" t="s">
        <v>790</v>
      </c>
      <c r="G166" s="260"/>
      <c r="H166" s="261" t="s">
        <v>54</v>
      </c>
      <c r="I166" s="261" t="s">
        <v>57</v>
      </c>
      <c r="J166" s="220" t="s">
        <v>791</v>
      </c>
      <c r="K166" s="200"/>
    </row>
    <row r="167" spans="2:11" customFormat="1" ht="17.25" customHeight="1">
      <c r="B167" s="201"/>
      <c r="C167" s="222" t="s">
        <v>792</v>
      </c>
      <c r="D167" s="222"/>
      <c r="E167" s="222"/>
      <c r="F167" s="223" t="s">
        <v>793</v>
      </c>
      <c r="G167" s="262"/>
      <c r="H167" s="263"/>
      <c r="I167" s="263"/>
      <c r="J167" s="222" t="s">
        <v>794</v>
      </c>
      <c r="K167" s="202"/>
    </row>
    <row r="168" spans="2:11" customFormat="1" ht="5.25" customHeight="1">
      <c r="B168" s="230"/>
      <c r="C168" s="225"/>
      <c r="D168" s="225"/>
      <c r="E168" s="225"/>
      <c r="F168" s="225"/>
      <c r="G168" s="226"/>
      <c r="H168" s="225"/>
      <c r="I168" s="225"/>
      <c r="J168" s="225"/>
      <c r="K168" s="251"/>
    </row>
    <row r="169" spans="2:11" customFormat="1" ht="15" customHeight="1">
      <c r="B169" s="230"/>
      <c r="C169" s="207" t="s">
        <v>798</v>
      </c>
      <c r="D169" s="207"/>
      <c r="E169" s="207"/>
      <c r="F169" s="228" t="s">
        <v>795</v>
      </c>
      <c r="G169" s="207"/>
      <c r="H169" s="207" t="s">
        <v>835</v>
      </c>
      <c r="I169" s="207" t="s">
        <v>797</v>
      </c>
      <c r="J169" s="207">
        <v>120</v>
      </c>
      <c r="K169" s="251"/>
    </row>
    <row r="170" spans="2:11" customFormat="1" ht="15" customHeight="1">
      <c r="B170" s="230"/>
      <c r="C170" s="207" t="s">
        <v>844</v>
      </c>
      <c r="D170" s="207"/>
      <c r="E170" s="207"/>
      <c r="F170" s="228" t="s">
        <v>795</v>
      </c>
      <c r="G170" s="207"/>
      <c r="H170" s="207" t="s">
        <v>845</v>
      </c>
      <c r="I170" s="207" t="s">
        <v>797</v>
      </c>
      <c r="J170" s="207" t="s">
        <v>846</v>
      </c>
      <c r="K170" s="251"/>
    </row>
    <row r="171" spans="2:11" customFormat="1" ht="15" customHeight="1">
      <c r="B171" s="230"/>
      <c r="C171" s="207" t="s">
        <v>743</v>
      </c>
      <c r="D171" s="207"/>
      <c r="E171" s="207"/>
      <c r="F171" s="228" t="s">
        <v>795</v>
      </c>
      <c r="G171" s="207"/>
      <c r="H171" s="207" t="s">
        <v>862</v>
      </c>
      <c r="I171" s="207" t="s">
        <v>797</v>
      </c>
      <c r="J171" s="207" t="s">
        <v>846</v>
      </c>
      <c r="K171" s="251"/>
    </row>
    <row r="172" spans="2:11" customFormat="1" ht="15" customHeight="1">
      <c r="B172" s="230"/>
      <c r="C172" s="207" t="s">
        <v>800</v>
      </c>
      <c r="D172" s="207"/>
      <c r="E172" s="207"/>
      <c r="F172" s="228" t="s">
        <v>801</v>
      </c>
      <c r="G172" s="207"/>
      <c r="H172" s="207" t="s">
        <v>862</v>
      </c>
      <c r="I172" s="207" t="s">
        <v>797</v>
      </c>
      <c r="J172" s="207">
        <v>50</v>
      </c>
      <c r="K172" s="251"/>
    </row>
    <row r="173" spans="2:11" customFormat="1" ht="15" customHeight="1">
      <c r="B173" s="230"/>
      <c r="C173" s="207" t="s">
        <v>803</v>
      </c>
      <c r="D173" s="207"/>
      <c r="E173" s="207"/>
      <c r="F173" s="228" t="s">
        <v>795</v>
      </c>
      <c r="G173" s="207"/>
      <c r="H173" s="207" t="s">
        <v>862</v>
      </c>
      <c r="I173" s="207" t="s">
        <v>805</v>
      </c>
      <c r="J173" s="207"/>
      <c r="K173" s="251"/>
    </row>
    <row r="174" spans="2:11" customFormat="1" ht="15" customHeight="1">
      <c r="B174" s="230"/>
      <c r="C174" s="207" t="s">
        <v>814</v>
      </c>
      <c r="D174" s="207"/>
      <c r="E174" s="207"/>
      <c r="F174" s="228" t="s">
        <v>801</v>
      </c>
      <c r="G174" s="207"/>
      <c r="H174" s="207" t="s">
        <v>862</v>
      </c>
      <c r="I174" s="207" t="s">
        <v>797</v>
      </c>
      <c r="J174" s="207">
        <v>50</v>
      </c>
      <c r="K174" s="251"/>
    </row>
    <row r="175" spans="2:11" customFormat="1" ht="15" customHeight="1">
      <c r="B175" s="230"/>
      <c r="C175" s="207" t="s">
        <v>822</v>
      </c>
      <c r="D175" s="207"/>
      <c r="E175" s="207"/>
      <c r="F175" s="228" t="s">
        <v>801</v>
      </c>
      <c r="G175" s="207"/>
      <c r="H175" s="207" t="s">
        <v>862</v>
      </c>
      <c r="I175" s="207" t="s">
        <v>797</v>
      </c>
      <c r="J175" s="207">
        <v>50</v>
      </c>
      <c r="K175" s="251"/>
    </row>
    <row r="176" spans="2:11" customFormat="1" ht="15" customHeight="1">
      <c r="B176" s="230"/>
      <c r="C176" s="207" t="s">
        <v>820</v>
      </c>
      <c r="D176" s="207"/>
      <c r="E176" s="207"/>
      <c r="F176" s="228" t="s">
        <v>801</v>
      </c>
      <c r="G176" s="207"/>
      <c r="H176" s="207" t="s">
        <v>862</v>
      </c>
      <c r="I176" s="207" t="s">
        <v>797</v>
      </c>
      <c r="J176" s="207">
        <v>50</v>
      </c>
      <c r="K176" s="251"/>
    </row>
    <row r="177" spans="2:11" customFormat="1" ht="15" customHeight="1">
      <c r="B177" s="230"/>
      <c r="C177" s="207" t="s">
        <v>117</v>
      </c>
      <c r="D177" s="207"/>
      <c r="E177" s="207"/>
      <c r="F177" s="228" t="s">
        <v>795</v>
      </c>
      <c r="G177" s="207"/>
      <c r="H177" s="207" t="s">
        <v>863</v>
      </c>
      <c r="I177" s="207" t="s">
        <v>864</v>
      </c>
      <c r="J177" s="207"/>
      <c r="K177" s="251"/>
    </row>
    <row r="178" spans="2:11" customFormat="1" ht="15" customHeight="1">
      <c r="B178" s="230"/>
      <c r="C178" s="207" t="s">
        <v>57</v>
      </c>
      <c r="D178" s="207"/>
      <c r="E178" s="207"/>
      <c r="F178" s="228" t="s">
        <v>795</v>
      </c>
      <c r="G178" s="207"/>
      <c r="H178" s="207" t="s">
        <v>865</v>
      </c>
      <c r="I178" s="207" t="s">
        <v>866</v>
      </c>
      <c r="J178" s="207">
        <v>1</v>
      </c>
      <c r="K178" s="251"/>
    </row>
    <row r="179" spans="2:11" customFormat="1" ht="15" customHeight="1">
      <c r="B179" s="230"/>
      <c r="C179" s="207" t="s">
        <v>53</v>
      </c>
      <c r="D179" s="207"/>
      <c r="E179" s="207"/>
      <c r="F179" s="228" t="s">
        <v>795</v>
      </c>
      <c r="G179" s="207"/>
      <c r="H179" s="207" t="s">
        <v>867</v>
      </c>
      <c r="I179" s="207" t="s">
        <v>797</v>
      </c>
      <c r="J179" s="207">
        <v>20</v>
      </c>
      <c r="K179" s="251"/>
    </row>
    <row r="180" spans="2:11" customFormat="1" ht="15" customHeight="1">
      <c r="B180" s="230"/>
      <c r="C180" s="207" t="s">
        <v>54</v>
      </c>
      <c r="D180" s="207"/>
      <c r="E180" s="207"/>
      <c r="F180" s="228" t="s">
        <v>795</v>
      </c>
      <c r="G180" s="207"/>
      <c r="H180" s="207" t="s">
        <v>868</v>
      </c>
      <c r="I180" s="207" t="s">
        <v>797</v>
      </c>
      <c r="J180" s="207">
        <v>255</v>
      </c>
      <c r="K180" s="251"/>
    </row>
    <row r="181" spans="2:11" customFormat="1" ht="15" customHeight="1">
      <c r="B181" s="230"/>
      <c r="C181" s="207" t="s">
        <v>118</v>
      </c>
      <c r="D181" s="207"/>
      <c r="E181" s="207"/>
      <c r="F181" s="228" t="s">
        <v>795</v>
      </c>
      <c r="G181" s="207"/>
      <c r="H181" s="207" t="s">
        <v>759</v>
      </c>
      <c r="I181" s="207" t="s">
        <v>797</v>
      </c>
      <c r="J181" s="207">
        <v>10</v>
      </c>
      <c r="K181" s="251"/>
    </row>
    <row r="182" spans="2:11" customFormat="1" ht="15" customHeight="1">
      <c r="B182" s="230"/>
      <c r="C182" s="207" t="s">
        <v>119</v>
      </c>
      <c r="D182" s="207"/>
      <c r="E182" s="207"/>
      <c r="F182" s="228" t="s">
        <v>795</v>
      </c>
      <c r="G182" s="207"/>
      <c r="H182" s="207" t="s">
        <v>869</v>
      </c>
      <c r="I182" s="207" t="s">
        <v>830</v>
      </c>
      <c r="J182" s="207"/>
      <c r="K182" s="251"/>
    </row>
    <row r="183" spans="2:11" customFormat="1" ht="15" customHeight="1">
      <c r="B183" s="230"/>
      <c r="C183" s="207" t="s">
        <v>870</v>
      </c>
      <c r="D183" s="207"/>
      <c r="E183" s="207"/>
      <c r="F183" s="228" t="s">
        <v>795</v>
      </c>
      <c r="G183" s="207"/>
      <c r="H183" s="207" t="s">
        <v>871</v>
      </c>
      <c r="I183" s="207" t="s">
        <v>830</v>
      </c>
      <c r="J183" s="207"/>
      <c r="K183" s="251"/>
    </row>
    <row r="184" spans="2:11" customFormat="1" ht="15" customHeight="1">
      <c r="B184" s="230"/>
      <c r="C184" s="207" t="s">
        <v>859</v>
      </c>
      <c r="D184" s="207"/>
      <c r="E184" s="207"/>
      <c r="F184" s="228" t="s">
        <v>795</v>
      </c>
      <c r="G184" s="207"/>
      <c r="H184" s="207" t="s">
        <v>872</v>
      </c>
      <c r="I184" s="207" t="s">
        <v>830</v>
      </c>
      <c r="J184" s="207"/>
      <c r="K184" s="251"/>
    </row>
    <row r="185" spans="2:11" customFormat="1" ht="15" customHeight="1">
      <c r="B185" s="230"/>
      <c r="C185" s="207" t="s">
        <v>121</v>
      </c>
      <c r="D185" s="207"/>
      <c r="E185" s="207"/>
      <c r="F185" s="228" t="s">
        <v>801</v>
      </c>
      <c r="G185" s="207"/>
      <c r="H185" s="207" t="s">
        <v>873</v>
      </c>
      <c r="I185" s="207" t="s">
        <v>797</v>
      </c>
      <c r="J185" s="207">
        <v>50</v>
      </c>
      <c r="K185" s="251"/>
    </row>
    <row r="186" spans="2:11" customFormat="1" ht="15" customHeight="1">
      <c r="B186" s="230"/>
      <c r="C186" s="207" t="s">
        <v>874</v>
      </c>
      <c r="D186" s="207"/>
      <c r="E186" s="207"/>
      <c r="F186" s="228" t="s">
        <v>801</v>
      </c>
      <c r="G186" s="207"/>
      <c r="H186" s="207" t="s">
        <v>875</v>
      </c>
      <c r="I186" s="207" t="s">
        <v>876</v>
      </c>
      <c r="J186" s="207"/>
      <c r="K186" s="251"/>
    </row>
    <row r="187" spans="2:11" customFormat="1" ht="15" customHeight="1">
      <c r="B187" s="230"/>
      <c r="C187" s="207" t="s">
        <v>877</v>
      </c>
      <c r="D187" s="207"/>
      <c r="E187" s="207"/>
      <c r="F187" s="228" t="s">
        <v>801</v>
      </c>
      <c r="G187" s="207"/>
      <c r="H187" s="207" t="s">
        <v>878</v>
      </c>
      <c r="I187" s="207" t="s">
        <v>876</v>
      </c>
      <c r="J187" s="207"/>
      <c r="K187" s="251"/>
    </row>
    <row r="188" spans="2:11" customFormat="1" ht="15" customHeight="1">
      <c r="B188" s="230"/>
      <c r="C188" s="207" t="s">
        <v>879</v>
      </c>
      <c r="D188" s="207"/>
      <c r="E188" s="207"/>
      <c r="F188" s="228" t="s">
        <v>801</v>
      </c>
      <c r="G188" s="207"/>
      <c r="H188" s="207" t="s">
        <v>880</v>
      </c>
      <c r="I188" s="207" t="s">
        <v>876</v>
      </c>
      <c r="J188" s="207"/>
      <c r="K188" s="251"/>
    </row>
    <row r="189" spans="2:11" customFormat="1" ht="15" customHeight="1">
      <c r="B189" s="230"/>
      <c r="C189" s="264" t="s">
        <v>881</v>
      </c>
      <c r="D189" s="207"/>
      <c r="E189" s="207"/>
      <c r="F189" s="228" t="s">
        <v>801</v>
      </c>
      <c r="G189" s="207"/>
      <c r="H189" s="207" t="s">
        <v>882</v>
      </c>
      <c r="I189" s="207" t="s">
        <v>883</v>
      </c>
      <c r="J189" s="265" t="s">
        <v>884</v>
      </c>
      <c r="K189" s="251"/>
    </row>
    <row r="190" spans="2:11" customFormat="1" ht="15" customHeight="1">
      <c r="B190" s="266"/>
      <c r="C190" s="267" t="s">
        <v>885</v>
      </c>
      <c r="D190" s="268"/>
      <c r="E190" s="268"/>
      <c r="F190" s="269" t="s">
        <v>801</v>
      </c>
      <c r="G190" s="268"/>
      <c r="H190" s="268" t="s">
        <v>886</v>
      </c>
      <c r="I190" s="268" t="s">
        <v>883</v>
      </c>
      <c r="J190" s="270" t="s">
        <v>884</v>
      </c>
      <c r="K190" s="271"/>
    </row>
    <row r="191" spans="2:11" customFormat="1" ht="15" customHeight="1">
      <c r="B191" s="230"/>
      <c r="C191" s="264" t="s">
        <v>42</v>
      </c>
      <c r="D191" s="207"/>
      <c r="E191" s="207"/>
      <c r="F191" s="228" t="s">
        <v>795</v>
      </c>
      <c r="G191" s="207"/>
      <c r="H191" s="204" t="s">
        <v>887</v>
      </c>
      <c r="I191" s="207" t="s">
        <v>888</v>
      </c>
      <c r="J191" s="207"/>
      <c r="K191" s="251"/>
    </row>
    <row r="192" spans="2:11" customFormat="1" ht="15" customHeight="1">
      <c r="B192" s="230"/>
      <c r="C192" s="264" t="s">
        <v>889</v>
      </c>
      <c r="D192" s="207"/>
      <c r="E192" s="207"/>
      <c r="F192" s="228" t="s">
        <v>795</v>
      </c>
      <c r="G192" s="207"/>
      <c r="H192" s="207" t="s">
        <v>890</v>
      </c>
      <c r="I192" s="207" t="s">
        <v>830</v>
      </c>
      <c r="J192" s="207"/>
      <c r="K192" s="251"/>
    </row>
    <row r="193" spans="2:11" customFormat="1" ht="15" customHeight="1">
      <c r="B193" s="230"/>
      <c r="C193" s="264" t="s">
        <v>891</v>
      </c>
      <c r="D193" s="207"/>
      <c r="E193" s="207"/>
      <c r="F193" s="228" t="s">
        <v>795</v>
      </c>
      <c r="G193" s="207"/>
      <c r="H193" s="207" t="s">
        <v>892</v>
      </c>
      <c r="I193" s="207" t="s">
        <v>830</v>
      </c>
      <c r="J193" s="207"/>
      <c r="K193" s="251"/>
    </row>
    <row r="194" spans="2:11" customFormat="1" ht="15" customHeight="1">
      <c r="B194" s="230"/>
      <c r="C194" s="264" t="s">
        <v>893</v>
      </c>
      <c r="D194" s="207"/>
      <c r="E194" s="207"/>
      <c r="F194" s="228" t="s">
        <v>801</v>
      </c>
      <c r="G194" s="207"/>
      <c r="H194" s="207" t="s">
        <v>894</v>
      </c>
      <c r="I194" s="207" t="s">
        <v>830</v>
      </c>
      <c r="J194" s="207"/>
      <c r="K194" s="251"/>
    </row>
    <row r="195" spans="2:11" customFormat="1" ht="15" customHeight="1">
      <c r="B195" s="257"/>
      <c r="C195" s="272"/>
      <c r="D195" s="237"/>
      <c r="E195" s="237"/>
      <c r="F195" s="237"/>
      <c r="G195" s="237"/>
      <c r="H195" s="237"/>
      <c r="I195" s="237"/>
      <c r="J195" s="237"/>
      <c r="K195" s="258"/>
    </row>
    <row r="196" spans="2:11" customFormat="1" ht="18.75" customHeight="1">
      <c r="B196" s="239"/>
      <c r="C196" s="249"/>
      <c r="D196" s="249"/>
      <c r="E196" s="249"/>
      <c r="F196" s="259"/>
      <c r="G196" s="249"/>
      <c r="H196" s="249"/>
      <c r="I196" s="249"/>
      <c r="J196" s="249"/>
      <c r="K196" s="239"/>
    </row>
    <row r="197" spans="2:11" customFormat="1" ht="18.75" customHeight="1">
      <c r="B197" s="239"/>
      <c r="C197" s="249"/>
      <c r="D197" s="249"/>
      <c r="E197" s="249"/>
      <c r="F197" s="259"/>
      <c r="G197" s="249"/>
      <c r="H197" s="249"/>
      <c r="I197" s="249"/>
      <c r="J197" s="249"/>
      <c r="K197" s="239"/>
    </row>
    <row r="198" spans="2:11" customFormat="1" ht="18.75" customHeight="1"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</row>
    <row r="199" spans="2:11" customFormat="1" ht="13.5">
      <c r="B199" s="196"/>
      <c r="C199" s="197"/>
      <c r="D199" s="197"/>
      <c r="E199" s="197"/>
      <c r="F199" s="197"/>
      <c r="G199" s="197"/>
      <c r="H199" s="197"/>
      <c r="I199" s="197"/>
      <c r="J199" s="197"/>
      <c r="K199" s="198"/>
    </row>
    <row r="200" spans="2:11" customFormat="1" ht="21">
      <c r="B200" s="199"/>
      <c r="C200" s="323" t="s">
        <v>895</v>
      </c>
      <c r="D200" s="323"/>
      <c r="E200" s="323"/>
      <c r="F200" s="323"/>
      <c r="G200" s="323"/>
      <c r="H200" s="323"/>
      <c r="I200" s="323"/>
      <c r="J200" s="323"/>
      <c r="K200" s="200"/>
    </row>
    <row r="201" spans="2:11" customFormat="1" ht="25.5" customHeight="1">
      <c r="B201" s="199"/>
      <c r="C201" s="273" t="s">
        <v>896</v>
      </c>
      <c r="D201" s="273"/>
      <c r="E201" s="273"/>
      <c r="F201" s="273" t="s">
        <v>897</v>
      </c>
      <c r="G201" s="274"/>
      <c r="H201" s="324" t="s">
        <v>898</v>
      </c>
      <c r="I201" s="324"/>
      <c r="J201" s="324"/>
      <c r="K201" s="200"/>
    </row>
    <row r="202" spans="2:11" customFormat="1" ht="5.25" customHeight="1">
      <c r="B202" s="230"/>
      <c r="C202" s="225"/>
      <c r="D202" s="225"/>
      <c r="E202" s="225"/>
      <c r="F202" s="225"/>
      <c r="G202" s="249"/>
      <c r="H202" s="225"/>
      <c r="I202" s="225"/>
      <c r="J202" s="225"/>
      <c r="K202" s="251"/>
    </row>
    <row r="203" spans="2:11" customFormat="1" ht="15" customHeight="1">
      <c r="B203" s="230"/>
      <c r="C203" s="207" t="s">
        <v>888</v>
      </c>
      <c r="D203" s="207"/>
      <c r="E203" s="207"/>
      <c r="F203" s="228" t="s">
        <v>43</v>
      </c>
      <c r="G203" s="207"/>
      <c r="H203" s="322" t="s">
        <v>899</v>
      </c>
      <c r="I203" s="322"/>
      <c r="J203" s="322"/>
      <c r="K203" s="251"/>
    </row>
    <row r="204" spans="2:11" customFormat="1" ht="15" customHeight="1">
      <c r="B204" s="230"/>
      <c r="C204" s="207"/>
      <c r="D204" s="207"/>
      <c r="E204" s="207"/>
      <c r="F204" s="228" t="s">
        <v>44</v>
      </c>
      <c r="G204" s="207"/>
      <c r="H204" s="322" t="s">
        <v>900</v>
      </c>
      <c r="I204" s="322"/>
      <c r="J204" s="322"/>
      <c r="K204" s="251"/>
    </row>
    <row r="205" spans="2:11" customFormat="1" ht="15" customHeight="1">
      <c r="B205" s="230"/>
      <c r="C205" s="207"/>
      <c r="D205" s="207"/>
      <c r="E205" s="207"/>
      <c r="F205" s="228" t="s">
        <v>47</v>
      </c>
      <c r="G205" s="207"/>
      <c r="H205" s="322" t="s">
        <v>901</v>
      </c>
      <c r="I205" s="322"/>
      <c r="J205" s="322"/>
      <c r="K205" s="251"/>
    </row>
    <row r="206" spans="2:11" customFormat="1" ht="15" customHeight="1">
      <c r="B206" s="230"/>
      <c r="C206" s="207"/>
      <c r="D206" s="207"/>
      <c r="E206" s="207"/>
      <c r="F206" s="228" t="s">
        <v>45</v>
      </c>
      <c r="G206" s="207"/>
      <c r="H206" s="322" t="s">
        <v>902</v>
      </c>
      <c r="I206" s="322"/>
      <c r="J206" s="322"/>
      <c r="K206" s="251"/>
    </row>
    <row r="207" spans="2:11" customFormat="1" ht="15" customHeight="1">
      <c r="B207" s="230"/>
      <c r="C207" s="207"/>
      <c r="D207" s="207"/>
      <c r="E207" s="207"/>
      <c r="F207" s="228" t="s">
        <v>46</v>
      </c>
      <c r="G207" s="207"/>
      <c r="H207" s="322" t="s">
        <v>903</v>
      </c>
      <c r="I207" s="322"/>
      <c r="J207" s="322"/>
      <c r="K207" s="251"/>
    </row>
    <row r="208" spans="2:11" customFormat="1" ht="15" customHeight="1">
      <c r="B208" s="230"/>
      <c r="C208" s="207"/>
      <c r="D208" s="207"/>
      <c r="E208" s="207"/>
      <c r="F208" s="228"/>
      <c r="G208" s="207"/>
      <c r="H208" s="207"/>
      <c r="I208" s="207"/>
      <c r="J208" s="207"/>
      <c r="K208" s="251"/>
    </row>
    <row r="209" spans="2:11" customFormat="1" ht="15" customHeight="1">
      <c r="B209" s="230"/>
      <c r="C209" s="207" t="s">
        <v>842</v>
      </c>
      <c r="D209" s="207"/>
      <c r="E209" s="207"/>
      <c r="F209" s="228" t="s">
        <v>79</v>
      </c>
      <c r="G209" s="207"/>
      <c r="H209" s="322" t="s">
        <v>904</v>
      </c>
      <c r="I209" s="322"/>
      <c r="J209" s="322"/>
      <c r="K209" s="251"/>
    </row>
    <row r="210" spans="2:11" customFormat="1" ht="15" customHeight="1">
      <c r="B210" s="230"/>
      <c r="C210" s="207"/>
      <c r="D210" s="207"/>
      <c r="E210" s="207"/>
      <c r="F210" s="228" t="s">
        <v>738</v>
      </c>
      <c r="G210" s="207"/>
      <c r="H210" s="322" t="s">
        <v>739</v>
      </c>
      <c r="I210" s="322"/>
      <c r="J210" s="322"/>
      <c r="K210" s="251"/>
    </row>
    <row r="211" spans="2:11" customFormat="1" ht="15" customHeight="1">
      <c r="B211" s="230"/>
      <c r="C211" s="207"/>
      <c r="D211" s="207"/>
      <c r="E211" s="207"/>
      <c r="F211" s="228" t="s">
        <v>736</v>
      </c>
      <c r="G211" s="207"/>
      <c r="H211" s="322" t="s">
        <v>905</v>
      </c>
      <c r="I211" s="322"/>
      <c r="J211" s="322"/>
      <c r="K211" s="251"/>
    </row>
    <row r="212" spans="2:11" customFormat="1" ht="15" customHeight="1">
      <c r="B212" s="275"/>
      <c r="C212" s="207"/>
      <c r="D212" s="207"/>
      <c r="E212" s="207"/>
      <c r="F212" s="228" t="s">
        <v>91</v>
      </c>
      <c r="G212" s="264"/>
      <c r="H212" s="321" t="s">
        <v>740</v>
      </c>
      <c r="I212" s="321"/>
      <c r="J212" s="321"/>
      <c r="K212" s="276"/>
    </row>
    <row r="213" spans="2:11" customFormat="1" ht="15" customHeight="1">
      <c r="B213" s="275"/>
      <c r="C213" s="207"/>
      <c r="D213" s="207"/>
      <c r="E213" s="207"/>
      <c r="F213" s="228" t="s">
        <v>741</v>
      </c>
      <c r="G213" s="264"/>
      <c r="H213" s="321" t="s">
        <v>906</v>
      </c>
      <c r="I213" s="321"/>
      <c r="J213" s="321"/>
      <c r="K213" s="276"/>
    </row>
    <row r="214" spans="2:11" customFormat="1" ht="15" customHeight="1">
      <c r="B214" s="275"/>
      <c r="C214" s="207"/>
      <c r="D214" s="207"/>
      <c r="E214" s="207"/>
      <c r="F214" s="228"/>
      <c r="G214" s="264"/>
      <c r="H214" s="255"/>
      <c r="I214" s="255"/>
      <c r="J214" s="255"/>
      <c r="K214" s="276"/>
    </row>
    <row r="215" spans="2:11" customFormat="1" ht="15" customHeight="1">
      <c r="B215" s="275"/>
      <c r="C215" s="207" t="s">
        <v>866</v>
      </c>
      <c r="D215" s="207"/>
      <c r="E215" s="207"/>
      <c r="F215" s="228">
        <v>1</v>
      </c>
      <c r="G215" s="264"/>
      <c r="H215" s="321" t="s">
        <v>907</v>
      </c>
      <c r="I215" s="321"/>
      <c r="J215" s="321"/>
      <c r="K215" s="276"/>
    </row>
    <row r="216" spans="2:11" customFormat="1" ht="15" customHeight="1">
      <c r="B216" s="275"/>
      <c r="C216" s="207"/>
      <c r="D216" s="207"/>
      <c r="E216" s="207"/>
      <c r="F216" s="228">
        <v>2</v>
      </c>
      <c r="G216" s="264"/>
      <c r="H216" s="321" t="s">
        <v>908</v>
      </c>
      <c r="I216" s="321"/>
      <c r="J216" s="321"/>
      <c r="K216" s="276"/>
    </row>
    <row r="217" spans="2:11" customFormat="1" ht="15" customHeight="1">
      <c r="B217" s="275"/>
      <c r="C217" s="207"/>
      <c r="D217" s="207"/>
      <c r="E217" s="207"/>
      <c r="F217" s="228">
        <v>3</v>
      </c>
      <c r="G217" s="264"/>
      <c r="H217" s="321" t="s">
        <v>909</v>
      </c>
      <c r="I217" s="321"/>
      <c r="J217" s="321"/>
      <c r="K217" s="276"/>
    </row>
    <row r="218" spans="2:11" customFormat="1" ht="15" customHeight="1">
      <c r="B218" s="275"/>
      <c r="C218" s="207"/>
      <c r="D218" s="207"/>
      <c r="E218" s="207"/>
      <c r="F218" s="228">
        <v>4</v>
      </c>
      <c r="G218" s="264"/>
      <c r="H218" s="321" t="s">
        <v>910</v>
      </c>
      <c r="I218" s="321"/>
      <c r="J218" s="321"/>
      <c r="K218" s="276"/>
    </row>
    <row r="219" spans="2:11" customFormat="1" ht="12.75" customHeight="1">
      <c r="B219" s="277"/>
      <c r="C219" s="278"/>
      <c r="D219" s="278"/>
      <c r="E219" s="278"/>
      <c r="F219" s="278"/>
      <c r="G219" s="278"/>
      <c r="H219" s="278"/>
      <c r="I219" s="278"/>
      <c r="J219" s="278"/>
      <c r="K219" s="279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Velká tělocvična T1</vt:lpstr>
      <vt:lpstr>02 - Malá tělocvična T2</vt:lpstr>
      <vt:lpstr>03 - Vybavení velké a mal...</vt:lpstr>
      <vt:lpstr>04 - Vedlejší a ostatní r...</vt:lpstr>
      <vt:lpstr>Pokyny pro vyplnění</vt:lpstr>
      <vt:lpstr>'01 - Velká tělocvična T1'!Názvy_tisku</vt:lpstr>
      <vt:lpstr>'02 - Malá tělocvična T2'!Názvy_tisku</vt:lpstr>
      <vt:lpstr>'03 - Vybavení velké a mal...'!Názvy_tisku</vt:lpstr>
      <vt:lpstr>'04 - Vedlejší a ostatní r...'!Názvy_tisku</vt:lpstr>
      <vt:lpstr>'Rekapitulace stavby'!Názvy_tisku</vt:lpstr>
      <vt:lpstr>'01 - Velká tělocvična T1'!Oblast_tisku</vt:lpstr>
      <vt:lpstr>'02 - Malá tělocvična T2'!Oblast_tisku</vt:lpstr>
      <vt:lpstr>'03 - Vybavení velké a mal...'!Oblast_tisku</vt:lpstr>
      <vt:lpstr>'04 - Vedlejší a ostatní r...'!Oblast_tisku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DESKTOP-66LSVAL\uživatel</dc:creator>
  <cp:lastModifiedBy>Petr Mlýnek</cp:lastModifiedBy>
  <dcterms:created xsi:type="dcterms:W3CDTF">2025-03-08T13:53:24Z</dcterms:created>
  <dcterms:modified xsi:type="dcterms:W3CDTF">2025-03-12T12:55:34Z</dcterms:modified>
</cp:coreProperties>
</file>