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reckyA\Desktop\Multifinkční hala + umělka SFC\"/>
    </mc:Choice>
  </mc:AlternateContent>
  <xr:revisionPtr revIDLastSave="0" documentId="8_{A19BE1EF-4D30-43A5-A2BA-CD50C0B62905}" xr6:coauthVersionLast="47" xr6:coauthVersionMax="47" xr10:uidLastSave="{00000000-0000-0000-0000-000000000000}"/>
  <bookViews>
    <workbookView xWindow="-110" yWindow="-110" windowWidth="38620" windowHeight="21100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0 Pol" sheetId="12" r:id="rId4"/>
    <sheet name="01 01 Pol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 Pol'!$1:$7</definedName>
    <definedName name="_xlnm.Print_Titles" localSheetId="4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 Pol'!$A$1:$Y$25</definedName>
    <definedName name="_xlnm.Print_Area" localSheetId="4">'01 01 Pol'!$A$1:$Y$145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iterateCount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3" l="1"/>
  <c r="G9" i="13"/>
  <c r="M9" i="13" s="1"/>
  <c r="I9" i="13"/>
  <c r="I8" i="13" s="1"/>
  <c r="K9" i="13"/>
  <c r="O9" i="13"/>
  <c r="Q9" i="13"/>
  <c r="V9" i="13"/>
  <c r="G18" i="13"/>
  <c r="M18" i="13" s="1"/>
  <c r="I18" i="13"/>
  <c r="K18" i="13"/>
  <c r="O18" i="13"/>
  <c r="O8" i="13" s="1"/>
  <c r="Q18" i="13"/>
  <c r="V18" i="13"/>
  <c r="G25" i="13"/>
  <c r="M25" i="13" s="1"/>
  <c r="I25" i="13"/>
  <c r="K25" i="13"/>
  <c r="K24" i="13" s="1"/>
  <c r="O25" i="13"/>
  <c r="Q25" i="13"/>
  <c r="V25" i="13"/>
  <c r="V24" i="13" s="1"/>
  <c r="G27" i="13"/>
  <c r="I27" i="13"/>
  <c r="K27" i="13"/>
  <c r="M27" i="13"/>
  <c r="O27" i="13"/>
  <c r="Q27" i="13"/>
  <c r="V27" i="13"/>
  <c r="G29" i="13"/>
  <c r="M29" i="13" s="1"/>
  <c r="I29" i="13"/>
  <c r="K29" i="13"/>
  <c r="O29" i="13"/>
  <c r="Q29" i="13"/>
  <c r="V29" i="13"/>
  <c r="G32" i="13"/>
  <c r="I32" i="13"/>
  <c r="K32" i="13"/>
  <c r="K31" i="13" s="1"/>
  <c r="O32" i="13"/>
  <c r="Q32" i="13"/>
  <c r="V32" i="13"/>
  <c r="G34" i="13"/>
  <c r="M34" i="13" s="1"/>
  <c r="I34" i="13"/>
  <c r="K34" i="13"/>
  <c r="O34" i="13"/>
  <c r="Q34" i="13"/>
  <c r="V34" i="13"/>
  <c r="G36" i="13"/>
  <c r="M36" i="13" s="1"/>
  <c r="I36" i="13"/>
  <c r="K36" i="13"/>
  <c r="O36" i="13"/>
  <c r="Q36" i="13"/>
  <c r="V36" i="13"/>
  <c r="G38" i="13"/>
  <c r="M38" i="13" s="1"/>
  <c r="I38" i="13"/>
  <c r="K38" i="13"/>
  <c r="O38" i="13"/>
  <c r="Q38" i="13"/>
  <c r="V38" i="13"/>
  <c r="V43" i="13"/>
  <c r="G44" i="13"/>
  <c r="G43" i="13" s="1"/>
  <c r="I59" i="1" s="1"/>
  <c r="I44" i="13"/>
  <c r="I43" i="13" s="1"/>
  <c r="K44" i="13"/>
  <c r="K43" i="13" s="1"/>
  <c r="M44" i="13"/>
  <c r="M43" i="13" s="1"/>
  <c r="O44" i="13"/>
  <c r="O43" i="13" s="1"/>
  <c r="Q44" i="13"/>
  <c r="Q43" i="13" s="1"/>
  <c r="V44" i="13"/>
  <c r="G46" i="13"/>
  <c r="M46" i="13" s="1"/>
  <c r="I46" i="13"/>
  <c r="K46" i="13"/>
  <c r="O46" i="13"/>
  <c r="Q46" i="13"/>
  <c r="V46" i="13"/>
  <c r="G48" i="13"/>
  <c r="M48" i="13" s="1"/>
  <c r="I48" i="13"/>
  <c r="K48" i="13"/>
  <c r="K45" i="13" s="1"/>
  <c r="O48" i="13"/>
  <c r="O45" i="13" s="1"/>
  <c r="Q48" i="13"/>
  <c r="V48" i="13"/>
  <c r="V45" i="13" s="1"/>
  <c r="G50" i="13"/>
  <c r="M50" i="13" s="1"/>
  <c r="I50" i="13"/>
  <c r="K50" i="13"/>
  <c r="O50" i="13"/>
  <c r="Q50" i="13"/>
  <c r="V50" i="13"/>
  <c r="G52" i="13"/>
  <c r="G51" i="13" s="1"/>
  <c r="I61" i="1" s="1"/>
  <c r="I52" i="13"/>
  <c r="I51" i="13" s="1"/>
  <c r="K52" i="13"/>
  <c r="K51" i="13" s="1"/>
  <c r="O52" i="13"/>
  <c r="Q52" i="13"/>
  <c r="Q51" i="13" s="1"/>
  <c r="V52" i="13"/>
  <c r="G54" i="13"/>
  <c r="M54" i="13" s="1"/>
  <c r="I54" i="13"/>
  <c r="K54" i="13"/>
  <c r="O54" i="13"/>
  <c r="Q54" i="13"/>
  <c r="V54" i="13"/>
  <c r="G56" i="13"/>
  <c r="I56" i="13"/>
  <c r="K56" i="13"/>
  <c r="M56" i="13"/>
  <c r="O56" i="13"/>
  <c r="Q56" i="13"/>
  <c r="V56" i="13"/>
  <c r="G58" i="13"/>
  <c r="I58" i="13"/>
  <c r="I57" i="13" s="1"/>
  <c r="K58" i="13"/>
  <c r="M58" i="13"/>
  <c r="O58" i="13"/>
  <c r="Q58" i="13"/>
  <c r="V58" i="13"/>
  <c r="G63" i="13"/>
  <c r="M63" i="13" s="1"/>
  <c r="I63" i="13"/>
  <c r="K63" i="13"/>
  <c r="O63" i="13"/>
  <c r="Q63" i="13"/>
  <c r="V63" i="13"/>
  <c r="G70" i="13"/>
  <c r="M70" i="13" s="1"/>
  <c r="I70" i="13"/>
  <c r="K70" i="13"/>
  <c r="O70" i="13"/>
  <c r="Q70" i="13"/>
  <c r="V70" i="13"/>
  <c r="G76" i="13"/>
  <c r="M76" i="13" s="1"/>
  <c r="I76" i="13"/>
  <c r="K76" i="13"/>
  <c r="O76" i="13"/>
  <c r="Q76" i="13"/>
  <c r="V76" i="13"/>
  <c r="G78" i="13"/>
  <c r="M78" i="13" s="1"/>
  <c r="I78" i="13"/>
  <c r="K78" i="13"/>
  <c r="O78" i="13"/>
  <c r="O77" i="13" s="1"/>
  <c r="Q78" i="13"/>
  <c r="V78" i="13"/>
  <c r="V77" i="13" s="1"/>
  <c r="G80" i="13"/>
  <c r="I80" i="13"/>
  <c r="I77" i="13" s="1"/>
  <c r="K80" i="13"/>
  <c r="M80" i="13"/>
  <c r="O80" i="13"/>
  <c r="Q80" i="13"/>
  <c r="V80" i="13"/>
  <c r="G82" i="13"/>
  <c r="G81" i="13" s="1"/>
  <c r="I64" i="1" s="1"/>
  <c r="I82" i="13"/>
  <c r="I81" i="13" s="1"/>
  <c r="K82" i="13"/>
  <c r="K81" i="13" s="1"/>
  <c r="M82" i="13"/>
  <c r="M81" i="13" s="1"/>
  <c r="O82" i="13"/>
  <c r="O81" i="13" s="1"/>
  <c r="Q82" i="13"/>
  <c r="Q81" i="13" s="1"/>
  <c r="V82" i="13"/>
  <c r="V81" i="13" s="1"/>
  <c r="G88" i="13"/>
  <c r="M88" i="13" s="1"/>
  <c r="I88" i="13"/>
  <c r="K88" i="13"/>
  <c r="O88" i="13"/>
  <c r="Q88" i="13"/>
  <c r="V88" i="13"/>
  <c r="G95" i="13"/>
  <c r="M95" i="13" s="1"/>
  <c r="I95" i="13"/>
  <c r="K95" i="13"/>
  <c r="O95" i="13"/>
  <c r="Q95" i="13"/>
  <c r="V95" i="13"/>
  <c r="G105" i="13"/>
  <c r="I105" i="13"/>
  <c r="K105" i="13"/>
  <c r="M105" i="13"/>
  <c r="O105" i="13"/>
  <c r="Q105" i="13"/>
  <c r="V105" i="13"/>
  <c r="G112" i="13"/>
  <c r="M112" i="13" s="1"/>
  <c r="I112" i="13"/>
  <c r="K112" i="13"/>
  <c r="O112" i="13"/>
  <c r="Q112" i="13"/>
  <c r="V112" i="13"/>
  <c r="G122" i="13"/>
  <c r="I122" i="13"/>
  <c r="K122" i="13"/>
  <c r="M122" i="13"/>
  <c r="O122" i="13"/>
  <c r="Q122" i="13"/>
  <c r="V122" i="13"/>
  <c r="G123" i="13"/>
  <c r="M123" i="13" s="1"/>
  <c r="I123" i="13"/>
  <c r="K123" i="13"/>
  <c r="O123" i="13"/>
  <c r="Q123" i="13"/>
  <c r="V123" i="13"/>
  <c r="G126" i="13"/>
  <c r="M126" i="13" s="1"/>
  <c r="I126" i="13"/>
  <c r="K126" i="13"/>
  <c r="O126" i="13"/>
  <c r="Q126" i="13"/>
  <c r="V126" i="13"/>
  <c r="G129" i="13"/>
  <c r="M129" i="13" s="1"/>
  <c r="I129" i="13"/>
  <c r="K129" i="13"/>
  <c r="O129" i="13"/>
  <c r="Q129" i="13"/>
  <c r="V129" i="13"/>
  <c r="AE135" i="13"/>
  <c r="F42" i="1" s="1"/>
  <c r="BA13" i="12"/>
  <c r="G9" i="12"/>
  <c r="M9" i="12" s="1"/>
  <c r="M8" i="12" s="1"/>
  <c r="I9" i="12"/>
  <c r="I8" i="12" s="1"/>
  <c r="K9" i="12"/>
  <c r="K8" i="12" s="1"/>
  <c r="O9" i="12"/>
  <c r="O8" i="12" s="1"/>
  <c r="Q9" i="12"/>
  <c r="Q8" i="12" s="1"/>
  <c r="V9" i="12"/>
  <c r="V8" i="12" s="1"/>
  <c r="G10" i="12"/>
  <c r="I10" i="12"/>
  <c r="K10" i="12"/>
  <c r="M10" i="12"/>
  <c r="O10" i="12"/>
  <c r="Q10" i="12"/>
  <c r="V10" i="12"/>
  <c r="G11" i="12"/>
  <c r="I67" i="1" s="1"/>
  <c r="I20" i="1" s="1"/>
  <c r="G12" i="12"/>
  <c r="M12" i="12" s="1"/>
  <c r="M11" i="12" s="1"/>
  <c r="I12" i="12"/>
  <c r="I11" i="12" s="1"/>
  <c r="K12" i="12"/>
  <c r="K11" i="12" s="1"/>
  <c r="O12" i="12"/>
  <c r="O11" i="12" s="1"/>
  <c r="Q12" i="12"/>
  <c r="Q11" i="12" s="1"/>
  <c r="V12" i="12"/>
  <c r="V11" i="12" s="1"/>
  <c r="AE15" i="12"/>
  <c r="I18" i="1"/>
  <c r="AZ48" i="1"/>
  <c r="AZ46" i="1"/>
  <c r="J28" i="1"/>
  <c r="J26" i="1"/>
  <c r="G38" i="1"/>
  <c r="F38" i="1"/>
  <c r="J23" i="1"/>
  <c r="J24" i="1"/>
  <c r="J25" i="1"/>
  <c r="J27" i="1"/>
  <c r="E24" i="1"/>
  <c r="E26" i="1"/>
  <c r="M8" i="13" l="1"/>
  <c r="G8" i="13"/>
  <c r="I56" i="1" s="1"/>
  <c r="G31" i="13"/>
  <c r="I58" i="1" s="1"/>
  <c r="M52" i="13"/>
  <c r="F40" i="1"/>
  <c r="O87" i="13"/>
  <c r="K87" i="13"/>
  <c r="V57" i="13"/>
  <c r="K8" i="13"/>
  <c r="V87" i="13"/>
  <c r="K57" i="13"/>
  <c r="Q31" i="13"/>
  <c r="Q24" i="13"/>
  <c r="F41" i="1"/>
  <c r="Q45" i="13"/>
  <c r="M77" i="13"/>
  <c r="O57" i="13"/>
  <c r="AF135" i="13"/>
  <c r="G42" i="1" s="1"/>
  <c r="H42" i="1" s="1"/>
  <c r="I42" i="1" s="1"/>
  <c r="Q87" i="13"/>
  <c r="V51" i="13"/>
  <c r="I31" i="13"/>
  <c r="K77" i="13"/>
  <c r="I45" i="13"/>
  <c r="G87" i="13"/>
  <c r="I65" i="1" s="1"/>
  <c r="O51" i="13"/>
  <c r="V31" i="13"/>
  <c r="Q8" i="13"/>
  <c r="F39" i="1"/>
  <c r="G8" i="12"/>
  <c r="Q77" i="13"/>
  <c r="Q57" i="13"/>
  <c r="I24" i="13"/>
  <c r="M51" i="13"/>
  <c r="AF15" i="12"/>
  <c r="I87" i="13"/>
  <c r="O31" i="13"/>
  <c r="O24" i="13"/>
  <c r="M87" i="13"/>
  <c r="M24" i="13"/>
  <c r="M57" i="13"/>
  <c r="M45" i="13"/>
  <c r="M32" i="13"/>
  <c r="M31" i="13" s="1"/>
  <c r="G57" i="13"/>
  <c r="I62" i="1" s="1"/>
  <c r="G77" i="13"/>
  <c r="I63" i="1" s="1"/>
  <c r="G24" i="13"/>
  <c r="I57" i="1" s="1"/>
  <c r="G45" i="13"/>
  <c r="I60" i="1" s="1"/>
  <c r="I17" i="1" l="1"/>
  <c r="I66" i="1"/>
  <c r="I19" i="1" s="1"/>
  <c r="G15" i="12"/>
  <c r="F43" i="1"/>
  <c r="I16" i="1"/>
  <c r="G135" i="13"/>
  <c r="G41" i="1"/>
  <c r="H41" i="1" s="1"/>
  <c r="I41" i="1" s="1"/>
  <c r="G40" i="1"/>
  <c r="H40" i="1" s="1"/>
  <c r="I40" i="1" s="1"/>
  <c r="G39" i="1"/>
  <c r="G43" i="1" s="1"/>
  <c r="G25" i="1" s="1"/>
  <c r="A25" i="1" s="1"/>
  <c r="A26" i="1" s="1"/>
  <c r="G26" i="1" s="1"/>
  <c r="I21" i="1" l="1"/>
  <c r="G28" i="1"/>
  <c r="G23" i="1"/>
  <c r="A23" i="1" s="1"/>
  <c r="A24" i="1" s="1"/>
  <c r="G24" i="1" s="1"/>
  <c r="A27" i="1" s="1"/>
  <c r="A29" i="1" s="1"/>
  <c r="G29" i="1" s="1"/>
  <c r="G27" i="1" s="1"/>
  <c r="H39" i="1"/>
  <c r="H43" i="1" s="1"/>
  <c r="I68" i="1"/>
  <c r="J64" i="1" l="1"/>
  <c r="J66" i="1"/>
  <c r="J61" i="1"/>
  <c r="J65" i="1"/>
  <c r="J58" i="1"/>
  <c r="J57" i="1"/>
  <c r="J60" i="1"/>
  <c r="J63" i="1"/>
  <c r="J59" i="1"/>
  <c r="J62" i="1"/>
  <c r="J56" i="1"/>
  <c r="J67" i="1"/>
  <c r="I39" i="1"/>
  <c r="I43" i="1" s="1"/>
  <c r="J40" i="1" l="1"/>
  <c r="J41" i="1"/>
  <c r="J42" i="1"/>
  <c r="J39" i="1"/>
  <c r="J43" i="1" s="1"/>
  <c r="J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Filip</author>
  </authors>
  <commentList>
    <comment ref="S6" authorId="0" shapeId="0" xr:uid="{50EAC9C1-4BF6-435E-9703-78231A18A57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B43380F-4F7B-41E9-B942-DAAFB96F65C6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Filip</author>
  </authors>
  <commentList>
    <comment ref="S6" authorId="0" shapeId="0" xr:uid="{2355BDA5-8344-49AD-861B-7C1122FDF12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4C9FB4B-B00E-40A3-9C4A-5467CED9E56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<sst xmlns="http://schemas.openxmlformats.org/spreadsheetml/2006/main" count="709" uniqueCount="254">
  <si>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</si>
  <si>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</si>
  <si>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</si>
  <si>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</si>
  <si>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</si>
  <si>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</si>
  <si>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</si>
  <si>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</si>
  <si>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</si>
  <si>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</si>
  <si>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</si>
  <si>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</si>
  <si>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</si>
  <si>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</si>
  <si>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</si>
  <si>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</si>
  <si>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</si>
  <si>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</si>
  <si>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</si>
  <si>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</si>
  <si>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</si>
  <si>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</si>
  <si>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</si>
  <si>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</si>
  <si>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</si>
  <si>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</si>
  <si>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</si>
  <si>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</si>
  <si>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</si>
  <si>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</si>
  <si>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</si>
  <si>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</si>
  <si>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</si>
  <si>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</si>
  <si>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</si>
  <si>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</si>
  <si>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</si>
  <si>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</si>
  <si>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</si>
  <si>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</si>
  <si>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</si>
  <si>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</si>
  <si>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</si>
  <si>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2024-938</t>
  </si>
  <si>
    <t>SFC Opava</t>
  </si>
  <si>
    <t>SPORTOVNÍ PODLAHY ZLÍN, s.r.o.</t>
  </si>
  <si>
    <t>Mostní 5552</t>
  </si>
  <si>
    <t>Zlín</t>
  </si>
  <si>
    <t>76001</t>
  </si>
  <si>
    <t>25560191</t>
  </si>
  <si>
    <t>CZ25560191</t>
  </si>
  <si>
    <t>Stavba</t>
  </si>
  <si>
    <t>01</t>
  </si>
  <si>
    <t>SO</t>
  </si>
  <si>
    <t>00</t>
  </si>
  <si>
    <t>VRN</t>
  </si>
  <si>
    <t>Oprava podlah a obložení haly</t>
  </si>
  <si>
    <t>Celkem za stavbu</t>
  </si>
  <si>
    <t>CZK</t>
  </si>
  <si>
    <t>#POPS</t>
  </si>
  <si>
    <t>Popis stavby: 2024-938 - SFC Opava</t>
  </si>
  <si>
    <t>#POPO</t>
  </si>
  <si>
    <t>Popis objektu: 01 - SO</t>
  </si>
  <si>
    <t>Popis rozpočtu: 00 - VRN</t>
  </si>
  <si>
    <t>#POPR</t>
  </si>
  <si>
    <t>Popis rozpočtu: 01 - Oprava podlah a obložení haly</t>
  </si>
  <si>
    <t>Rekapitulace dílů</t>
  </si>
  <si>
    <t>Typ dílu</t>
  </si>
  <si>
    <t>5</t>
  </si>
  <si>
    <t>Komunikace</t>
  </si>
  <si>
    <t>63</t>
  </si>
  <si>
    <t>Podlahy a podlahové konstrukce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</si>
  <si>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</si>
  <si>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</si>
  <si>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</si>
  <si>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</si>
  <si>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</si>
  <si>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</si>
  <si>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</si>
  <si>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</si>
  <si>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766</t>
  </si>
  <si>
    <t>Konstrukce truhlářské, okna a dveře</t>
  </si>
  <si>
    <t>7662</t>
  </si>
  <si>
    <t>Sportovní vybavení</t>
  </si>
  <si>
    <t>783</t>
  </si>
  <si>
    <t>Nátěry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</si>
  <si>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</si>
  <si>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</si>
  <si>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</si>
  <si>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</si>
  <si>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</si>
  <si>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</si>
  <si>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</si>
  <si>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</si>
  <si>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</si>
  <si>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</si>
  <si>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</si>
  <si>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</si>
  <si>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</si>
  <si>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</si>
  <si>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</si>
  <si>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</si>
  <si>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</si>
  <si>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</si>
  <si>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</si>
  <si>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</si>
  <si>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</si>
  <si>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</si>
  <si>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</si>
  <si>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</si>
  <si>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</si>
  <si>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</si>
  <si>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</si>
  <si>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</si>
  <si>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</si>
  <si>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</si>
  <si>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</si>
  <si>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</si>
  <si>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</si>
  <si>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005185R1</t>
  </si>
  <si>
    <t>Doprava</t>
  </si>
  <si>
    <t>Soubor</t>
  </si>
  <si>
    <t>Vlastní</t>
  </si>
  <si>
    <t>Indiv</t>
  </si>
  <si>
    <t>Běžná</t>
  </si>
  <si>
    <t>POL99_8</t>
  </si>
  <si>
    <t>005698R3</t>
  </si>
  <si>
    <t>Zařízení staveniště</t>
  </si>
  <si>
    <t>soubor</t>
  </si>
  <si>
    <t>00528101R2</t>
  </si>
  <si>
    <t>Informační tabule, velikost A3</t>
  </si>
  <si>
    <t>Informační tabule z odolného a trvalého materiálu (plast) o min. velikosti formátu A3 s požadovaným textem dle poskytovatele dotace</t>
  </si>
  <si>
    <t>POP</t>
  </si>
  <si>
    <t>SUM</t>
  </si>
  <si>
    <t>Poznámky uchazeče k zadání</t>
  </si>
  <si>
    <t>POPUZIV</t>
  </si>
  <si>
    <t>END</t>
  </si>
  <si>
    <t>589651111</t>
  </si>
  <si>
    <t>Kryt sportovních ploch polyuretanový Herculan MF Blue 38, tl. 8+2 mm</t>
  </si>
  <si>
    <t>m2</t>
  </si>
  <si>
    <t>Práce</t>
  </si>
  <si>
    <t>POL1_</t>
  </si>
  <si>
    <t>Referenční výrobek: Herculan MF Blue 38</t>
  </si>
  <si>
    <t>Vertikální deformace dle EN 14809: max. 1,7 mm</t>
  </si>
  <si>
    <t>Odraz míče dle EN 12235: min. 99 %</t>
  </si>
  <si>
    <t>Tažnost litého polyuretanu (prodloužení při přetržení): min. 230 %</t>
  </si>
  <si>
    <t>Podložka je z pěny, není z pneu recyklátu (černé granule).</t>
  </si>
  <si>
    <t>Emise: Skupina E1 (žádný formaldehyd)</t>
  </si>
  <si>
    <t>Klasifikace reakce na požár: min. Bfl - s1</t>
  </si>
  <si>
    <t>m.č.103 : 837,7</t>
  </si>
  <si>
    <t>VV</t>
  </si>
  <si>
    <t>589651121</t>
  </si>
  <si>
    <t>Lajnování sportovních ploch, do š.12 cm</t>
  </si>
  <si>
    <t>m</t>
  </si>
  <si>
    <t xml:space="preserve">m.č.103 : </t>
  </si>
  <si>
    <t>házená : 231</t>
  </si>
  <si>
    <t>basketbal : 212</t>
  </si>
  <si>
    <t>florbal : 231</t>
  </si>
  <si>
    <t>volejbal : 81</t>
  </si>
  <si>
    <t>631315811</t>
  </si>
  <si>
    <t>Mazanina betonová tl. 12 - 24 cm C 30/37 vyztužená ocelovými vlákny 20 kg/m3</t>
  </si>
  <si>
    <t>m3</t>
  </si>
  <si>
    <t>m.č.103 : 837,7*0,187</t>
  </si>
  <si>
    <t>631316231</t>
  </si>
  <si>
    <t>Hlazení betonových mazanin, strojně</t>
  </si>
  <si>
    <t>631317120</t>
  </si>
  <si>
    <t>Řezání dilatační spáry hl. 0-200 mm, beton prostý</t>
  </si>
  <si>
    <t>m.č.103 : 246,3</t>
  </si>
  <si>
    <t>965042141</t>
  </si>
  <si>
    <t>Bourání mazanin betonových tl. 10 cm, nad 4 m2 pneumat. kladivo, tl. mazaniny 5 - 8 cm</t>
  </si>
  <si>
    <t>m.č.103 : 837,7*0,07</t>
  </si>
  <si>
    <t>713102112</t>
  </si>
  <si>
    <t>Odstranění tepelné izolace podlah, volně uložené, z desek EPS, tl.100 - 200 mm</t>
  </si>
  <si>
    <t>711140101</t>
  </si>
  <si>
    <t>Odstranění izolace proti vlhkosti na ploše vodorovné, asfaltové pásy přitavením, 1 vrstva</t>
  </si>
  <si>
    <t>766411812</t>
  </si>
  <si>
    <t>Demontáž obložení stěn panely velikosti nad 1,5 m2</t>
  </si>
  <si>
    <t>Obložení stěn : (6,25*2,25)*12+(22*2,25)*2</t>
  </si>
  <si>
    <t>-(1,15*2,35)-(2,5*2,35)-(1,5*2,35)-(1,85*0,2)</t>
  </si>
  <si>
    <t>Tribuny : (2,14*15,06*2)+((1,3*0,42)+(0,4*0,42)*2)</t>
  </si>
  <si>
    <t>998011001</t>
  </si>
  <si>
    <t>Přesun hmot pro budovy zděné výšky do 6 m</t>
  </si>
  <si>
    <t>t</t>
  </si>
  <si>
    <t>POL1_1</t>
  </si>
  <si>
    <t>711191171</t>
  </si>
  <si>
    <t>Provedení izolace proti vlhkosti na ploše vodorovné, podkladní textilií včetně dodávky textílie Netex A PP/300, 300 g/m2</t>
  </si>
  <si>
    <t>711171559</t>
  </si>
  <si>
    <t>Provedení izolace proti vlhkosti na ploše vodorovné, fólií, volně včetně fólie PVC Stafol 810, tl. 1 ,0 mm</t>
  </si>
  <si>
    <t>m.č.103 : 837,7*1,2</t>
  </si>
  <si>
    <t>998711101</t>
  </si>
  <si>
    <t>Přesun hmot pro izolace proti vodě, výšky do 6 m</t>
  </si>
  <si>
    <t>POL1_7</t>
  </si>
  <si>
    <t>713121118</t>
  </si>
  <si>
    <t>Montáž dilatačního pásku podél stěn</t>
  </si>
  <si>
    <t>m.č.103 : (37,5+22,6)*2</t>
  </si>
  <si>
    <t>28314055.A</t>
  </si>
  <si>
    <t>Pás dilatační MP B s fólií bez samolepu tl. 3 x 100 mm</t>
  </si>
  <si>
    <t>Specifikace</t>
  </si>
  <si>
    <t>POL3_</t>
  </si>
  <si>
    <t>m.č.103 : (37,5+22,6)*2*1,1</t>
  </si>
  <si>
    <t>998713101</t>
  </si>
  <si>
    <t>Přesun hmot pro izolace tepelné, výšky do 6 m</t>
  </si>
  <si>
    <t>766416123</t>
  </si>
  <si>
    <t>Obložení stěn nad 5 m2 panely MD, pl. nad 1,5 m2</t>
  </si>
  <si>
    <t>60726121</t>
  </si>
  <si>
    <t>Deska dřevoštěpková OSB 3, EGGER Eurostrand E0 broušená 4PD tl. 18 mm</t>
  </si>
  <si>
    <t>Začátek provozního součtu</t>
  </si>
  <si>
    <t xml:space="preserve">  m.č.103 : </t>
  </si>
  <si>
    <t xml:space="preserve">  Obložení stěn : (6,25*2,25)*12+(22*2,25)*2</t>
  </si>
  <si>
    <t xml:space="preserve">    -(1,15*2,35)-(2,5*2,35)-(1,5*2,35)-(1,85*0,2)</t>
  </si>
  <si>
    <t>Konec provozního součtu</t>
  </si>
  <si>
    <t>255,2775*1,04</t>
  </si>
  <si>
    <t>60726122</t>
  </si>
  <si>
    <t>Deska dřevoštěpková OSB 3, EGGER Eurostrand E0 broušená 4PD tl. 22 mm</t>
  </si>
  <si>
    <t xml:space="preserve">  Tribuny : (2,14*15,06*2)+((1,3*0,42)+(0,4*0,42)*2)</t>
  </si>
  <si>
    <t>65,3388*1,04</t>
  </si>
  <si>
    <t>998766101</t>
  </si>
  <si>
    <t>Přesun hmot pro truhlářské konstr., výšky do 6 m</t>
  </si>
  <si>
    <t>7662895R1</t>
  </si>
  <si>
    <t>Demontáž a zpětná montáž sedaček na tribuny</t>
  </si>
  <si>
    <t xml:space="preserve">ks    </t>
  </si>
  <si>
    <t>sedačky na tribunách : 57*2</t>
  </si>
  <si>
    <t>76629854R2</t>
  </si>
  <si>
    <t>D + M Krycí obložení sloupů molitanem, v=2,35 m, tl. 100 mm</t>
  </si>
  <si>
    <t>783626020</t>
  </si>
  <si>
    <t>Nátěr syntetický truhlářských výrobků 2x lakování</t>
  </si>
  <si>
    <t>979082111</t>
  </si>
  <si>
    <t>Vnitrostaveništní doprava suti do 10 m</t>
  </si>
  <si>
    <t>Obložení stěn : ((6,25*2,25)*12+(22*2,25)*2-(1,15*2,35)-(2,5*2,35)-(1,5*2,35)-(1,85*0,2))*0,018*625/1000</t>
  </si>
  <si>
    <t>Tribuny : ((2,14*15,06*2)+((1,3*0,42)+(0,4*0,42)*2))*0,02*625/1000</t>
  </si>
  <si>
    <t>Betonová podlaha : 837,7*0,07*2,1</t>
  </si>
  <si>
    <t>Izolace tepelná : 837,7*0,12*20/1000</t>
  </si>
  <si>
    <t>Izolace proti vodě : 837,7*4,4/1000</t>
  </si>
  <si>
    <t>979082121</t>
  </si>
  <si>
    <t>Příplatek k vnitrost. dopravě suti za dalších 5 m</t>
  </si>
  <si>
    <t xml:space="preserve">  Obložení stěn : ((6,25*2,25)*12+(22*2,25)*2-(1,15*2,35)-(2,5*2,35)-(1,5*2,35)-(1,85*0,2))*0,018*625/1000</t>
  </si>
  <si>
    <t xml:space="preserve">  Tribuny : ((2,14*15,06*2)+((1,3*0,42)+(0,4*0,42)*2))*0,02*625/1000</t>
  </si>
  <si>
    <t xml:space="preserve">  Betonová podlaha : 837,7*0,07*2,1</t>
  </si>
  <si>
    <t xml:space="preserve">  Izolace tepelná : 837,7*0,12*20/1000</t>
  </si>
  <si>
    <t xml:space="preserve">  Izolace proti vodě : 837,7*4,4/1000</t>
  </si>
  <si>
    <t>132,52687*10</t>
  </si>
  <si>
    <t>979081111</t>
  </si>
  <si>
    <t>Odvoz suti a vybour. hmot na skládku do 1 km</t>
  </si>
  <si>
    <t>979081121</t>
  </si>
  <si>
    <t>Příplatek k odvozu za každý další 1 km</t>
  </si>
  <si>
    <t>979097011</t>
  </si>
  <si>
    <t>Pronájem kontejneru 4 t</t>
  </si>
  <si>
    <t xml:space="preserve">den   </t>
  </si>
  <si>
    <t>979990191</t>
  </si>
  <si>
    <t>Poplatek za uložení suti - plastové výrobky, skupina odpadu 170203</t>
  </si>
  <si>
    <t>979990121</t>
  </si>
  <si>
    <t>Poplatek za uložení suti - asfaltové pásy, skupina odpadu 170302</t>
  </si>
  <si>
    <t>979990107</t>
  </si>
  <si>
    <t>Poplatek za uložení suti - směs betonu, cihel, dřeva, skupina odpadu 170904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</si>
</sst>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9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indexed="21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5" xfId="0" applyNumberFormat="1" applyFont="1" applyBorder="1" applyAlignment="1">
      <alignment vertical="center" wrapText="1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4" fontId="3" fillId="3" borderId="39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5" fillId="3" borderId="0" xfId="0" applyNumberFormat="1" applyFont="1" applyFill="1" applyAlignment="1">
      <alignment vertical="top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5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4" fontId="5" fillId="3" borderId="22" xfId="0" applyNumberFormat="1" applyFont="1" applyFill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3" xfId="0" applyNumberFormat="1" applyFont="1" applyBorder="1" applyAlignment="1">
      <alignment vertical="top" shrinkToFit="1"/>
    </xf>
    <xf numFmtId="0" fontId="17" fillId="0" borderId="44" xfId="0" applyFont="1" applyBorder="1" applyAlignment="1">
      <alignment vertical="top"/>
    </xf>
    <xf numFmtId="49" fontId="17" fillId="0" borderId="45" xfId="0" applyNumberFormat="1" applyFont="1" applyBorder="1" applyAlignment="1">
      <alignment vertical="top"/>
    </xf>
    <xf numFmtId="0" fontId="17" fillId="0" borderId="45" xfId="0" applyFont="1" applyBorder="1" applyAlignment="1">
      <alignment horizontal="center" vertical="top" shrinkToFit="1"/>
    </xf>
    <xf numFmtId="165" fontId="17" fillId="0" borderId="45" xfId="0" applyNumberFormat="1" applyFont="1" applyBorder="1" applyAlignment="1">
      <alignment vertical="top" shrinkToFit="1"/>
    </xf>
    <xf numFmtId="4" fontId="17" fillId="4" borderId="45" xfId="0" applyNumberFormat="1" applyFont="1" applyFill="1" applyBorder="1" applyAlignment="1" applyProtection="1">
      <alignment vertical="top" shrinkToFit="1"/>
      <protection locked="0"/>
    </xf>
    <xf numFmtId="4" fontId="17" fillId="0" borderId="46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5" fillId="3" borderId="18" xfId="0" applyNumberFormat="1" applyFont="1" applyFill="1" applyBorder="1" applyAlignment="1">
      <alignment horizontal="left" vertical="top" wrapText="1"/>
    </xf>
    <xf numFmtId="49" fontId="17" fillId="0" borderId="45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0" fillId="0" borderId="0" xfId="0" applyNumberFormat="1" applyFont="1" applyAlignment="1">
      <alignment horizontal="center" vertical="top" wrapText="1" shrinkToFit="1"/>
    </xf>
    <xf numFmtId="165" fontId="20" fillId="0" borderId="0" xfId="0" applyNumberFormat="1" applyFont="1" applyAlignment="1">
      <alignment vertical="top" wrapText="1" shrinkToFit="1"/>
    </xf>
    <xf numFmtId="165" fontId="21" fillId="0" borderId="0" xfId="0" applyNumberFormat="1" applyFont="1" applyAlignment="1">
      <alignment horizontal="center" vertical="top" wrapText="1" shrinkToFit="1"/>
    </xf>
    <xf numFmtId="165" fontId="21" fillId="0" borderId="0" xfId="0" applyNumberFormat="1" applyFont="1" applyAlignment="1">
      <alignment vertical="top" wrapText="1" shrinkToFit="1"/>
    </xf>
    <xf numFmtId="165" fontId="20" fillId="0" borderId="0" xfId="0" quotePrefix="1" applyNumberFormat="1" applyFont="1" applyAlignment="1">
      <alignment horizontal="left" vertical="top" wrapText="1"/>
    </xf>
    <xf numFmtId="165" fontId="21" fillId="0" borderId="0" xfId="0" applyNumberFormat="1" applyFont="1" applyAlignment="1">
      <alignment horizontal="left" vertical="top" wrapText="1"/>
    </xf>
    <xf numFmtId="165" fontId="21" fillId="0" borderId="0" xfId="0" quotePrefix="1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5" x14ac:dyDescent="0.25"/>
  <sheetData>
    <row r="1" spans="1:7" ht="13" x14ac:dyDescent="0.3">
      <c r="A1" s="21" t="s">
        <v>40</v>
      </c>
    </row>
    <row r="2" spans="1:7" ht="57.75" customHeight="1" x14ac:dyDescent="0.25">
      <c r="A2" s="195" t="s">
        <v>41</v>
      </c>
      <c r="B2" s="195"/>
      <c r="C2" s="195"/>
      <c r="D2" s="195"/>
      <c r="E2" s="195"/>
      <c r="F2" s="195"/>
      <c r="G2" s="195"/>
    </row>
  </sheetData>
  <sheetProtection algorithmName="SHA-512" hashValue="/AnbAV1g+0H62xecKoFE5CqlVFZYBFiiHRXM3xIwfPLjOrdrjOD96RUlf3HReTnLykne0h6VIi0fglyteIToug==" saltValue="RzlLYbzdEzC1oAfzzcF0g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71"/>
  <sheetViews>
    <sheetView showGridLines="0" topLeftCell="B7" zoomScaleNormal="100" zoomScaleSheetLayoutView="75" workbookViewId="0">
      <selection activeCell="B1" sqref="B1:J1"/>
    </sheetView>
  </sheetViews>
  <sheetFormatPr defaultColWidth="9" defaultRowHeight="12.5" x14ac:dyDescent="0.25"/>
  <cols>
    <col min="1" max="1" width="8.453125" hidden="1" customWidth="1"/>
    <col min="2" max="2" width="13.453125" customWidth="1"/>
    <col min="3" max="3" width="7.453125" style="52" customWidth="1"/>
    <col min="4" max="4" width="13" style="52" customWidth="1"/>
    <col min="5" max="5" width="9.6328125" style="52" customWidth="1"/>
    <col min="6" max="6" width="11.6328125" customWidth="1"/>
    <col min="7" max="9" width="13" customWidth="1"/>
    <col min="10" max="10" width="5.54296875" customWidth="1"/>
    <col min="11" max="11" width="4.36328125" customWidth="1"/>
    <col min="12" max="15" width="10.6328125" customWidth="1"/>
    <col min="52" max="52" width="94" customWidth="1"/>
  </cols>
  <sheetData>
    <row r="1" spans="1:15" ht="33.75" customHeight="1" x14ac:dyDescent="0.25">
      <c r="A1" s="47" t="s">
        <v>38</v>
      </c>
      <c r="B1" s="231" t="s">
        <v>4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5">
      <c r="A2" s="2"/>
      <c r="B2" s="76" t="s">
        <v>24</v>
      </c>
      <c r="C2" s="77"/>
      <c r="D2" s="78" t="s">
        <v>43</v>
      </c>
      <c r="E2" s="237" t="s">
        <v>44</v>
      </c>
      <c r="F2" s="238"/>
      <c r="G2" s="238"/>
      <c r="H2" s="238"/>
      <c r="I2" s="238"/>
      <c r="J2" s="239"/>
      <c r="O2" s="1"/>
    </row>
    <row r="3" spans="1:15" ht="27" hidden="1" customHeight="1" x14ac:dyDescent="0.25">
      <c r="A3" s="2"/>
      <c r="B3" s="79"/>
      <c r="C3" s="77"/>
      <c r="D3" s="80"/>
      <c r="E3" s="240"/>
      <c r="F3" s="241"/>
      <c r="G3" s="241"/>
      <c r="H3" s="241"/>
      <c r="I3" s="241"/>
      <c r="J3" s="242"/>
    </row>
    <row r="4" spans="1:15" ht="23.25" customHeight="1" x14ac:dyDescent="0.25">
      <c r="A4" s="2"/>
      <c r="B4" s="81"/>
      <c r="C4" s="82"/>
      <c r="D4" s="83"/>
      <c r="E4" s="221"/>
      <c r="F4" s="221"/>
      <c r="G4" s="221"/>
      <c r="H4" s="221"/>
      <c r="I4" s="221"/>
      <c r="J4" s="222"/>
    </row>
    <row r="5" spans="1:15" ht="24" customHeight="1" x14ac:dyDescent="0.25">
      <c r="A5" s="2"/>
      <c r="B5" s="31" t="s">
        <v>23</v>
      </c>
      <c r="D5" s="225"/>
      <c r="E5" s="226"/>
      <c r="F5" s="226"/>
      <c r="G5" s="226"/>
      <c r="H5" s="18" t="s">
        <v>42</v>
      </c>
      <c r="I5" s="22"/>
      <c r="J5" s="8"/>
    </row>
    <row r="6" spans="1:15" ht="15.75" customHeight="1" x14ac:dyDescent="0.25">
      <c r="A6" s="2"/>
      <c r="B6" s="28"/>
      <c r="C6" s="55"/>
      <c r="D6" s="227"/>
      <c r="E6" s="228"/>
      <c r="F6" s="228"/>
      <c r="G6" s="228"/>
      <c r="H6" s="18" t="s">
        <v>36</v>
      </c>
      <c r="I6" s="22"/>
      <c r="J6" s="8"/>
    </row>
    <row r="7" spans="1:15" ht="15.75" customHeight="1" x14ac:dyDescent="0.25">
      <c r="A7" s="2"/>
      <c r="B7" s="29"/>
      <c r="C7" s="56"/>
      <c r="D7" s="53"/>
      <c r="E7" s="229"/>
      <c r="F7" s="230"/>
      <c r="G7" s="230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44" t="s">
        <v>45</v>
      </c>
      <c r="E11" s="244"/>
      <c r="F11" s="244"/>
      <c r="G11" s="244"/>
      <c r="H11" s="18" t="s">
        <v>42</v>
      </c>
      <c r="I11" s="84" t="s">
        <v>49</v>
      </c>
      <c r="J11" s="8"/>
    </row>
    <row r="12" spans="1:15" ht="15.75" customHeight="1" x14ac:dyDescent="0.25">
      <c r="A12" s="2"/>
      <c r="B12" s="28"/>
      <c r="C12" s="55"/>
      <c r="D12" s="220" t="s">
        <v>46</v>
      </c>
      <c r="E12" s="220"/>
      <c r="F12" s="220"/>
      <c r="G12" s="220"/>
      <c r="H12" s="18" t="s">
        <v>36</v>
      </c>
      <c r="I12" s="84" t="s">
        <v>50</v>
      </c>
      <c r="J12" s="8"/>
    </row>
    <row r="13" spans="1:15" ht="15.75" customHeight="1" x14ac:dyDescent="0.25">
      <c r="A13" s="2"/>
      <c r="B13" s="29"/>
      <c r="C13" s="56"/>
      <c r="D13" s="85" t="s">
        <v>48</v>
      </c>
      <c r="E13" s="223" t="s">
        <v>47</v>
      </c>
      <c r="F13" s="224"/>
      <c r="G13" s="224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34</v>
      </c>
      <c r="C15" s="61"/>
      <c r="D15" s="54"/>
      <c r="E15" s="243"/>
      <c r="F15" s="243"/>
      <c r="G15" s="245"/>
      <c r="H15" s="245"/>
      <c r="I15" s="245" t="s">
        <v>31</v>
      </c>
      <c r="J15" s="246"/>
    </row>
    <row r="16" spans="1:15" ht="23.25" customHeight="1" x14ac:dyDescent="0.25">
      <c r="A16" s="139" t="s">
        <v>26</v>
      </c>
      <c r="B16" s="38" t="s">
        <v>26</v>
      </c>
      <c r="C16" s="62"/>
      <c r="D16" s="63"/>
      <c r="E16" s="209"/>
      <c r="F16" s="210"/>
      <c r="G16" s="209"/>
      <c r="H16" s="210"/>
      <c r="I16" s="209">
        <f>SUMIF(F56:F67,A16,I56:I67)+SUMIF(F56:F67,"PSU",I56:I67)</f>
        <v>0</v>
      </c>
      <c r="J16" s="211"/>
    </row>
    <row r="17" spans="1:10" ht="23.25" customHeight="1" x14ac:dyDescent="0.25">
      <c r="A17" s="139" t="s">
        <v>27</v>
      </c>
      <c r="B17" s="38" t="s">
        <v>27</v>
      </c>
      <c r="C17" s="62"/>
      <c r="D17" s="63"/>
      <c r="E17" s="209"/>
      <c r="F17" s="210"/>
      <c r="G17" s="209"/>
      <c r="H17" s="210"/>
      <c r="I17" s="209">
        <f>SUMIF(F56:F67,A17,I56:I67)</f>
        <v>0</v>
      </c>
      <c r="J17" s="211"/>
    </row>
    <row r="18" spans="1:10" ht="23.25" customHeight="1" x14ac:dyDescent="0.25">
      <c r="A18" s="139" t="s">
        <v>28</v>
      </c>
      <c r="B18" s="38" t="s">
        <v>28</v>
      </c>
      <c r="C18" s="62"/>
      <c r="D18" s="63"/>
      <c r="E18" s="209"/>
      <c r="F18" s="210"/>
      <c r="G18" s="209"/>
      <c r="H18" s="210"/>
      <c r="I18" s="209">
        <f>SUMIF(F56:F67,A18,I56:I67)</f>
        <v>0</v>
      </c>
      <c r="J18" s="211"/>
    </row>
    <row r="19" spans="1:10" ht="23.25" customHeight="1" x14ac:dyDescent="0.25">
      <c r="A19" s="139" t="s">
        <v>89</v>
      </c>
      <c r="B19" s="38" t="s">
        <v>29</v>
      </c>
      <c r="C19" s="62"/>
      <c r="D19" s="63"/>
      <c r="E19" s="209"/>
      <c r="F19" s="210"/>
      <c r="G19" s="209"/>
      <c r="H19" s="210"/>
      <c r="I19" s="209">
        <f>SUMIF(F56:F67,A19,I56:I67)</f>
        <v>0</v>
      </c>
      <c r="J19" s="211"/>
    </row>
    <row r="20" spans="1:10" ht="23.25" customHeight="1" x14ac:dyDescent="0.25">
      <c r="A20" s="139" t="s">
        <v>90</v>
      </c>
      <c r="B20" s="38" t="s">
        <v>30</v>
      </c>
      <c r="C20" s="62"/>
      <c r="D20" s="63"/>
      <c r="E20" s="209"/>
      <c r="F20" s="210"/>
      <c r="G20" s="209"/>
      <c r="H20" s="210"/>
      <c r="I20" s="209">
        <f>SUMIF(F56:F67,A20,I56:I67)</f>
        <v>0</v>
      </c>
      <c r="J20" s="211"/>
    </row>
    <row r="21" spans="1:10" ht="23.25" customHeight="1" x14ac:dyDescent="0.3">
      <c r="A21" s="2"/>
      <c r="B21" s="48" t="s">
        <v>31</v>
      </c>
      <c r="C21" s="64"/>
      <c r="D21" s="65"/>
      <c r="E21" s="212"/>
      <c r="F21" s="247"/>
      <c r="G21" s="212"/>
      <c r="H21" s="247"/>
      <c r="I21" s="212">
        <f>SUM(I16:J20)</f>
        <v>0</v>
      </c>
      <c r="J21" s="213"/>
    </row>
    <row r="22" spans="1:10" ht="33" customHeight="1" x14ac:dyDescent="0.25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205">
        <f>IF(A24&gt;50, ROUNDUP(A23, 0), ROUNDDOWN(A23, 0))</f>
        <v>0</v>
      </c>
      <c r="H24" s="206"/>
      <c r="I24" s="206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34">
        <f>IF(A26&gt;50, ROUNDUP(A25, 0), ROUNDDOWN(A25, 0))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6">
        <f>CenaCelkem-(ZakladDPHSni+DPHSni+ZakladDPHZakl+DPHZakl)</f>
        <v>0</v>
      </c>
      <c r="H27" s="236"/>
      <c r="I27" s="236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214">
        <f>ZakladDPHSniVypocet+ZakladDPHZaklVypocet</f>
        <v>0</v>
      </c>
      <c r="H28" s="215"/>
      <c r="I28" s="215"/>
      <c r="J28" s="115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1" t="s">
        <v>37</v>
      </c>
      <c r="C29" s="116"/>
      <c r="D29" s="116"/>
      <c r="E29" s="116"/>
      <c r="F29" s="117"/>
      <c r="G29" s="214">
        <f>IF(A29&gt;50, ROUNDUP(A27, 0), ROUNDDOWN(A27, 0))</f>
        <v>0</v>
      </c>
      <c r="H29" s="214"/>
      <c r="I29" s="214"/>
      <c r="J29" s="118" t="s">
        <v>58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52" ht="47.25" customHeight="1" x14ac:dyDescent="0.25">
      <c r="A33" s="2"/>
      <c r="B33" s="2"/>
      <c r="J33" s="9"/>
    </row>
    <row r="34" spans="1:52" s="21" customFormat="1" ht="18.75" customHeight="1" x14ac:dyDescent="0.3">
      <c r="A34" s="20"/>
      <c r="B34" s="20"/>
      <c r="C34" s="74"/>
      <c r="D34" s="216"/>
      <c r="E34" s="217"/>
      <c r="G34" s="218"/>
      <c r="H34" s="219"/>
      <c r="I34" s="219"/>
      <c r="J34" s="25"/>
    </row>
    <row r="35" spans="1:52" ht="12.75" customHeight="1" x14ac:dyDescent="0.25">
      <c r="A35" s="2"/>
      <c r="B35" s="2"/>
      <c r="D35" s="204" t="s">
        <v>2</v>
      </c>
      <c r="E35" s="204"/>
      <c r="H35" s="10" t="s">
        <v>3</v>
      </c>
      <c r="J35" s="9"/>
    </row>
    <row r="36" spans="1:52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52" ht="27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52" ht="25.5" customHeight="1" x14ac:dyDescent="0.25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52" ht="25.5" hidden="1" customHeight="1" x14ac:dyDescent="0.25">
      <c r="A39" s="87">
        <v>1</v>
      </c>
      <c r="B39" s="97" t="s">
        <v>51</v>
      </c>
      <c r="C39" s="199"/>
      <c r="D39" s="199"/>
      <c r="E39" s="199"/>
      <c r="F39" s="98">
        <f>'01 00 Pol'!AE15+'01 01 Pol'!AE135</f>
        <v>0</v>
      </c>
      <c r="G39" s="99">
        <f>'01 00 Pol'!AF15+'01 01 Pol'!AF135</f>
        <v>0</v>
      </c>
      <c r="H39" s="100">
        <f>(F39*SazbaDPH1/100)+(G39*SazbaDPH2/100)</f>
        <v>0</v>
      </c>
      <c r="I39" s="100">
        <f>F39+G39+H39</f>
        <v>0</v>
      </c>
      <c r="J39" s="101" t="str">
        <f>IF(CenaCelkemVypocet=0,"",I39/CenaCelkemVypocet*100)</f>
        <v/>
      </c>
    </row>
    <row r="40" spans="1:52" ht="25.5" customHeight="1" x14ac:dyDescent="0.25">
      <c r="A40" s="87">
        <v>2</v>
      </c>
      <c r="B40" s="102" t="s">
        <v>52</v>
      </c>
      <c r="C40" s="200" t="s">
        <v>53</v>
      </c>
      <c r="D40" s="200"/>
      <c r="E40" s="200"/>
      <c r="F40" s="103">
        <f>'01 00 Pol'!AE15+'01 01 Pol'!AE135</f>
        <v>0</v>
      </c>
      <c r="G40" s="104">
        <f>'01 00 Pol'!AF15+'01 01 Pol'!AF135</f>
        <v>0</v>
      </c>
      <c r="H40" s="104">
        <f>(F40*SazbaDPH1/100)+(G40*SazbaDPH2/100)</f>
        <v>0</v>
      </c>
      <c r="I40" s="104">
        <f>F40+G40+H40</f>
        <v>0</v>
      </c>
      <c r="J40" s="105" t="str">
        <f>IF(CenaCelkemVypocet=0,"",I40/CenaCelkemVypocet*100)</f>
        <v/>
      </c>
    </row>
    <row r="41" spans="1:52" ht="25.5" customHeight="1" x14ac:dyDescent="0.25">
      <c r="A41" s="87">
        <v>3</v>
      </c>
      <c r="B41" s="106" t="s">
        <v>54</v>
      </c>
      <c r="C41" s="199" t="s">
        <v>55</v>
      </c>
      <c r="D41" s="199"/>
      <c r="E41" s="199"/>
      <c r="F41" s="107">
        <f>'01 00 Pol'!AE15</f>
        <v>0</v>
      </c>
      <c r="G41" s="100">
        <f>'01 00 Pol'!AF15</f>
        <v>0</v>
      </c>
      <c r="H41" s="100">
        <f>(F41*SazbaDPH1/100)+(G41*SazbaDPH2/100)</f>
        <v>0</v>
      </c>
      <c r="I41" s="100">
        <f>F41+G41+H41</f>
        <v>0</v>
      </c>
      <c r="J41" s="101" t="str">
        <f>IF(CenaCelkemVypocet=0,"",I41/CenaCelkemVypocet*100)</f>
        <v/>
      </c>
    </row>
    <row r="42" spans="1:52" ht="25.5" customHeight="1" x14ac:dyDescent="0.25">
      <c r="A42" s="87">
        <v>3</v>
      </c>
      <c r="B42" s="106" t="s">
        <v>52</v>
      </c>
      <c r="C42" s="199" t="s">
        <v>56</v>
      </c>
      <c r="D42" s="199"/>
      <c r="E42" s="199"/>
      <c r="F42" s="107">
        <f>'01 01 Pol'!AE135</f>
        <v>0</v>
      </c>
      <c r="G42" s="100">
        <f>'01 01 Pol'!AF135</f>
        <v>0</v>
      </c>
      <c r="H42" s="100">
        <f>(F42*SazbaDPH1/100)+(G42*SazbaDPH2/100)</f>
        <v>0</v>
      </c>
      <c r="I42" s="100">
        <f>F42+G42+H42</f>
        <v>0</v>
      </c>
      <c r="J42" s="101" t="str">
        <f>IF(CenaCelkemVypocet=0,"",I42/CenaCelkemVypocet*100)</f>
        <v/>
      </c>
    </row>
    <row r="43" spans="1:52" ht="25.5" customHeight="1" x14ac:dyDescent="0.25">
      <c r="A43" s="87"/>
      <c r="B43" s="201" t="s">
        <v>57</v>
      </c>
      <c r="C43" s="202"/>
      <c r="D43" s="202"/>
      <c r="E43" s="203"/>
      <c r="F43" s="108">
        <f>SUMIF(A39:A42,"=1",F39:F42)</f>
        <v>0</v>
      </c>
      <c r="G43" s="109">
        <f>SUMIF(A39:A42,"=1",G39:G42)</f>
        <v>0</v>
      </c>
      <c r="H43" s="109">
        <f>SUMIF(A39:A42,"=1",H39:H42)</f>
        <v>0</v>
      </c>
      <c r="I43" s="109">
        <f>SUMIF(A39:A42,"=1",I39:I42)</f>
        <v>0</v>
      </c>
      <c r="J43" s="110">
        <f>SUMIF(A39:A42,"=1",J39:J42)</f>
        <v>0</v>
      </c>
    </row>
    <row r="45" spans="1:52" x14ac:dyDescent="0.25">
      <c r="A45" t="s">
        <v>59</v>
      </c>
      <c r="B45" t="s">
        <v>60</v>
      </c>
    </row>
    <row r="46" spans="1:52" x14ac:dyDescent="0.25">
      <c r="B46" s="198" t="s">
        <v>60</v>
      </c>
      <c r="C46" s="198"/>
      <c r="D46" s="198"/>
      <c r="E46" s="198"/>
      <c r="F46" s="198"/>
      <c r="G46" s="198"/>
      <c r="H46" s="198"/>
      <c r="I46" s="198"/>
      <c r="J46" s="198"/>
      <c r="AZ46" s="119" t="str">
        <f>B46</f>
        <v>Popis stavby: 2024-938 - SFC Opava</v>
      </c>
    </row>
    <row r="47" spans="1:52" x14ac:dyDescent="0.25">
      <c r="A47" t="s">
        <v>61</v>
      </c>
      <c r="B47" t="s">
        <v>62</v>
      </c>
    </row>
    <row r="48" spans="1:52" x14ac:dyDescent="0.25">
      <c r="B48" s="198" t="s">
        <v>63</v>
      </c>
      <c r="C48" s="198"/>
      <c r="D48" s="198"/>
      <c r="E48" s="198"/>
      <c r="F48" s="198"/>
      <c r="G48" s="198"/>
      <c r="H48" s="198"/>
      <c r="I48" s="198"/>
      <c r="J48" s="198"/>
      <c r="AZ48" s="119" t="str">
        <f>B48</f>
        <v>Popis rozpočtu: 00 - VRN</v>
      </c>
    </row>
    <row r="49" spans="1:10" x14ac:dyDescent="0.25">
      <c r="A49" t="s">
        <v>64</v>
      </c>
      <c r="B49" t="s">
        <v>63</v>
      </c>
    </row>
    <row r="50" spans="1:10" x14ac:dyDescent="0.25">
      <c r="A50" t="s">
        <v>64</v>
      </c>
      <c r="B50" t="s">
        <v>65</v>
      </c>
    </row>
    <row r="53" spans="1:10" ht="15.5" x14ac:dyDescent="0.35">
      <c r="B53" s="120" t="s">
        <v>66</v>
      </c>
    </row>
    <row r="55" spans="1:10" ht="25.5" customHeight="1" x14ac:dyDescent="0.25">
      <c r="A55" s="122"/>
      <c r="B55" s="125" t="s">
        <v>18</v>
      </c>
      <c r="C55" s="125" t="s">
        <v>6</v>
      </c>
      <c r="D55" s="126"/>
      <c r="E55" s="126"/>
      <c r="F55" s="127" t="s">
        <v>67</v>
      </c>
      <c r="G55" s="127"/>
      <c r="H55" s="127"/>
      <c r="I55" s="127" t="s">
        <v>31</v>
      </c>
      <c r="J55" s="127" t="s">
        <v>0</v>
      </c>
    </row>
    <row r="56" spans="1:10" ht="36.75" customHeight="1" x14ac:dyDescent="0.25">
      <c r="A56" s="123"/>
      <c r="B56" s="128" t="s">
        <v>68</v>
      </c>
      <c r="C56" s="196" t="s">
        <v>69</v>
      </c>
      <c r="D56" s="197"/>
      <c r="E56" s="197"/>
      <c r="F56" s="137" t="s">
        <v>26</v>
      </c>
      <c r="G56" s="129"/>
      <c r="H56" s="129"/>
      <c r="I56" s="129">
        <f>'01 01 Pol'!G8</f>
        <v>0</v>
      </c>
      <c r="J56" s="134" t="str">
        <f>IF(I68=0,"",I56/I68*100)</f>
        <v/>
      </c>
    </row>
    <row r="57" spans="1:10" ht="36.75" customHeight="1" x14ac:dyDescent="0.25">
      <c r="A57" s="123"/>
      <c r="B57" s="128" t="s">
        <v>70</v>
      </c>
      <c r="C57" s="196" t="s">
        <v>71</v>
      </c>
      <c r="D57" s="197"/>
      <c r="E57" s="197"/>
      <c r="F57" s="137" t="s">
        <v>26</v>
      </c>
      <c r="G57" s="129"/>
      <c r="H57" s="129"/>
      <c r="I57" s="129">
        <f>'01 01 Pol'!G24</f>
        <v>0</v>
      </c>
      <c r="J57" s="134" t="str">
        <f>IF(I68=0,"",I57/I68*100)</f>
        <v/>
      </c>
    </row>
    <row r="58" spans="1:10" ht="36.75" customHeight="1" x14ac:dyDescent="0.25">
      <c r="A58" s="123"/>
      <c r="B58" s="128" t="s">
        <v>72</v>
      </c>
      <c r="C58" s="196" t="s">
        <v>73</v>
      </c>
      <c r="D58" s="197"/>
      <c r="E58" s="197"/>
      <c r="F58" s="137" t="s">
        <v>26</v>
      </c>
      <c r="G58" s="129"/>
      <c r="H58" s="129"/>
      <c r="I58" s="129">
        <f>'01 01 Pol'!G31</f>
        <v>0</v>
      </c>
      <c r="J58" s="134" t="str">
        <f>IF(I68=0,"",I58/I68*100)</f>
        <v/>
      </c>
    </row>
    <row r="59" spans="1:10" ht="36.75" customHeight="1" x14ac:dyDescent="0.25">
      <c r="A59" s="123"/>
      <c r="B59" s="128" t="s">
        <v>74</v>
      </c>
      <c r="C59" s="196" t="s">
        <v>75</v>
      </c>
      <c r="D59" s="197"/>
      <c r="E59" s="197"/>
      <c r="F59" s="137" t="s">
        <v>26</v>
      </c>
      <c r="G59" s="129"/>
      <c r="H59" s="129"/>
      <c r="I59" s="129">
        <f>'01 01 Pol'!G43</f>
        <v>0</v>
      </c>
      <c r="J59" s="134" t="str">
        <f>IF(I68=0,"",I59/I68*100)</f>
        <v/>
      </c>
    </row>
    <row r="60" spans="1:10" ht="36.75" customHeight="1" x14ac:dyDescent="0.25">
      <c r="A60" s="123"/>
      <c r="B60" s="128" t="s">
        <v>76</v>
      </c>
      <c r="C60" s="196" t="s">
        <v>77</v>
      </c>
      <c r="D60" s="197"/>
      <c r="E60" s="197"/>
      <c r="F60" s="137" t="s">
        <v>27</v>
      </c>
      <c r="G60" s="129"/>
      <c r="H60" s="129"/>
      <c r="I60" s="129">
        <f>'01 01 Pol'!G45</f>
        <v>0</v>
      </c>
      <c r="J60" s="134" t="str">
        <f>IF(I68=0,"",I60/I68*100)</f>
        <v/>
      </c>
    </row>
    <row r="61" spans="1:10" ht="36.75" customHeight="1" x14ac:dyDescent="0.25">
      <c r="A61" s="123"/>
      <c r="B61" s="128" t="s">
        <v>78</v>
      </c>
      <c r="C61" s="196" t="s">
        <v>79</v>
      </c>
      <c r="D61" s="197"/>
      <c r="E61" s="197"/>
      <c r="F61" s="137" t="s">
        <v>27</v>
      </c>
      <c r="G61" s="129"/>
      <c r="H61" s="129"/>
      <c r="I61" s="129">
        <f>'01 01 Pol'!G51</f>
        <v>0</v>
      </c>
      <c r="J61" s="134" t="str">
        <f>IF(I68=0,"",I61/I68*100)</f>
        <v/>
      </c>
    </row>
    <row r="62" spans="1:10" ht="36.75" customHeight="1" x14ac:dyDescent="0.25">
      <c r="A62" s="123"/>
      <c r="B62" s="128" t="s">
        <v>80</v>
      </c>
      <c r="C62" s="196" t="s">
        <v>81</v>
      </c>
      <c r="D62" s="197"/>
      <c r="E62" s="197"/>
      <c r="F62" s="137" t="s">
        <v>27</v>
      </c>
      <c r="G62" s="129"/>
      <c r="H62" s="129"/>
      <c r="I62" s="129">
        <f>'01 01 Pol'!G57</f>
        <v>0</v>
      </c>
      <c r="J62" s="134" t="str">
        <f>IF(I68=0,"",I62/I68*100)</f>
        <v/>
      </c>
    </row>
    <row r="63" spans="1:10" ht="36.75" customHeight="1" x14ac:dyDescent="0.25">
      <c r="A63" s="123"/>
      <c r="B63" s="128" t="s">
        <v>82</v>
      </c>
      <c r="C63" s="196" t="s">
        <v>83</v>
      </c>
      <c r="D63" s="197"/>
      <c r="E63" s="197"/>
      <c r="F63" s="137" t="s">
        <v>27</v>
      </c>
      <c r="G63" s="129"/>
      <c r="H63" s="129"/>
      <c r="I63" s="129">
        <f>'01 01 Pol'!G77</f>
        <v>0</v>
      </c>
      <c r="J63" s="134" t="str">
        <f>IF(I68=0,"",I63/I68*100)</f>
        <v/>
      </c>
    </row>
    <row r="64" spans="1:10" ht="36.75" customHeight="1" x14ac:dyDescent="0.25">
      <c r="A64" s="123"/>
      <c r="B64" s="128" t="s">
        <v>84</v>
      </c>
      <c r="C64" s="196" t="s">
        <v>85</v>
      </c>
      <c r="D64" s="197"/>
      <c r="E64" s="197"/>
      <c r="F64" s="137" t="s">
        <v>27</v>
      </c>
      <c r="G64" s="129"/>
      <c r="H64" s="129"/>
      <c r="I64" s="129">
        <f>'01 01 Pol'!G81</f>
        <v>0</v>
      </c>
      <c r="J64" s="134" t="str">
        <f>IF(I68=0,"",I64/I68*100)</f>
        <v/>
      </c>
    </row>
    <row r="65" spans="1:10" ht="36.75" customHeight="1" x14ac:dyDescent="0.25">
      <c r="A65" s="123"/>
      <c r="B65" s="128" t="s">
        <v>86</v>
      </c>
      <c r="C65" s="196" t="s">
        <v>87</v>
      </c>
      <c r="D65" s="197"/>
      <c r="E65" s="197"/>
      <c r="F65" s="137" t="s">
        <v>88</v>
      </c>
      <c r="G65" s="129"/>
      <c r="H65" s="129"/>
      <c r="I65" s="129">
        <f>'01 01 Pol'!G87</f>
        <v>0</v>
      </c>
      <c r="J65" s="134" t="str">
        <f>IF(I68=0,"",I65/I68*100)</f>
        <v/>
      </c>
    </row>
    <row r="66" spans="1:10" ht="36.75" customHeight="1" x14ac:dyDescent="0.25">
      <c r="A66" s="123"/>
      <c r="B66" s="128" t="s">
        <v>89</v>
      </c>
      <c r="C66" s="196" t="s">
        <v>29</v>
      </c>
      <c r="D66" s="197"/>
      <c r="E66" s="197"/>
      <c r="F66" s="137" t="s">
        <v>89</v>
      </c>
      <c r="G66" s="129"/>
      <c r="H66" s="129"/>
      <c r="I66" s="129">
        <f>'01 00 Pol'!G8</f>
        <v>0</v>
      </c>
      <c r="J66" s="134" t="str">
        <f>IF(I68=0,"",I66/I68*100)</f>
        <v/>
      </c>
    </row>
    <row r="67" spans="1:10" ht="36.75" customHeight="1" x14ac:dyDescent="0.25">
      <c r="A67" s="123"/>
      <c r="B67" s="128" t="s">
        <v>90</v>
      </c>
      <c r="C67" s="196" t="s">
        <v>30</v>
      </c>
      <c r="D67" s="197"/>
      <c r="E67" s="197"/>
      <c r="F67" s="137" t="s">
        <v>90</v>
      </c>
      <c r="G67" s="129"/>
      <c r="H67" s="129"/>
      <c r="I67" s="129">
        <f>'01 00 Pol'!G11</f>
        <v>0</v>
      </c>
      <c r="J67" s="134" t="str">
        <f>IF(I68=0,"",I67/I68*100)</f>
        <v/>
      </c>
    </row>
    <row r="68" spans="1:10" ht="25.5" customHeight="1" x14ac:dyDescent="0.25">
      <c r="A68" s="124"/>
      <c r="B68" s="130" t="s">
        <v>1</v>
      </c>
      <c r="C68" s="131"/>
      <c r="D68" s="132"/>
      <c r="E68" s="132"/>
      <c r="F68" s="138"/>
      <c r="G68" s="133"/>
      <c r="H68" s="133"/>
      <c r="I68" s="133">
        <f>SUM(I56:I67)</f>
        <v>0</v>
      </c>
      <c r="J68" s="135">
        <f>SUM(J56:J67)</f>
        <v>0</v>
      </c>
    </row>
    <row r="69" spans="1:10" x14ac:dyDescent="0.25">
      <c r="F69" s="86"/>
      <c r="G69" s="86"/>
      <c r="H69" s="86"/>
      <c r="I69" s="86"/>
      <c r="J69" s="136"/>
    </row>
    <row r="70" spans="1:10" x14ac:dyDescent="0.25">
      <c r="F70" s="86"/>
      <c r="G70" s="86"/>
      <c r="H70" s="86"/>
      <c r="I70" s="86"/>
      <c r="J70" s="136"/>
    </row>
    <row r="71" spans="1:10" x14ac:dyDescent="0.25">
      <c r="F71" s="86"/>
      <c r="G71" s="86"/>
      <c r="H71" s="86"/>
      <c r="I71" s="86"/>
      <c r="J71" s="136"/>
    </row>
  </sheetData>
  <sheetProtection algorithmName="SHA-512" hashValue="/+ml5/0h4Xws1TZK1N3q/D6wNumnhbOT2uQVhMAhr2OPUpMFepGlUijwFLMqP+ipDbxEUy3a63IYx4qhygAi9Q==" saltValue="1kknR2C9yGZheW3OT/KaE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B46:J46"/>
    <mergeCell ref="B48:J48"/>
    <mergeCell ref="C56:E56"/>
    <mergeCell ref="C57:E57"/>
    <mergeCell ref="C58:E58"/>
    <mergeCell ref="C64:E64"/>
    <mergeCell ref="C65:E65"/>
    <mergeCell ref="C66:E66"/>
    <mergeCell ref="C67:E67"/>
    <mergeCell ref="C59:E59"/>
    <mergeCell ref="C60:E60"/>
    <mergeCell ref="C61:E61"/>
    <mergeCell ref="C62:E62"/>
    <mergeCell ref="C63:E6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0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08984375" defaultRowHeight="12.5" x14ac:dyDescent="0.25"/>
  <cols>
    <col min="1" max="1" width="4.36328125" style="3" customWidth="1"/>
    <col min="2" max="2" width="14.453125" style="3" customWidth="1"/>
    <col min="3" max="3" width="38.36328125" style="7" customWidth="1"/>
    <col min="4" max="4" width="4.54296875" style="3" customWidth="1"/>
    <col min="5" max="5" width="10.54296875" style="3" customWidth="1"/>
    <col min="6" max="6" width="9.90625" style="3" customWidth="1"/>
    <col min="7" max="7" width="12.6328125" style="3" customWidth="1"/>
    <col min="8" max="16384" width="9.08984375" style="3"/>
  </cols>
  <sheetData>
    <row r="1" spans="1:7" ht="15.5" x14ac:dyDescent="0.25">
      <c r="A1" s="248" t="s">
        <v>7</v>
      </c>
      <c r="B1" s="248"/>
      <c r="C1" s="249"/>
      <c r="D1" s="248"/>
      <c r="E1" s="248"/>
      <c r="F1" s="248"/>
      <c r="G1" s="248"/>
    </row>
    <row r="2" spans="1:7" ht="24.9" customHeight="1" x14ac:dyDescent="0.25">
      <c r="A2" s="50" t="s">
        <v>8</v>
      </c>
      <c r="B2" s="49"/>
      <c r="C2" s="250"/>
      <c r="D2" s="250"/>
      <c r="E2" s="250"/>
      <c r="F2" s="250"/>
      <c r="G2" s="251"/>
    </row>
    <row r="3" spans="1:7" ht="24.9" customHeight="1" x14ac:dyDescent="0.25">
      <c r="A3" s="50" t="s">
        <v>9</v>
      </c>
      <c r="B3" s="49"/>
      <c r="C3" s="250"/>
      <c r="D3" s="250"/>
      <c r="E3" s="250"/>
      <c r="F3" s="250"/>
      <c r="G3" s="251"/>
    </row>
    <row r="4" spans="1:7" ht="24.9" customHeight="1" x14ac:dyDescent="0.25">
      <c r="A4" s="50" t="s">
        <v>10</v>
      </c>
      <c r="B4" s="49"/>
      <c r="C4" s="250"/>
      <c r="D4" s="250"/>
      <c r="E4" s="250"/>
      <c r="F4" s="250"/>
      <c r="G4" s="251"/>
    </row>
    <row r="5" spans="1:7" x14ac:dyDescent="0.25">
      <c r="B5" s="4"/>
      <c r="C5" s="5"/>
      <c r="D5" s="6"/>
    </row>
  </sheetData>
  <sheetProtection algorithmName="SHA-512" hashValue="NnaDzmuvT1lnNZH822fbkm40aIvn+zTZwdUyvuraX0h19tdvjA/aE45HQ49moC4xoFJxQXpW/aH1gx5+vdykQA==" saltValue="BZxTzCkARMOrBtlZgx6rm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094A-72BC-4493-8226-5ADB0D22F660}">
  <sheetPr>
    <outlinePr summaryBelow="0"/>
  </sheetPr>
  <dimension ref="A1:BH5000"/>
  <sheetViews>
    <sheetView workbookViewId="0">
      <pane ySplit="7" topLeftCell="A8" activePane="bottomLeft" state="frozen"/>
      <selection pane="bottomLeft" activeCell="F12" sqref="F12"/>
    </sheetView>
  </sheetViews>
  <sheetFormatPr defaultRowHeight="12.5" outlineLevelRow="2" x14ac:dyDescent="0.25"/>
  <cols>
    <col min="1" max="1" width="3.453125" customWidth="1"/>
    <col min="2" max="2" width="12.6328125" style="121" customWidth="1"/>
    <col min="3" max="3" width="38.36328125" style="121" customWidth="1"/>
    <col min="4" max="4" width="4.90625" customWidth="1"/>
    <col min="5" max="5" width="10.6328125" customWidth="1"/>
    <col min="6" max="6" width="9.90625" customWidth="1"/>
    <col min="7" max="7" width="12.81640625" customWidth="1"/>
    <col min="8" max="25" width="0" hidden="1" customWidth="1"/>
    <col min="29" max="29" width="0" hidden="1" customWidth="1"/>
    <col min="31" max="41" width="0" hidden="1" customWidth="1"/>
    <col min="53" max="53" width="73.6328125" customWidth="1"/>
  </cols>
  <sheetData>
    <row r="1" spans="1:60" ht="15.75" customHeight="1" x14ac:dyDescent="0.35">
      <c r="A1" s="266" t="s">
        <v>7</v>
      </c>
      <c r="B1" s="266"/>
      <c r="C1" s="266"/>
      <c r="D1" s="266"/>
      <c r="E1" s="266"/>
      <c r="F1" s="266"/>
      <c r="G1" s="266"/>
      <c r="AG1" t="s">
        <v>91</v>
      </c>
    </row>
    <row r="2" spans="1:60" ht="25" customHeight="1" x14ac:dyDescent="0.25">
      <c r="A2" s="140" t="s">
        <v>8</v>
      </c>
      <c r="B2" s="49" t="s">
        <v>43</v>
      </c>
      <c r="C2" s="267" t="s">
        <v>44</v>
      </c>
      <c r="D2" s="268"/>
      <c r="E2" s="268"/>
      <c r="F2" s="268"/>
      <c r="G2" s="269"/>
      <c r="AG2" t="s">
        <v>92</v>
      </c>
    </row>
    <row r="3" spans="1:60" ht="25" customHeight="1" x14ac:dyDescent="0.25">
      <c r="A3" s="140" t="s">
        <v>9</v>
      </c>
      <c r="B3" s="49" t="s">
        <v>52</v>
      </c>
      <c r="C3" s="267" t="s">
        <v>53</v>
      </c>
      <c r="D3" s="268"/>
      <c r="E3" s="268"/>
      <c r="F3" s="268"/>
      <c r="G3" s="269"/>
      <c r="AC3" s="121" t="s">
        <v>92</v>
      </c>
      <c r="AG3" t="s">
        <v>93</v>
      </c>
    </row>
    <row r="4" spans="1:60" ht="25" customHeight="1" x14ac:dyDescent="0.25">
      <c r="A4" s="141" t="s">
        <v>10</v>
      </c>
      <c r="B4" s="142" t="s">
        <v>54</v>
      </c>
      <c r="C4" s="270" t="s">
        <v>55</v>
      </c>
      <c r="D4" s="271"/>
      <c r="E4" s="271"/>
      <c r="F4" s="271"/>
      <c r="G4" s="272"/>
      <c r="AG4" t="s">
        <v>94</v>
      </c>
    </row>
    <row r="5" spans="1:60" x14ac:dyDescent="0.25">
      <c r="D5" s="10"/>
    </row>
    <row r="6" spans="1:60" ht="37.5" x14ac:dyDescent="0.25">
      <c r="A6" s="144" t="s">
        <v>95</v>
      </c>
      <c r="B6" s="146" t="s">
        <v>96</v>
      </c>
      <c r="C6" s="146" t="s">
        <v>97</v>
      </c>
      <c r="D6" s="145" t="s">
        <v>98</v>
      </c>
      <c r="E6" s="144" t="s">
        <v>99</v>
      </c>
      <c r="F6" s="143" t="s">
        <v>100</v>
      </c>
      <c r="G6" s="144" t="s">
        <v>31</v>
      </c>
      <c r="H6" s="147" t="s">
        <v>32</v>
      </c>
      <c r="I6" s="147" t="s">
        <v>101</v>
      </c>
      <c r="J6" s="147" t="s">
        <v>33</v>
      </c>
      <c r="K6" s="147" t="s">
        <v>102</v>
      </c>
      <c r="L6" s="147" t="s">
        <v>103</v>
      </c>
      <c r="M6" s="147" t="s">
        <v>104</v>
      </c>
      <c r="N6" s="147" t="s">
        <v>105</v>
      </c>
      <c r="O6" s="147" t="s">
        <v>106</v>
      </c>
      <c r="P6" s="147" t="s">
        <v>107</v>
      </c>
      <c r="Q6" s="147" t="s">
        <v>108</v>
      </c>
      <c r="R6" s="147" t="s">
        <v>109</v>
      </c>
      <c r="S6" s="147" t="s">
        <v>110</v>
      </c>
      <c r="T6" s="147" t="s">
        <v>111</v>
      </c>
      <c r="U6" s="147" t="s">
        <v>112</v>
      </c>
      <c r="V6" s="147" t="s">
        <v>113</v>
      </c>
      <c r="W6" s="147" t="s">
        <v>114</v>
      </c>
      <c r="X6" s="147" t="s">
        <v>115</v>
      </c>
      <c r="Y6" s="147" t="s">
        <v>116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ht="13" x14ac:dyDescent="0.25">
      <c r="A8" s="162" t="s">
        <v>117</v>
      </c>
      <c r="B8" s="163" t="s">
        <v>89</v>
      </c>
      <c r="C8" s="182" t="s">
        <v>29</v>
      </c>
      <c r="D8" s="164"/>
      <c r="E8" s="165"/>
      <c r="F8" s="166"/>
      <c r="G8" s="167">
        <f>SUMIF(AG9:AG10,"&lt;&gt;NOR",G9:G10)</f>
        <v>0</v>
      </c>
      <c r="H8" s="161"/>
      <c r="I8" s="161">
        <f>SUM(I9:I10)</f>
        <v>0</v>
      </c>
      <c r="J8" s="161"/>
      <c r="K8" s="161">
        <f>SUM(K9:K10)</f>
        <v>80000</v>
      </c>
      <c r="L8" s="161"/>
      <c r="M8" s="161">
        <f>SUM(M9:M10)</f>
        <v>0</v>
      </c>
      <c r="N8" s="160"/>
      <c r="O8" s="160">
        <f>SUM(O9:O10)</f>
        <v>0</v>
      </c>
      <c r="P8" s="160"/>
      <c r="Q8" s="160">
        <f>SUM(Q9:Q10)</f>
        <v>0</v>
      </c>
      <c r="R8" s="161"/>
      <c r="S8" s="161"/>
      <c r="T8" s="161"/>
      <c r="U8" s="161"/>
      <c r="V8" s="161">
        <f>SUM(V9:V10)</f>
        <v>0</v>
      </c>
      <c r="W8" s="161"/>
      <c r="X8" s="161"/>
      <c r="Y8" s="161"/>
      <c r="AG8" t="s">
        <v>118</v>
      </c>
    </row>
    <row r="9" spans="1:60" outlineLevel="1" x14ac:dyDescent="0.25">
      <c r="A9" s="175">
        <v>1</v>
      </c>
      <c r="B9" s="176" t="s">
        <v>119</v>
      </c>
      <c r="C9" s="183" t="s">
        <v>120</v>
      </c>
      <c r="D9" s="177" t="s">
        <v>121</v>
      </c>
      <c r="E9" s="178">
        <v>1</v>
      </c>
      <c r="F9" s="179"/>
      <c r="G9" s="180">
        <f>ROUND(E9*F9,2)</f>
        <v>0</v>
      </c>
      <c r="H9" s="159">
        <v>0</v>
      </c>
      <c r="I9" s="158">
        <f>ROUND(E9*H9,2)</f>
        <v>0</v>
      </c>
      <c r="J9" s="159">
        <v>35000</v>
      </c>
      <c r="K9" s="158">
        <f>ROUND(E9*J9,2)</f>
        <v>35000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122</v>
      </c>
      <c r="T9" s="158" t="s">
        <v>123</v>
      </c>
      <c r="U9" s="158">
        <v>0</v>
      </c>
      <c r="V9" s="158">
        <f>ROUND(E9*U9,2)</f>
        <v>0</v>
      </c>
      <c r="W9" s="158"/>
      <c r="X9" s="158" t="s">
        <v>55</v>
      </c>
      <c r="Y9" s="158" t="s">
        <v>124</v>
      </c>
      <c r="Z9" s="148"/>
      <c r="AA9" s="148"/>
      <c r="AB9" s="148"/>
      <c r="AC9" s="148"/>
      <c r="AD9" s="148"/>
      <c r="AE9" s="148"/>
      <c r="AF9" s="148"/>
      <c r="AG9" s="148" t="s">
        <v>125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5">
      <c r="A10" s="175">
        <v>2</v>
      </c>
      <c r="B10" s="176" t="s">
        <v>126</v>
      </c>
      <c r="C10" s="183" t="s">
        <v>127</v>
      </c>
      <c r="D10" s="177" t="s">
        <v>128</v>
      </c>
      <c r="E10" s="178">
        <v>1</v>
      </c>
      <c r="F10" s="179"/>
      <c r="G10" s="180">
        <f>ROUND(E10*F10,2)</f>
        <v>0</v>
      </c>
      <c r="H10" s="159">
        <v>0</v>
      </c>
      <c r="I10" s="158">
        <f>ROUND(E10*H10,2)</f>
        <v>0</v>
      </c>
      <c r="J10" s="159">
        <v>45000</v>
      </c>
      <c r="K10" s="158">
        <f>ROUND(E10*J10,2)</f>
        <v>45000</v>
      </c>
      <c r="L10" s="158">
        <v>21</v>
      </c>
      <c r="M10" s="158">
        <f>G10*(1+L10/100)</f>
        <v>0</v>
      </c>
      <c r="N10" s="157">
        <v>0</v>
      </c>
      <c r="O10" s="157">
        <f>ROUND(E10*N10,2)</f>
        <v>0</v>
      </c>
      <c r="P10" s="157">
        <v>0</v>
      </c>
      <c r="Q10" s="157">
        <f>ROUND(E10*P10,2)</f>
        <v>0</v>
      </c>
      <c r="R10" s="158"/>
      <c r="S10" s="158" t="s">
        <v>122</v>
      </c>
      <c r="T10" s="158" t="s">
        <v>123</v>
      </c>
      <c r="U10" s="158">
        <v>0</v>
      </c>
      <c r="V10" s="158">
        <f>ROUND(E10*U10,2)</f>
        <v>0</v>
      </c>
      <c r="W10" s="158"/>
      <c r="X10" s="158" t="s">
        <v>55</v>
      </c>
      <c r="Y10" s="158" t="s">
        <v>124</v>
      </c>
      <c r="Z10" s="148"/>
      <c r="AA10" s="148"/>
      <c r="AB10" s="148"/>
      <c r="AC10" s="148"/>
      <c r="AD10" s="148"/>
      <c r="AE10" s="148"/>
      <c r="AF10" s="148"/>
      <c r="AG10" s="148" t="s">
        <v>125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ht="13" x14ac:dyDescent="0.25">
      <c r="A11" s="162" t="s">
        <v>117</v>
      </c>
      <c r="B11" s="163" t="s">
        <v>90</v>
      </c>
      <c r="C11" s="182" t="s">
        <v>30</v>
      </c>
      <c r="D11" s="164"/>
      <c r="E11" s="165"/>
      <c r="F11" s="166"/>
      <c r="G11" s="167">
        <f>SUMIF(AG12:AG13,"&lt;&gt;NOR",G12:G13)</f>
        <v>0</v>
      </c>
      <c r="H11" s="161"/>
      <c r="I11" s="161">
        <f>SUM(I12:I13)</f>
        <v>0</v>
      </c>
      <c r="J11" s="161"/>
      <c r="K11" s="161">
        <f>SUM(K12:K13)</f>
        <v>0</v>
      </c>
      <c r="L11" s="161"/>
      <c r="M11" s="161">
        <f>SUM(M12:M13)</f>
        <v>0</v>
      </c>
      <c r="N11" s="160"/>
      <c r="O11" s="160">
        <f>SUM(O12:O13)</f>
        <v>0</v>
      </c>
      <c r="P11" s="160"/>
      <c r="Q11" s="160">
        <f>SUM(Q12:Q13)</f>
        <v>0</v>
      </c>
      <c r="R11" s="161"/>
      <c r="S11" s="161"/>
      <c r="T11" s="161"/>
      <c r="U11" s="161"/>
      <c r="V11" s="161">
        <f>SUM(V12:V13)</f>
        <v>0</v>
      </c>
      <c r="W11" s="161"/>
      <c r="X11" s="161"/>
      <c r="Y11" s="161"/>
      <c r="AG11" t="s">
        <v>118</v>
      </c>
    </row>
    <row r="12" spans="1:60" outlineLevel="1" x14ac:dyDescent="0.25">
      <c r="A12" s="169">
        <v>3</v>
      </c>
      <c r="B12" s="170" t="s">
        <v>129</v>
      </c>
      <c r="C12" s="184" t="s">
        <v>130</v>
      </c>
      <c r="D12" s="171" t="s">
        <v>121</v>
      </c>
      <c r="E12" s="172">
        <v>1</v>
      </c>
      <c r="F12" s="173"/>
      <c r="G12" s="174">
        <f>ROUND(E12*F12,2)</f>
        <v>0</v>
      </c>
      <c r="H12" s="159">
        <v>0</v>
      </c>
      <c r="I12" s="158">
        <f>ROUND(E12*H12,2)</f>
        <v>0</v>
      </c>
      <c r="J12" s="159">
        <v>0</v>
      </c>
      <c r="K12" s="158">
        <f>ROUND(E12*J12,2)</f>
        <v>0</v>
      </c>
      <c r="L12" s="158">
        <v>21</v>
      </c>
      <c r="M12" s="158">
        <f>G12*(1+L12/100)</f>
        <v>0</v>
      </c>
      <c r="N12" s="157">
        <v>0</v>
      </c>
      <c r="O12" s="157">
        <f>ROUND(E12*N12,2)</f>
        <v>0</v>
      </c>
      <c r="P12" s="157">
        <v>0</v>
      </c>
      <c r="Q12" s="157">
        <f>ROUND(E12*P12,2)</f>
        <v>0</v>
      </c>
      <c r="R12" s="158"/>
      <c r="S12" s="158" t="s">
        <v>122</v>
      </c>
      <c r="T12" s="158" t="s">
        <v>123</v>
      </c>
      <c r="U12" s="158">
        <v>0</v>
      </c>
      <c r="V12" s="158">
        <f>ROUND(E12*U12,2)</f>
        <v>0</v>
      </c>
      <c r="W12" s="158"/>
      <c r="X12" s="158" t="s">
        <v>55</v>
      </c>
      <c r="Y12" s="158" t="s">
        <v>124</v>
      </c>
      <c r="Z12" s="148"/>
      <c r="AA12" s="148"/>
      <c r="AB12" s="148"/>
      <c r="AC12" s="148"/>
      <c r="AD12" s="148"/>
      <c r="AE12" s="148"/>
      <c r="AF12" s="148"/>
      <c r="AG12" s="148" t="s">
        <v>125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0.5" outlineLevel="2" x14ac:dyDescent="0.25">
      <c r="A13" s="155"/>
      <c r="B13" s="156"/>
      <c r="C13" s="264" t="s">
        <v>131</v>
      </c>
      <c r="D13" s="265"/>
      <c r="E13" s="265"/>
      <c r="F13" s="265"/>
      <c r="G13" s="265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132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81" t="str">
        <f>C13</f>
        <v>Informační tabule z odolného a trvalého materiálu (plast) o min. velikosti formátu A3 s požadovaným textem dle poskytovatele dotace</v>
      </c>
      <c r="BB13" s="148"/>
      <c r="BC13" s="148"/>
      <c r="BD13" s="148"/>
      <c r="BE13" s="148"/>
      <c r="BF13" s="148"/>
      <c r="BG13" s="148"/>
      <c r="BH13" s="148"/>
    </row>
    <row r="14" spans="1:60" x14ac:dyDescent="0.25">
      <c r="A14" s="3"/>
      <c r="B14" s="4"/>
      <c r="C14" s="185"/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AE14">
        <v>12</v>
      </c>
      <c r="AF14">
        <v>21</v>
      </c>
      <c r="AG14" t="s">
        <v>103</v>
      </c>
    </row>
    <row r="15" spans="1:60" ht="13" x14ac:dyDescent="0.25">
      <c r="A15" s="151"/>
      <c r="B15" s="152" t="s">
        <v>31</v>
      </c>
      <c r="C15" s="186"/>
      <c r="D15" s="153"/>
      <c r="E15" s="154"/>
      <c r="F15" s="154"/>
      <c r="G15" s="168">
        <f>G8+G11</f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AE15">
        <f>SUMIF(L7:L13,AE14,G7:G13)</f>
        <v>0</v>
      </c>
      <c r="AF15">
        <f>SUMIF(L7:L13,AF14,G7:G13)</f>
        <v>0</v>
      </c>
      <c r="AG15" t="s">
        <v>133</v>
      </c>
    </row>
    <row r="16" spans="1:60" x14ac:dyDescent="0.25">
      <c r="A16" s="3"/>
      <c r="B16" s="4"/>
      <c r="C16" s="18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33" x14ac:dyDescent="0.25">
      <c r="A17" s="3"/>
      <c r="B17" s="4"/>
      <c r="C17" s="185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33" x14ac:dyDescent="0.25">
      <c r="A18" s="273" t="s">
        <v>134</v>
      </c>
      <c r="B18" s="273"/>
      <c r="C18" s="274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33" x14ac:dyDescent="0.25">
      <c r="A19" s="252"/>
      <c r="B19" s="253"/>
      <c r="C19" s="254"/>
      <c r="D19" s="253"/>
      <c r="E19" s="253"/>
      <c r="F19" s="253"/>
      <c r="G19" s="25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G19" t="s">
        <v>135</v>
      </c>
    </row>
    <row r="20" spans="1:33" x14ac:dyDescent="0.25">
      <c r="A20" s="256"/>
      <c r="B20" s="257"/>
      <c r="C20" s="258"/>
      <c r="D20" s="257"/>
      <c r="E20" s="257"/>
      <c r="F20" s="257"/>
      <c r="G20" s="25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 x14ac:dyDescent="0.25">
      <c r="A21" s="256"/>
      <c r="B21" s="257"/>
      <c r="C21" s="258"/>
      <c r="D21" s="257"/>
      <c r="E21" s="257"/>
      <c r="F21" s="257"/>
      <c r="G21" s="25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 x14ac:dyDescent="0.25">
      <c r="A22" s="256"/>
      <c r="B22" s="257"/>
      <c r="C22" s="258"/>
      <c r="D22" s="257"/>
      <c r="E22" s="257"/>
      <c r="F22" s="257"/>
      <c r="G22" s="25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33" x14ac:dyDescent="0.25">
      <c r="A23" s="260"/>
      <c r="B23" s="261"/>
      <c r="C23" s="262"/>
      <c r="D23" s="261"/>
      <c r="E23" s="261"/>
      <c r="F23" s="261"/>
      <c r="G23" s="26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 x14ac:dyDescent="0.25">
      <c r="A24" s="3"/>
      <c r="B24" s="4"/>
      <c r="C24" s="185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 x14ac:dyDescent="0.25">
      <c r="C25" s="187"/>
      <c r="D25" s="10"/>
      <c r="AG25" t="s">
        <v>136</v>
      </c>
    </row>
    <row r="26" spans="1:33" x14ac:dyDescent="0.25">
      <c r="D26" s="10"/>
    </row>
    <row r="27" spans="1:33" x14ac:dyDescent="0.25">
      <c r="D27" s="10"/>
    </row>
    <row r="28" spans="1:33" x14ac:dyDescent="0.25">
      <c r="D28" s="10"/>
    </row>
    <row r="29" spans="1:33" x14ac:dyDescent="0.25">
      <c r="D29" s="10"/>
    </row>
    <row r="30" spans="1:33" x14ac:dyDescent="0.25">
      <c r="D30" s="10"/>
    </row>
    <row r="31" spans="1:33" x14ac:dyDescent="0.25">
      <c r="D31" s="10"/>
    </row>
    <row r="32" spans="1:33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Fx8naHwFiBXNFgKslTddh2/Jt3MR31Fo/Wi0ZxWzCUswXsp/B9w2MVhNZAifq2tQuWH8dXq27t8swgl1dwTCEA==" saltValue="fR2t9AKt2W0X3ypWTLw3iQ==" spinCount="100000" sheet="1" formatRows="0"/>
  <mergeCells count="7">
    <mergeCell ref="A19:G23"/>
    <mergeCell ref="C13:G13"/>
    <mergeCell ref="A1:G1"/>
    <mergeCell ref="C2:G2"/>
    <mergeCell ref="C3:G3"/>
    <mergeCell ref="C4:G4"/>
    <mergeCell ref="A18:C18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659D4-F434-40BA-84A6-0283374E7056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F9" sqref="F9"/>
    </sheetView>
  </sheetViews>
  <sheetFormatPr defaultRowHeight="12.5" outlineLevelRow="3" x14ac:dyDescent="0.25"/>
  <cols>
    <col min="1" max="1" width="3.453125" customWidth="1"/>
    <col min="2" max="2" width="12.6328125" style="121" customWidth="1"/>
    <col min="3" max="3" width="38.36328125" style="121" customWidth="1"/>
    <col min="4" max="4" width="4.90625" customWidth="1"/>
    <col min="5" max="5" width="10.6328125" customWidth="1"/>
    <col min="6" max="6" width="9.90625" customWidth="1"/>
    <col min="7" max="7" width="12.816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5">
      <c r="A1" s="266" t="s">
        <v>7</v>
      </c>
      <c r="B1" s="266"/>
      <c r="C1" s="266"/>
      <c r="D1" s="266"/>
      <c r="E1" s="266"/>
      <c r="F1" s="266"/>
      <c r="G1" s="266"/>
      <c r="AG1" t="s">
        <v>91</v>
      </c>
    </row>
    <row r="2" spans="1:60" ht="25" customHeight="1" x14ac:dyDescent="0.25">
      <c r="A2" s="140" t="s">
        <v>8</v>
      </c>
      <c r="B2" s="49" t="s">
        <v>43</v>
      </c>
      <c r="C2" s="267" t="s">
        <v>44</v>
      </c>
      <c r="D2" s="268"/>
      <c r="E2" s="268"/>
      <c r="F2" s="268"/>
      <c r="G2" s="269"/>
      <c r="AG2" t="s">
        <v>92</v>
      </c>
    </row>
    <row r="3" spans="1:60" ht="25" customHeight="1" x14ac:dyDescent="0.25">
      <c r="A3" s="140" t="s">
        <v>9</v>
      </c>
      <c r="B3" s="49" t="s">
        <v>52</v>
      </c>
      <c r="C3" s="267" t="s">
        <v>53</v>
      </c>
      <c r="D3" s="268"/>
      <c r="E3" s="268"/>
      <c r="F3" s="268"/>
      <c r="G3" s="269"/>
      <c r="AC3" s="121" t="s">
        <v>92</v>
      </c>
      <c r="AG3" t="s">
        <v>93</v>
      </c>
    </row>
    <row r="4" spans="1:60" ht="25" customHeight="1" x14ac:dyDescent="0.25">
      <c r="A4" s="141" t="s">
        <v>10</v>
      </c>
      <c r="B4" s="142" t="s">
        <v>52</v>
      </c>
      <c r="C4" s="270" t="s">
        <v>56</v>
      </c>
      <c r="D4" s="271"/>
      <c r="E4" s="271"/>
      <c r="F4" s="271"/>
      <c r="G4" s="272"/>
      <c r="AG4" t="s">
        <v>94</v>
      </c>
    </row>
    <row r="5" spans="1:60" x14ac:dyDescent="0.25">
      <c r="D5" s="10"/>
    </row>
    <row r="6" spans="1:60" ht="37.5" x14ac:dyDescent="0.25">
      <c r="A6" s="144" t="s">
        <v>95</v>
      </c>
      <c r="B6" s="146" t="s">
        <v>96</v>
      </c>
      <c r="C6" s="146" t="s">
        <v>97</v>
      </c>
      <c r="D6" s="145" t="s">
        <v>98</v>
      </c>
      <c r="E6" s="144" t="s">
        <v>99</v>
      </c>
      <c r="F6" s="143" t="s">
        <v>100</v>
      </c>
      <c r="G6" s="144" t="s">
        <v>31</v>
      </c>
      <c r="H6" s="147" t="s">
        <v>32</v>
      </c>
      <c r="I6" s="147" t="s">
        <v>101</v>
      </c>
      <c r="J6" s="147" t="s">
        <v>33</v>
      </c>
      <c r="K6" s="147" t="s">
        <v>102</v>
      </c>
      <c r="L6" s="147" t="s">
        <v>103</v>
      </c>
      <c r="M6" s="147" t="s">
        <v>104</v>
      </c>
      <c r="N6" s="147" t="s">
        <v>105</v>
      </c>
      <c r="O6" s="147" t="s">
        <v>106</v>
      </c>
      <c r="P6" s="147" t="s">
        <v>107</v>
      </c>
      <c r="Q6" s="147" t="s">
        <v>108</v>
      </c>
      <c r="R6" s="147" t="s">
        <v>109</v>
      </c>
      <c r="S6" s="147" t="s">
        <v>110</v>
      </c>
      <c r="T6" s="147" t="s">
        <v>111</v>
      </c>
      <c r="U6" s="147" t="s">
        <v>112</v>
      </c>
      <c r="V6" s="147" t="s">
        <v>113</v>
      </c>
      <c r="W6" s="147" t="s">
        <v>114</v>
      </c>
      <c r="X6" s="147" t="s">
        <v>115</v>
      </c>
      <c r="Y6" s="147" t="s">
        <v>116</v>
      </c>
    </row>
    <row r="7" spans="1:60" hidden="1" x14ac:dyDescent="0.25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ht="13" x14ac:dyDescent="0.25">
      <c r="A8" s="162" t="s">
        <v>117</v>
      </c>
      <c r="B8" s="163" t="s">
        <v>68</v>
      </c>
      <c r="C8" s="182" t="s">
        <v>69</v>
      </c>
      <c r="D8" s="164"/>
      <c r="E8" s="165"/>
      <c r="F8" s="166"/>
      <c r="G8" s="167">
        <f>SUMIF(AG9:AG23,"&lt;&gt;NOR",G9:G23)</f>
        <v>0</v>
      </c>
      <c r="H8" s="161"/>
      <c r="I8" s="161">
        <f>SUM(I9:I23)</f>
        <v>1063319.75</v>
      </c>
      <c r="J8" s="161"/>
      <c r="K8" s="161">
        <f>SUM(K9:K23)</f>
        <v>47829.25</v>
      </c>
      <c r="L8" s="161"/>
      <c r="M8" s="161">
        <f>SUM(M9:M23)</f>
        <v>0</v>
      </c>
      <c r="N8" s="160"/>
      <c r="O8" s="160">
        <f>SUM(O9:O23)</f>
        <v>8.4</v>
      </c>
      <c r="P8" s="160"/>
      <c r="Q8" s="160">
        <f>SUM(Q9:Q23)</f>
        <v>0</v>
      </c>
      <c r="R8" s="161"/>
      <c r="S8" s="161"/>
      <c r="T8" s="161"/>
      <c r="U8" s="161"/>
      <c r="V8" s="161">
        <f>SUM(V9:V23)</f>
        <v>52.85</v>
      </c>
      <c r="W8" s="161"/>
      <c r="X8" s="161"/>
      <c r="Y8" s="161"/>
      <c r="AG8" t="s">
        <v>118</v>
      </c>
    </row>
    <row r="9" spans="1:60" ht="20" outlineLevel="1" x14ac:dyDescent="0.25">
      <c r="A9" s="169">
        <v>1</v>
      </c>
      <c r="B9" s="170" t="s">
        <v>137</v>
      </c>
      <c r="C9" s="184" t="s">
        <v>138</v>
      </c>
      <c r="D9" s="171" t="s">
        <v>139</v>
      </c>
      <c r="E9" s="172">
        <v>837.7</v>
      </c>
      <c r="F9" s="173"/>
      <c r="G9" s="174">
        <f>ROUND(E9*F9,2)</f>
        <v>0</v>
      </c>
      <c r="H9" s="159">
        <v>1250</v>
      </c>
      <c r="I9" s="158">
        <f>ROUND(E9*H9,2)</f>
        <v>1047125</v>
      </c>
      <c r="J9" s="159">
        <v>0</v>
      </c>
      <c r="K9" s="158">
        <f>ROUND(E9*J9,2)</f>
        <v>0</v>
      </c>
      <c r="L9" s="158">
        <v>21</v>
      </c>
      <c r="M9" s="158">
        <f>G9*(1+L9/100)</f>
        <v>0</v>
      </c>
      <c r="N9" s="157">
        <v>0.01</v>
      </c>
      <c r="O9" s="157">
        <f>ROUND(E9*N9,2)</f>
        <v>8.3800000000000008</v>
      </c>
      <c r="P9" s="157">
        <v>0</v>
      </c>
      <c r="Q9" s="157">
        <f>ROUND(E9*P9,2)</f>
        <v>0</v>
      </c>
      <c r="R9" s="158"/>
      <c r="S9" s="158" t="s">
        <v>122</v>
      </c>
      <c r="T9" s="158" t="s">
        <v>123</v>
      </c>
      <c r="U9" s="158">
        <v>0</v>
      </c>
      <c r="V9" s="158">
        <f>ROUND(E9*U9,2)</f>
        <v>0</v>
      </c>
      <c r="W9" s="158"/>
      <c r="X9" s="158" t="s">
        <v>140</v>
      </c>
      <c r="Y9" s="158" t="s">
        <v>124</v>
      </c>
      <c r="Z9" s="148"/>
      <c r="AA9" s="148"/>
      <c r="AB9" s="148"/>
      <c r="AC9" s="148"/>
      <c r="AD9" s="148"/>
      <c r="AE9" s="148"/>
      <c r="AF9" s="148"/>
      <c r="AG9" s="148" t="s">
        <v>141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5">
      <c r="A10" s="155"/>
      <c r="B10" s="156"/>
      <c r="C10" s="264" t="s">
        <v>142</v>
      </c>
      <c r="D10" s="265"/>
      <c r="E10" s="265"/>
      <c r="F10" s="265"/>
      <c r="G10" s="265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132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3" x14ac:dyDescent="0.25">
      <c r="A11" s="155"/>
      <c r="B11" s="156"/>
      <c r="C11" s="275" t="s">
        <v>143</v>
      </c>
      <c r="D11" s="276"/>
      <c r="E11" s="276"/>
      <c r="F11" s="276"/>
      <c r="G11" s="276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132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3" x14ac:dyDescent="0.25">
      <c r="A12" s="155"/>
      <c r="B12" s="156"/>
      <c r="C12" s="275" t="s">
        <v>144</v>
      </c>
      <c r="D12" s="276"/>
      <c r="E12" s="276"/>
      <c r="F12" s="276"/>
      <c r="G12" s="276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132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3" x14ac:dyDescent="0.25">
      <c r="A13" s="155"/>
      <c r="B13" s="156"/>
      <c r="C13" s="275" t="s">
        <v>145</v>
      </c>
      <c r="D13" s="276"/>
      <c r="E13" s="276"/>
      <c r="F13" s="276"/>
      <c r="G13" s="276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132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3" x14ac:dyDescent="0.25">
      <c r="A14" s="155"/>
      <c r="B14" s="156"/>
      <c r="C14" s="275" t="s">
        <v>146</v>
      </c>
      <c r="D14" s="276"/>
      <c r="E14" s="276"/>
      <c r="F14" s="276"/>
      <c r="G14" s="276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132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3" x14ac:dyDescent="0.25">
      <c r="A15" s="155"/>
      <c r="B15" s="156"/>
      <c r="C15" s="275" t="s">
        <v>147</v>
      </c>
      <c r="D15" s="276"/>
      <c r="E15" s="276"/>
      <c r="F15" s="276"/>
      <c r="G15" s="276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132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3" x14ac:dyDescent="0.25">
      <c r="A16" s="155"/>
      <c r="B16" s="156"/>
      <c r="C16" s="275" t="s">
        <v>148</v>
      </c>
      <c r="D16" s="276"/>
      <c r="E16" s="276"/>
      <c r="F16" s="276"/>
      <c r="G16" s="276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132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5">
      <c r="A17" s="155"/>
      <c r="B17" s="156"/>
      <c r="C17" s="192" t="s">
        <v>149</v>
      </c>
      <c r="D17" s="188"/>
      <c r="E17" s="189">
        <v>837.7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150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1" x14ac:dyDescent="0.25">
      <c r="A18" s="169">
        <v>2</v>
      </c>
      <c r="B18" s="170" t="s">
        <v>151</v>
      </c>
      <c r="C18" s="184" t="s">
        <v>152</v>
      </c>
      <c r="D18" s="171" t="s">
        <v>153</v>
      </c>
      <c r="E18" s="172">
        <v>755</v>
      </c>
      <c r="F18" s="173"/>
      <c r="G18" s="174">
        <f>ROUND(E18*F18,2)</f>
        <v>0</v>
      </c>
      <c r="H18" s="159">
        <v>21.45</v>
      </c>
      <c r="I18" s="158">
        <f>ROUND(E18*H18,2)</f>
        <v>16194.75</v>
      </c>
      <c r="J18" s="159">
        <v>63.35</v>
      </c>
      <c r="K18" s="158">
        <f>ROUND(E18*J18,2)</f>
        <v>47829.25</v>
      </c>
      <c r="L18" s="158">
        <v>21</v>
      </c>
      <c r="M18" s="158">
        <f>G18*(1+L18/100)</f>
        <v>0</v>
      </c>
      <c r="N18" s="157">
        <v>2.0000000000000002E-5</v>
      </c>
      <c r="O18" s="157">
        <f>ROUND(E18*N18,2)</f>
        <v>0.02</v>
      </c>
      <c r="P18" s="157">
        <v>0</v>
      </c>
      <c r="Q18" s="157">
        <f>ROUND(E18*P18,2)</f>
        <v>0</v>
      </c>
      <c r="R18" s="158"/>
      <c r="S18" s="158" t="s">
        <v>122</v>
      </c>
      <c r="T18" s="158" t="s">
        <v>123</v>
      </c>
      <c r="U18" s="158">
        <v>7.0000000000000007E-2</v>
      </c>
      <c r="V18" s="158">
        <f>ROUND(E18*U18,2)</f>
        <v>52.85</v>
      </c>
      <c r="W18" s="158"/>
      <c r="X18" s="158" t="s">
        <v>140</v>
      </c>
      <c r="Y18" s="158" t="s">
        <v>124</v>
      </c>
      <c r="Z18" s="148"/>
      <c r="AA18" s="148"/>
      <c r="AB18" s="148"/>
      <c r="AC18" s="148"/>
      <c r="AD18" s="148"/>
      <c r="AE18" s="148"/>
      <c r="AF18" s="148"/>
      <c r="AG18" s="148" t="s">
        <v>141</v>
      </c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2" x14ac:dyDescent="0.25">
      <c r="A19" s="155"/>
      <c r="B19" s="156"/>
      <c r="C19" s="192" t="s">
        <v>154</v>
      </c>
      <c r="D19" s="188"/>
      <c r="E19" s="189"/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150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3" x14ac:dyDescent="0.25">
      <c r="A20" s="155"/>
      <c r="B20" s="156"/>
      <c r="C20" s="192" t="s">
        <v>155</v>
      </c>
      <c r="D20" s="188"/>
      <c r="E20" s="189">
        <v>231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150</v>
      </c>
      <c r="AH20" s="148">
        <v>0</v>
      </c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3" x14ac:dyDescent="0.25">
      <c r="A21" s="155"/>
      <c r="B21" s="156"/>
      <c r="C21" s="192" t="s">
        <v>156</v>
      </c>
      <c r="D21" s="188"/>
      <c r="E21" s="189">
        <v>212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150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3" x14ac:dyDescent="0.25">
      <c r="A22" s="155"/>
      <c r="B22" s="156"/>
      <c r="C22" s="192" t="s">
        <v>157</v>
      </c>
      <c r="D22" s="188"/>
      <c r="E22" s="189">
        <v>231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150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3" x14ac:dyDescent="0.25">
      <c r="A23" s="155"/>
      <c r="B23" s="156"/>
      <c r="C23" s="192" t="s">
        <v>158</v>
      </c>
      <c r="D23" s="188"/>
      <c r="E23" s="189">
        <v>81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8"/>
      <c r="AA23" s="148"/>
      <c r="AB23" s="148"/>
      <c r="AC23" s="148"/>
      <c r="AD23" s="148"/>
      <c r="AE23" s="148"/>
      <c r="AF23" s="148"/>
      <c r="AG23" s="148" t="s">
        <v>150</v>
      </c>
      <c r="AH23" s="148">
        <v>0</v>
      </c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ht="13" x14ac:dyDescent="0.25">
      <c r="A24" s="162" t="s">
        <v>117</v>
      </c>
      <c r="B24" s="163" t="s">
        <v>70</v>
      </c>
      <c r="C24" s="182" t="s">
        <v>71</v>
      </c>
      <c r="D24" s="164"/>
      <c r="E24" s="165"/>
      <c r="F24" s="166"/>
      <c r="G24" s="167">
        <f>SUMIF(AG25:AG30,"&lt;&gt;NOR",G25:G30)</f>
        <v>0</v>
      </c>
      <c r="H24" s="161"/>
      <c r="I24" s="161">
        <f>SUM(I25:I30)</f>
        <v>812404.97</v>
      </c>
      <c r="J24" s="161"/>
      <c r="K24" s="161">
        <f>SUM(K25:K30)</f>
        <v>324996.82</v>
      </c>
      <c r="L24" s="161"/>
      <c r="M24" s="161">
        <f>SUM(M25:M30)</f>
        <v>0</v>
      </c>
      <c r="N24" s="160"/>
      <c r="O24" s="160">
        <f>SUM(O25:O30)</f>
        <v>398.67</v>
      </c>
      <c r="P24" s="160"/>
      <c r="Q24" s="160">
        <f>SUM(Q25:Q30)</f>
        <v>0</v>
      </c>
      <c r="R24" s="161"/>
      <c r="S24" s="161"/>
      <c r="T24" s="161"/>
      <c r="U24" s="161"/>
      <c r="V24" s="161">
        <f>SUM(V25:V30)</f>
        <v>533.7399999999999</v>
      </c>
      <c r="W24" s="161"/>
      <c r="X24" s="161"/>
      <c r="Y24" s="161"/>
      <c r="AG24" t="s">
        <v>118</v>
      </c>
    </row>
    <row r="25" spans="1:60" ht="20" outlineLevel="1" x14ac:dyDescent="0.25">
      <c r="A25" s="169">
        <v>3</v>
      </c>
      <c r="B25" s="170" t="s">
        <v>159</v>
      </c>
      <c r="C25" s="184" t="s">
        <v>160</v>
      </c>
      <c r="D25" s="171" t="s">
        <v>161</v>
      </c>
      <c r="E25" s="172">
        <v>156.6499</v>
      </c>
      <c r="F25" s="173"/>
      <c r="G25" s="174">
        <f>ROUND(E25*F25,2)</f>
        <v>0</v>
      </c>
      <c r="H25" s="159">
        <v>4960.7299999999996</v>
      </c>
      <c r="I25" s="158">
        <f>ROUND(E25*H25,2)</f>
        <v>777097.86</v>
      </c>
      <c r="J25" s="159">
        <v>1209.27</v>
      </c>
      <c r="K25" s="158">
        <f>ROUND(E25*J25,2)</f>
        <v>189432.02</v>
      </c>
      <c r="L25" s="158">
        <v>21</v>
      </c>
      <c r="M25" s="158">
        <f>G25*(1+L25/100)</f>
        <v>0</v>
      </c>
      <c r="N25" s="157">
        <v>2.5449999999999999</v>
      </c>
      <c r="O25" s="157">
        <f>ROUND(E25*N25,2)</f>
        <v>398.67</v>
      </c>
      <c r="P25" s="157">
        <v>0</v>
      </c>
      <c r="Q25" s="157">
        <f>ROUND(E25*P25,2)</f>
        <v>0</v>
      </c>
      <c r="R25" s="158"/>
      <c r="S25" s="158" t="s">
        <v>122</v>
      </c>
      <c r="T25" s="158" t="s">
        <v>123</v>
      </c>
      <c r="U25" s="158">
        <v>2.3170000000000002</v>
      </c>
      <c r="V25" s="158">
        <f>ROUND(E25*U25,2)</f>
        <v>362.96</v>
      </c>
      <c r="W25" s="158"/>
      <c r="X25" s="158" t="s">
        <v>140</v>
      </c>
      <c r="Y25" s="158" t="s">
        <v>124</v>
      </c>
      <c r="Z25" s="148"/>
      <c r="AA25" s="148"/>
      <c r="AB25" s="148"/>
      <c r="AC25" s="148"/>
      <c r="AD25" s="148"/>
      <c r="AE25" s="148"/>
      <c r="AF25" s="148"/>
      <c r="AG25" s="148" t="s">
        <v>141</v>
      </c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2" x14ac:dyDescent="0.25">
      <c r="A26" s="155"/>
      <c r="B26" s="156"/>
      <c r="C26" s="192" t="s">
        <v>162</v>
      </c>
      <c r="D26" s="188"/>
      <c r="E26" s="189">
        <v>156.65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150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5">
      <c r="A27" s="169">
        <v>4</v>
      </c>
      <c r="B27" s="170" t="s">
        <v>163</v>
      </c>
      <c r="C27" s="184" t="s">
        <v>164</v>
      </c>
      <c r="D27" s="171" t="s">
        <v>139</v>
      </c>
      <c r="E27" s="172">
        <v>837.7</v>
      </c>
      <c r="F27" s="173"/>
      <c r="G27" s="174">
        <f>ROUND(E27*F27,2)</f>
        <v>0</v>
      </c>
      <c r="H27" s="159">
        <v>0</v>
      </c>
      <c r="I27" s="158">
        <f>ROUND(E27*H27,2)</f>
        <v>0</v>
      </c>
      <c r="J27" s="159">
        <v>136.5</v>
      </c>
      <c r="K27" s="158">
        <f>ROUND(E27*J27,2)</f>
        <v>114346.05</v>
      </c>
      <c r="L27" s="158">
        <v>21</v>
      </c>
      <c r="M27" s="158">
        <f>G27*(1+L27/100)</f>
        <v>0</v>
      </c>
      <c r="N27" s="157">
        <v>0</v>
      </c>
      <c r="O27" s="157">
        <f>ROUND(E27*N27,2)</f>
        <v>0</v>
      </c>
      <c r="P27" s="157">
        <v>0</v>
      </c>
      <c r="Q27" s="157">
        <f>ROUND(E27*P27,2)</f>
        <v>0</v>
      </c>
      <c r="R27" s="158"/>
      <c r="S27" s="158" t="s">
        <v>122</v>
      </c>
      <c r="T27" s="158" t="s">
        <v>123</v>
      </c>
      <c r="U27" s="158">
        <v>0.17799999999999999</v>
      </c>
      <c r="V27" s="158">
        <f>ROUND(E27*U27,2)</f>
        <v>149.11000000000001</v>
      </c>
      <c r="W27" s="158"/>
      <c r="X27" s="158" t="s">
        <v>140</v>
      </c>
      <c r="Y27" s="158" t="s">
        <v>124</v>
      </c>
      <c r="Z27" s="148"/>
      <c r="AA27" s="148"/>
      <c r="AB27" s="148"/>
      <c r="AC27" s="148"/>
      <c r="AD27" s="148"/>
      <c r="AE27" s="148"/>
      <c r="AF27" s="148"/>
      <c r="AG27" s="148" t="s">
        <v>141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5">
      <c r="A28" s="155"/>
      <c r="B28" s="156"/>
      <c r="C28" s="192" t="s">
        <v>149</v>
      </c>
      <c r="D28" s="188"/>
      <c r="E28" s="189">
        <v>837.7</v>
      </c>
      <c r="F28" s="158"/>
      <c r="G28" s="158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150</v>
      </c>
      <c r="AH28" s="148">
        <v>0</v>
      </c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1" x14ac:dyDescent="0.25">
      <c r="A29" s="169">
        <v>5</v>
      </c>
      <c r="B29" s="170" t="s">
        <v>165</v>
      </c>
      <c r="C29" s="184" t="s">
        <v>166</v>
      </c>
      <c r="D29" s="171" t="s">
        <v>153</v>
      </c>
      <c r="E29" s="172">
        <v>246.3</v>
      </c>
      <c r="F29" s="173"/>
      <c r="G29" s="174">
        <f>ROUND(E29*F29,2)</f>
        <v>0</v>
      </c>
      <c r="H29" s="159">
        <v>143.35</v>
      </c>
      <c r="I29" s="158">
        <f>ROUND(E29*H29,2)</f>
        <v>35307.11</v>
      </c>
      <c r="J29" s="159">
        <v>86.15</v>
      </c>
      <c r="K29" s="158">
        <f>ROUND(E29*J29,2)</f>
        <v>21218.75</v>
      </c>
      <c r="L29" s="158">
        <v>21</v>
      </c>
      <c r="M29" s="158">
        <f>G29*(1+L29/100)</f>
        <v>0</v>
      </c>
      <c r="N29" s="157">
        <v>1.0000000000000001E-5</v>
      </c>
      <c r="O29" s="157">
        <f>ROUND(E29*N29,2)</f>
        <v>0</v>
      </c>
      <c r="P29" s="157">
        <v>0</v>
      </c>
      <c r="Q29" s="157">
        <f>ROUND(E29*P29,2)</f>
        <v>0</v>
      </c>
      <c r="R29" s="158"/>
      <c r="S29" s="158" t="s">
        <v>122</v>
      </c>
      <c r="T29" s="158" t="s">
        <v>123</v>
      </c>
      <c r="U29" s="158">
        <v>8.7999999999999995E-2</v>
      </c>
      <c r="V29" s="158">
        <f>ROUND(E29*U29,2)</f>
        <v>21.67</v>
      </c>
      <c r="W29" s="158"/>
      <c r="X29" s="158" t="s">
        <v>140</v>
      </c>
      <c r="Y29" s="158" t="s">
        <v>124</v>
      </c>
      <c r="Z29" s="148"/>
      <c r="AA29" s="148"/>
      <c r="AB29" s="148"/>
      <c r="AC29" s="148"/>
      <c r="AD29" s="148"/>
      <c r="AE29" s="148"/>
      <c r="AF29" s="148"/>
      <c r="AG29" s="148" t="s">
        <v>141</v>
      </c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2" x14ac:dyDescent="0.25">
      <c r="A30" s="155"/>
      <c r="B30" s="156"/>
      <c r="C30" s="192" t="s">
        <v>167</v>
      </c>
      <c r="D30" s="188"/>
      <c r="E30" s="189">
        <v>246.3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150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ht="13" x14ac:dyDescent="0.25">
      <c r="A31" s="162" t="s">
        <v>117</v>
      </c>
      <c r="B31" s="163" t="s">
        <v>72</v>
      </c>
      <c r="C31" s="182" t="s">
        <v>73</v>
      </c>
      <c r="D31" s="164"/>
      <c r="E31" s="165"/>
      <c r="F31" s="166"/>
      <c r="G31" s="167">
        <f>SUMIF(AG32:AG42,"&lt;&gt;NOR",G32:G42)</f>
        <v>0</v>
      </c>
      <c r="H31" s="161"/>
      <c r="I31" s="161">
        <f>SUM(I32:I42)</f>
        <v>0</v>
      </c>
      <c r="J31" s="161"/>
      <c r="K31" s="161">
        <f>SUM(K32:K42)</f>
        <v>252722.65999999997</v>
      </c>
      <c r="L31" s="161"/>
      <c r="M31" s="161">
        <f>SUM(M32:M42)</f>
        <v>0</v>
      </c>
      <c r="N31" s="160"/>
      <c r="O31" s="160">
        <f>SUM(O32:O42)</f>
        <v>0</v>
      </c>
      <c r="P31" s="160"/>
      <c r="Q31" s="160">
        <f>SUM(Q32:Q42)</f>
        <v>144.34</v>
      </c>
      <c r="R31" s="161"/>
      <c r="S31" s="161"/>
      <c r="T31" s="161"/>
      <c r="U31" s="161"/>
      <c r="V31" s="161">
        <f>SUM(V32:V42)</f>
        <v>435.59</v>
      </c>
      <c r="W31" s="161"/>
      <c r="X31" s="161"/>
      <c r="Y31" s="161"/>
      <c r="AG31" t="s">
        <v>118</v>
      </c>
    </row>
    <row r="32" spans="1:60" ht="20" outlineLevel="1" x14ac:dyDescent="0.25">
      <c r="A32" s="169">
        <v>6</v>
      </c>
      <c r="B32" s="170" t="s">
        <v>168</v>
      </c>
      <c r="C32" s="184" t="s">
        <v>169</v>
      </c>
      <c r="D32" s="171" t="s">
        <v>161</v>
      </c>
      <c r="E32" s="172">
        <v>58.639000000000003</v>
      </c>
      <c r="F32" s="173"/>
      <c r="G32" s="174">
        <f>ROUND(E32*F32,2)</f>
        <v>0</v>
      </c>
      <c r="H32" s="159">
        <v>0</v>
      </c>
      <c r="I32" s="158">
        <f>ROUND(E32*H32,2)</f>
        <v>0</v>
      </c>
      <c r="J32" s="159">
        <v>2910</v>
      </c>
      <c r="K32" s="158">
        <f>ROUND(E32*J32,2)</f>
        <v>170639.49</v>
      </c>
      <c r="L32" s="158">
        <v>21</v>
      </c>
      <c r="M32" s="158">
        <f>G32*(1+L32/100)</f>
        <v>0</v>
      </c>
      <c r="N32" s="157">
        <v>0</v>
      </c>
      <c r="O32" s="157">
        <f>ROUND(E32*N32,2)</f>
        <v>0</v>
      </c>
      <c r="P32" s="157">
        <v>2.2000000000000002</v>
      </c>
      <c r="Q32" s="157">
        <f>ROUND(E32*P32,2)</f>
        <v>129.01</v>
      </c>
      <c r="R32" s="158"/>
      <c r="S32" s="158" t="s">
        <v>122</v>
      </c>
      <c r="T32" s="158" t="s">
        <v>123</v>
      </c>
      <c r="U32" s="158">
        <v>5.08</v>
      </c>
      <c r="V32" s="158">
        <f>ROUND(E32*U32,2)</f>
        <v>297.89</v>
      </c>
      <c r="W32" s="158"/>
      <c r="X32" s="158" t="s">
        <v>140</v>
      </c>
      <c r="Y32" s="158" t="s">
        <v>124</v>
      </c>
      <c r="Z32" s="148"/>
      <c r="AA32" s="148"/>
      <c r="AB32" s="148"/>
      <c r="AC32" s="148"/>
      <c r="AD32" s="148"/>
      <c r="AE32" s="148"/>
      <c r="AF32" s="148"/>
      <c r="AG32" s="148" t="s">
        <v>141</v>
      </c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2" x14ac:dyDescent="0.25">
      <c r="A33" s="155"/>
      <c r="B33" s="156"/>
      <c r="C33" s="192" t="s">
        <v>170</v>
      </c>
      <c r="D33" s="188"/>
      <c r="E33" s="189">
        <v>58.64</v>
      </c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150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20" outlineLevel="1" x14ac:dyDescent="0.25">
      <c r="A34" s="169">
        <v>7</v>
      </c>
      <c r="B34" s="170" t="s">
        <v>171</v>
      </c>
      <c r="C34" s="184" t="s">
        <v>172</v>
      </c>
      <c r="D34" s="171" t="s">
        <v>139</v>
      </c>
      <c r="E34" s="172">
        <v>837.7</v>
      </c>
      <c r="F34" s="173"/>
      <c r="G34" s="174">
        <f>ROUND(E34*F34,2)</f>
        <v>0</v>
      </c>
      <c r="H34" s="159">
        <v>0</v>
      </c>
      <c r="I34" s="158">
        <f>ROUND(E34*H34,2)</f>
        <v>0</v>
      </c>
      <c r="J34" s="159">
        <v>23.9</v>
      </c>
      <c r="K34" s="158">
        <f>ROUND(E34*J34,2)</f>
        <v>20021.03</v>
      </c>
      <c r="L34" s="158">
        <v>21</v>
      </c>
      <c r="M34" s="158">
        <f>G34*(1+L34/100)</f>
        <v>0</v>
      </c>
      <c r="N34" s="157">
        <v>0</v>
      </c>
      <c r="O34" s="157">
        <f>ROUND(E34*N34,2)</f>
        <v>0</v>
      </c>
      <c r="P34" s="157">
        <v>4.0000000000000001E-3</v>
      </c>
      <c r="Q34" s="157">
        <f>ROUND(E34*P34,2)</f>
        <v>3.35</v>
      </c>
      <c r="R34" s="158"/>
      <c r="S34" s="158" t="s">
        <v>122</v>
      </c>
      <c r="T34" s="158" t="s">
        <v>123</v>
      </c>
      <c r="U34" s="158">
        <v>4.2999999999999997E-2</v>
      </c>
      <c r="V34" s="158">
        <f>ROUND(E34*U34,2)</f>
        <v>36.020000000000003</v>
      </c>
      <c r="W34" s="158"/>
      <c r="X34" s="158" t="s">
        <v>140</v>
      </c>
      <c r="Y34" s="158" t="s">
        <v>124</v>
      </c>
      <c r="Z34" s="148"/>
      <c r="AA34" s="148"/>
      <c r="AB34" s="148"/>
      <c r="AC34" s="148"/>
      <c r="AD34" s="148"/>
      <c r="AE34" s="148"/>
      <c r="AF34" s="148"/>
      <c r="AG34" s="148" t="s">
        <v>141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5">
      <c r="A35" s="155"/>
      <c r="B35" s="156"/>
      <c r="C35" s="192" t="s">
        <v>149</v>
      </c>
      <c r="D35" s="188"/>
      <c r="E35" s="189">
        <v>837.7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150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ht="20" outlineLevel="1" x14ac:dyDescent="0.25">
      <c r="A36" s="169">
        <v>8</v>
      </c>
      <c r="B36" s="170" t="s">
        <v>173</v>
      </c>
      <c r="C36" s="184" t="s">
        <v>174</v>
      </c>
      <c r="D36" s="171" t="s">
        <v>139</v>
      </c>
      <c r="E36" s="172">
        <v>837.7</v>
      </c>
      <c r="F36" s="173"/>
      <c r="G36" s="174">
        <f>ROUND(E36*F36,2)</f>
        <v>0</v>
      </c>
      <c r="H36" s="159">
        <v>0</v>
      </c>
      <c r="I36" s="158">
        <f>ROUND(E36*H36,2)</f>
        <v>0</v>
      </c>
      <c r="J36" s="159">
        <v>22.8</v>
      </c>
      <c r="K36" s="158">
        <f>ROUND(E36*J36,2)</f>
        <v>19099.560000000001</v>
      </c>
      <c r="L36" s="158">
        <v>21</v>
      </c>
      <c r="M36" s="158">
        <f>G36*(1+L36/100)</f>
        <v>0</v>
      </c>
      <c r="N36" s="157">
        <v>0</v>
      </c>
      <c r="O36" s="157">
        <f>ROUND(E36*N36,2)</f>
        <v>0</v>
      </c>
      <c r="P36" s="157">
        <v>4.8700000000000002E-3</v>
      </c>
      <c r="Q36" s="157">
        <f>ROUND(E36*P36,2)</f>
        <v>4.08</v>
      </c>
      <c r="R36" s="158"/>
      <c r="S36" s="158" t="s">
        <v>122</v>
      </c>
      <c r="T36" s="158" t="s">
        <v>123</v>
      </c>
      <c r="U36" s="158">
        <v>4.1000000000000002E-2</v>
      </c>
      <c r="V36" s="158">
        <f>ROUND(E36*U36,2)</f>
        <v>34.35</v>
      </c>
      <c r="W36" s="158"/>
      <c r="X36" s="158" t="s">
        <v>140</v>
      </c>
      <c r="Y36" s="158" t="s">
        <v>124</v>
      </c>
      <c r="Z36" s="148"/>
      <c r="AA36" s="148"/>
      <c r="AB36" s="148"/>
      <c r="AC36" s="148"/>
      <c r="AD36" s="148"/>
      <c r="AE36" s="148"/>
      <c r="AF36" s="148"/>
      <c r="AG36" s="148" t="s">
        <v>141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2" x14ac:dyDescent="0.25">
      <c r="A37" s="155"/>
      <c r="B37" s="156"/>
      <c r="C37" s="192" t="s">
        <v>149</v>
      </c>
      <c r="D37" s="188"/>
      <c r="E37" s="189">
        <v>837.7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8"/>
      <c r="AA37" s="148"/>
      <c r="AB37" s="148"/>
      <c r="AC37" s="148"/>
      <c r="AD37" s="148"/>
      <c r="AE37" s="148"/>
      <c r="AF37" s="148"/>
      <c r="AG37" s="148" t="s">
        <v>150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5">
      <c r="A38" s="169">
        <v>9</v>
      </c>
      <c r="B38" s="170" t="s">
        <v>175</v>
      </c>
      <c r="C38" s="184" t="s">
        <v>176</v>
      </c>
      <c r="D38" s="171" t="s">
        <v>139</v>
      </c>
      <c r="E38" s="172">
        <v>320.61630000000002</v>
      </c>
      <c r="F38" s="173"/>
      <c r="G38" s="174">
        <f>ROUND(E38*F38,2)</f>
        <v>0</v>
      </c>
      <c r="H38" s="159">
        <v>0</v>
      </c>
      <c r="I38" s="158">
        <f>ROUND(E38*H38,2)</f>
        <v>0</v>
      </c>
      <c r="J38" s="159">
        <v>134</v>
      </c>
      <c r="K38" s="158">
        <f>ROUND(E38*J38,2)</f>
        <v>42962.58</v>
      </c>
      <c r="L38" s="158">
        <v>21</v>
      </c>
      <c r="M38" s="158">
        <f>G38*(1+L38/100)</f>
        <v>0</v>
      </c>
      <c r="N38" s="157">
        <v>0</v>
      </c>
      <c r="O38" s="157">
        <f>ROUND(E38*N38,2)</f>
        <v>0</v>
      </c>
      <c r="P38" s="157">
        <v>2.4649999999999998E-2</v>
      </c>
      <c r="Q38" s="157">
        <f>ROUND(E38*P38,2)</f>
        <v>7.9</v>
      </c>
      <c r="R38" s="158"/>
      <c r="S38" s="158" t="s">
        <v>122</v>
      </c>
      <c r="T38" s="158" t="s">
        <v>123</v>
      </c>
      <c r="U38" s="158">
        <v>0.21</v>
      </c>
      <c r="V38" s="158">
        <f>ROUND(E38*U38,2)</f>
        <v>67.33</v>
      </c>
      <c r="W38" s="158"/>
      <c r="X38" s="158" t="s">
        <v>140</v>
      </c>
      <c r="Y38" s="158" t="s">
        <v>124</v>
      </c>
      <c r="Z38" s="148"/>
      <c r="AA38" s="148"/>
      <c r="AB38" s="148"/>
      <c r="AC38" s="148"/>
      <c r="AD38" s="148"/>
      <c r="AE38" s="148"/>
      <c r="AF38" s="148"/>
      <c r="AG38" s="148" t="s">
        <v>141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2" x14ac:dyDescent="0.25">
      <c r="A39" s="155"/>
      <c r="B39" s="156"/>
      <c r="C39" s="192" t="s">
        <v>154</v>
      </c>
      <c r="D39" s="188"/>
      <c r="E39" s="189"/>
      <c r="F39" s="158"/>
      <c r="G39" s="158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150</v>
      </c>
      <c r="AH39" s="148">
        <v>0</v>
      </c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3" x14ac:dyDescent="0.25">
      <c r="A40" s="155"/>
      <c r="B40" s="156"/>
      <c r="C40" s="192" t="s">
        <v>177</v>
      </c>
      <c r="D40" s="188"/>
      <c r="E40" s="189">
        <v>267.75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150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3" x14ac:dyDescent="0.25">
      <c r="A41" s="155"/>
      <c r="B41" s="156"/>
      <c r="C41" s="192" t="s">
        <v>178</v>
      </c>
      <c r="D41" s="188"/>
      <c r="E41" s="189">
        <v>-12.47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8"/>
      <c r="AA41" s="148"/>
      <c r="AB41" s="148"/>
      <c r="AC41" s="148"/>
      <c r="AD41" s="148"/>
      <c r="AE41" s="148"/>
      <c r="AF41" s="148"/>
      <c r="AG41" s="148" t="s">
        <v>150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3" x14ac:dyDescent="0.25">
      <c r="A42" s="155"/>
      <c r="B42" s="156"/>
      <c r="C42" s="192" t="s">
        <v>179</v>
      </c>
      <c r="D42" s="188"/>
      <c r="E42" s="189">
        <v>65.34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150</v>
      </c>
      <c r="AH42" s="148">
        <v>0</v>
      </c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ht="13" x14ac:dyDescent="0.25">
      <c r="A43" s="162" t="s">
        <v>117</v>
      </c>
      <c r="B43" s="163" t="s">
        <v>74</v>
      </c>
      <c r="C43" s="182" t="s">
        <v>75</v>
      </c>
      <c r="D43" s="164"/>
      <c r="E43" s="165"/>
      <c r="F43" s="166"/>
      <c r="G43" s="167">
        <f>SUMIF(AG44:AG44,"&lt;&gt;NOR",G44:G44)</f>
        <v>0</v>
      </c>
      <c r="H43" s="161"/>
      <c r="I43" s="161">
        <f>SUM(I44:I44)</f>
        <v>0</v>
      </c>
      <c r="J43" s="161"/>
      <c r="K43" s="161">
        <f>SUM(K44:K44)</f>
        <v>190304.55</v>
      </c>
      <c r="L43" s="161"/>
      <c r="M43" s="161">
        <f>SUM(M44:M44)</f>
        <v>0</v>
      </c>
      <c r="N43" s="160"/>
      <c r="O43" s="160">
        <f>SUM(O44:O44)</f>
        <v>0</v>
      </c>
      <c r="P43" s="160"/>
      <c r="Q43" s="160">
        <f>SUM(Q44:Q44)</f>
        <v>0</v>
      </c>
      <c r="R43" s="161"/>
      <c r="S43" s="161"/>
      <c r="T43" s="161"/>
      <c r="U43" s="161"/>
      <c r="V43" s="161">
        <f>SUM(V44:V44)</f>
        <v>346.82</v>
      </c>
      <c r="W43" s="161"/>
      <c r="X43" s="161"/>
      <c r="Y43" s="161"/>
      <c r="AG43" t="s">
        <v>118</v>
      </c>
    </row>
    <row r="44" spans="1:60" outlineLevel="1" x14ac:dyDescent="0.25">
      <c r="A44" s="175">
        <v>10</v>
      </c>
      <c r="B44" s="176" t="s">
        <v>180</v>
      </c>
      <c r="C44" s="183" t="s">
        <v>181</v>
      </c>
      <c r="D44" s="177" t="s">
        <v>182</v>
      </c>
      <c r="E44" s="178">
        <v>407.06855999999999</v>
      </c>
      <c r="F44" s="179"/>
      <c r="G44" s="180">
        <f>ROUND(E44*F44,2)</f>
        <v>0</v>
      </c>
      <c r="H44" s="159">
        <v>0</v>
      </c>
      <c r="I44" s="158">
        <f>ROUND(E44*H44,2)</f>
        <v>0</v>
      </c>
      <c r="J44" s="159">
        <v>467.5</v>
      </c>
      <c r="K44" s="158">
        <f>ROUND(E44*J44,2)</f>
        <v>190304.55</v>
      </c>
      <c r="L44" s="158">
        <v>21</v>
      </c>
      <c r="M44" s="158">
        <f>G44*(1+L44/100)</f>
        <v>0</v>
      </c>
      <c r="N44" s="157">
        <v>0</v>
      </c>
      <c r="O44" s="157">
        <f>ROUND(E44*N44,2)</f>
        <v>0</v>
      </c>
      <c r="P44" s="157">
        <v>0</v>
      </c>
      <c r="Q44" s="157">
        <f>ROUND(E44*P44,2)</f>
        <v>0</v>
      </c>
      <c r="R44" s="158"/>
      <c r="S44" s="158" t="s">
        <v>122</v>
      </c>
      <c r="T44" s="158" t="s">
        <v>123</v>
      </c>
      <c r="U44" s="158">
        <v>0.85199999999999998</v>
      </c>
      <c r="V44" s="158">
        <f>ROUND(E44*U44,2)</f>
        <v>346.82</v>
      </c>
      <c r="W44" s="158"/>
      <c r="X44" s="158" t="s">
        <v>140</v>
      </c>
      <c r="Y44" s="158" t="s">
        <v>124</v>
      </c>
      <c r="Z44" s="148"/>
      <c r="AA44" s="148"/>
      <c r="AB44" s="148"/>
      <c r="AC44" s="148"/>
      <c r="AD44" s="148"/>
      <c r="AE44" s="148"/>
      <c r="AF44" s="148"/>
      <c r="AG44" s="148" t="s">
        <v>183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ht="13" x14ac:dyDescent="0.25">
      <c r="A45" s="162" t="s">
        <v>117</v>
      </c>
      <c r="B45" s="163" t="s">
        <v>76</v>
      </c>
      <c r="C45" s="182" t="s">
        <v>77</v>
      </c>
      <c r="D45" s="164"/>
      <c r="E45" s="165"/>
      <c r="F45" s="166"/>
      <c r="G45" s="167">
        <f>SUMIF(AG46:AG50,"&lt;&gt;NOR",G46:G50)</f>
        <v>0</v>
      </c>
      <c r="H45" s="161"/>
      <c r="I45" s="161">
        <f>SUM(I46:I50)</f>
        <v>185364.58</v>
      </c>
      <c r="J45" s="161"/>
      <c r="K45" s="161">
        <f>SUM(K46:K50)</f>
        <v>249297.61000000002</v>
      </c>
      <c r="L45" s="161"/>
      <c r="M45" s="161">
        <f>SUM(M46:M50)</f>
        <v>0</v>
      </c>
      <c r="N45" s="160"/>
      <c r="O45" s="160">
        <f>SUM(O46:O50)</f>
        <v>1.76</v>
      </c>
      <c r="P45" s="160"/>
      <c r="Q45" s="160">
        <f>SUM(Q46:Q50)</f>
        <v>0</v>
      </c>
      <c r="R45" s="161"/>
      <c r="S45" s="161"/>
      <c r="T45" s="161"/>
      <c r="U45" s="161"/>
      <c r="V45" s="161">
        <f>SUM(V46:V50)</f>
        <v>356.26</v>
      </c>
      <c r="W45" s="161"/>
      <c r="X45" s="161"/>
      <c r="Y45" s="161"/>
      <c r="AG45" t="s">
        <v>118</v>
      </c>
    </row>
    <row r="46" spans="1:60" ht="30" outlineLevel="1" x14ac:dyDescent="0.25">
      <c r="A46" s="169">
        <v>11</v>
      </c>
      <c r="B46" s="170" t="s">
        <v>184</v>
      </c>
      <c r="C46" s="184" t="s">
        <v>185</v>
      </c>
      <c r="D46" s="171" t="s">
        <v>139</v>
      </c>
      <c r="E46" s="172">
        <v>837.7</v>
      </c>
      <c r="F46" s="173"/>
      <c r="G46" s="174">
        <f>ROUND(E46*F46,2)</f>
        <v>0</v>
      </c>
      <c r="H46" s="159">
        <v>39.01</v>
      </c>
      <c r="I46" s="158">
        <f>ROUND(E46*H46,2)</f>
        <v>32678.68</v>
      </c>
      <c r="J46" s="159">
        <v>31.79</v>
      </c>
      <c r="K46" s="158">
        <f>ROUND(E46*J46,2)</f>
        <v>26630.48</v>
      </c>
      <c r="L46" s="158">
        <v>21</v>
      </c>
      <c r="M46" s="158">
        <f>G46*(1+L46/100)</f>
        <v>0</v>
      </c>
      <c r="N46" s="157">
        <v>3.2000000000000003E-4</v>
      </c>
      <c r="O46" s="157">
        <f>ROUND(E46*N46,2)</f>
        <v>0.27</v>
      </c>
      <c r="P46" s="157">
        <v>0</v>
      </c>
      <c r="Q46" s="157">
        <f>ROUND(E46*P46,2)</f>
        <v>0</v>
      </c>
      <c r="R46" s="158"/>
      <c r="S46" s="158" t="s">
        <v>122</v>
      </c>
      <c r="T46" s="158" t="s">
        <v>123</v>
      </c>
      <c r="U46" s="158">
        <v>0.05</v>
      </c>
      <c r="V46" s="158">
        <f>ROUND(E46*U46,2)</f>
        <v>41.89</v>
      </c>
      <c r="W46" s="158"/>
      <c r="X46" s="158" t="s">
        <v>140</v>
      </c>
      <c r="Y46" s="158" t="s">
        <v>124</v>
      </c>
      <c r="Z46" s="148"/>
      <c r="AA46" s="148"/>
      <c r="AB46" s="148"/>
      <c r="AC46" s="148"/>
      <c r="AD46" s="148"/>
      <c r="AE46" s="148"/>
      <c r="AF46" s="148"/>
      <c r="AG46" s="148" t="s">
        <v>141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25">
      <c r="A47" s="155"/>
      <c r="B47" s="156"/>
      <c r="C47" s="192" t="s">
        <v>149</v>
      </c>
      <c r="D47" s="188"/>
      <c r="E47" s="189">
        <v>837.7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150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ht="20" outlineLevel="1" x14ac:dyDescent="0.25">
      <c r="A48" s="169">
        <v>12</v>
      </c>
      <c r="B48" s="170" t="s">
        <v>186</v>
      </c>
      <c r="C48" s="184" t="s">
        <v>187</v>
      </c>
      <c r="D48" s="171" t="s">
        <v>139</v>
      </c>
      <c r="E48" s="172">
        <v>1005.24</v>
      </c>
      <c r="F48" s="173"/>
      <c r="G48" s="174">
        <f>ROUND(E48*F48,2)</f>
        <v>0</v>
      </c>
      <c r="H48" s="159">
        <v>151.88999999999999</v>
      </c>
      <c r="I48" s="158">
        <f>ROUND(E48*H48,2)</f>
        <v>152685.9</v>
      </c>
      <c r="J48" s="159">
        <v>219.11</v>
      </c>
      <c r="K48" s="158">
        <f>ROUND(E48*J48,2)</f>
        <v>220258.14</v>
      </c>
      <c r="L48" s="158">
        <v>21</v>
      </c>
      <c r="M48" s="158">
        <f>G48*(1+L48/100)</f>
        <v>0</v>
      </c>
      <c r="N48" s="157">
        <v>1.48E-3</v>
      </c>
      <c r="O48" s="157">
        <f>ROUND(E48*N48,2)</f>
        <v>1.49</v>
      </c>
      <c r="P48" s="157">
        <v>0</v>
      </c>
      <c r="Q48" s="157">
        <f>ROUND(E48*P48,2)</f>
        <v>0</v>
      </c>
      <c r="R48" s="158"/>
      <c r="S48" s="158" t="s">
        <v>122</v>
      </c>
      <c r="T48" s="158" t="s">
        <v>123</v>
      </c>
      <c r="U48" s="158">
        <v>0.31</v>
      </c>
      <c r="V48" s="158">
        <f>ROUND(E48*U48,2)</f>
        <v>311.62</v>
      </c>
      <c r="W48" s="158"/>
      <c r="X48" s="158" t="s">
        <v>140</v>
      </c>
      <c r="Y48" s="158" t="s">
        <v>124</v>
      </c>
      <c r="Z48" s="148"/>
      <c r="AA48" s="148"/>
      <c r="AB48" s="148"/>
      <c r="AC48" s="148"/>
      <c r="AD48" s="148"/>
      <c r="AE48" s="148"/>
      <c r="AF48" s="148"/>
      <c r="AG48" s="148" t="s">
        <v>141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2" x14ac:dyDescent="0.25">
      <c r="A49" s="155"/>
      <c r="B49" s="156"/>
      <c r="C49" s="192" t="s">
        <v>188</v>
      </c>
      <c r="D49" s="188"/>
      <c r="E49" s="189">
        <v>1005.24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8"/>
      <c r="AA49" s="148"/>
      <c r="AB49" s="148"/>
      <c r="AC49" s="148"/>
      <c r="AD49" s="148"/>
      <c r="AE49" s="148"/>
      <c r="AF49" s="148"/>
      <c r="AG49" s="148" t="s">
        <v>150</v>
      </c>
      <c r="AH49" s="148">
        <v>0</v>
      </c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1" x14ac:dyDescent="0.25">
      <c r="A50" s="175">
        <v>13</v>
      </c>
      <c r="B50" s="176" t="s">
        <v>189</v>
      </c>
      <c r="C50" s="183" t="s">
        <v>190</v>
      </c>
      <c r="D50" s="177" t="s">
        <v>182</v>
      </c>
      <c r="E50" s="178">
        <v>1.7558199999999999</v>
      </c>
      <c r="F50" s="179"/>
      <c r="G50" s="180">
        <f>ROUND(E50*F50,2)</f>
        <v>0</v>
      </c>
      <c r="H50" s="159">
        <v>0</v>
      </c>
      <c r="I50" s="158">
        <f>ROUND(E50*H50,2)</f>
        <v>0</v>
      </c>
      <c r="J50" s="159">
        <v>1372</v>
      </c>
      <c r="K50" s="158">
        <f>ROUND(E50*J50,2)</f>
        <v>2408.9899999999998</v>
      </c>
      <c r="L50" s="158">
        <v>21</v>
      </c>
      <c r="M50" s="158">
        <f>G50*(1+L50/100)</f>
        <v>0</v>
      </c>
      <c r="N50" s="157">
        <v>0</v>
      </c>
      <c r="O50" s="157">
        <f>ROUND(E50*N50,2)</f>
        <v>0</v>
      </c>
      <c r="P50" s="157">
        <v>0</v>
      </c>
      <c r="Q50" s="157">
        <f>ROUND(E50*P50,2)</f>
        <v>0</v>
      </c>
      <c r="R50" s="158"/>
      <c r="S50" s="158" t="s">
        <v>122</v>
      </c>
      <c r="T50" s="158" t="s">
        <v>123</v>
      </c>
      <c r="U50" s="158">
        <v>1.5669999999999999</v>
      </c>
      <c r="V50" s="158">
        <f>ROUND(E50*U50,2)</f>
        <v>2.75</v>
      </c>
      <c r="W50" s="158"/>
      <c r="X50" s="158" t="s">
        <v>140</v>
      </c>
      <c r="Y50" s="158" t="s">
        <v>124</v>
      </c>
      <c r="Z50" s="148"/>
      <c r="AA50" s="148"/>
      <c r="AB50" s="148"/>
      <c r="AC50" s="148"/>
      <c r="AD50" s="148"/>
      <c r="AE50" s="148"/>
      <c r="AF50" s="148"/>
      <c r="AG50" s="148" t="s">
        <v>191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ht="13" x14ac:dyDescent="0.25">
      <c r="A51" s="162" t="s">
        <v>117</v>
      </c>
      <c r="B51" s="163" t="s">
        <v>78</v>
      </c>
      <c r="C51" s="182" t="s">
        <v>79</v>
      </c>
      <c r="D51" s="164"/>
      <c r="E51" s="165"/>
      <c r="F51" s="166"/>
      <c r="G51" s="167">
        <f>SUMIF(AG52:AG56,"&lt;&gt;NOR",G52:G56)</f>
        <v>0</v>
      </c>
      <c r="H51" s="161"/>
      <c r="I51" s="161">
        <f>SUM(I52:I56)</f>
        <v>965.21</v>
      </c>
      <c r="J51" s="161"/>
      <c r="K51" s="161">
        <f>SUM(K52:K56)</f>
        <v>6270.0300000000007</v>
      </c>
      <c r="L51" s="161"/>
      <c r="M51" s="161">
        <f>SUM(M52:M56)</f>
        <v>0</v>
      </c>
      <c r="N51" s="160"/>
      <c r="O51" s="160">
        <f>SUM(O52:O56)</f>
        <v>0</v>
      </c>
      <c r="P51" s="160"/>
      <c r="Q51" s="160">
        <f>SUM(Q52:Q56)</f>
        <v>0</v>
      </c>
      <c r="R51" s="161"/>
      <c r="S51" s="161"/>
      <c r="T51" s="161"/>
      <c r="U51" s="161"/>
      <c r="V51" s="161">
        <f>SUM(V52:V56)</f>
        <v>9.61</v>
      </c>
      <c r="W51" s="161"/>
      <c r="X51" s="161"/>
      <c r="Y51" s="161"/>
      <c r="AG51" t="s">
        <v>118</v>
      </c>
    </row>
    <row r="52" spans="1:60" outlineLevel="1" x14ac:dyDescent="0.25">
      <c r="A52" s="169">
        <v>14</v>
      </c>
      <c r="B52" s="170" t="s">
        <v>192</v>
      </c>
      <c r="C52" s="184" t="s">
        <v>193</v>
      </c>
      <c r="D52" s="171" t="s">
        <v>153</v>
      </c>
      <c r="E52" s="172">
        <v>120.2</v>
      </c>
      <c r="F52" s="173"/>
      <c r="G52" s="174">
        <f>ROUND(E52*F52,2)</f>
        <v>0</v>
      </c>
      <c r="H52" s="159">
        <v>0</v>
      </c>
      <c r="I52" s="158">
        <f>ROUND(E52*H52,2)</f>
        <v>0</v>
      </c>
      <c r="J52" s="159">
        <v>31.8</v>
      </c>
      <c r="K52" s="158">
        <f>ROUND(E52*J52,2)</f>
        <v>3822.36</v>
      </c>
      <c r="L52" s="158">
        <v>21</v>
      </c>
      <c r="M52" s="158">
        <f>G52*(1+L52/100)</f>
        <v>0</v>
      </c>
      <c r="N52" s="157">
        <v>0</v>
      </c>
      <c r="O52" s="157">
        <f>ROUND(E52*N52,2)</f>
        <v>0</v>
      </c>
      <c r="P52" s="157">
        <v>0</v>
      </c>
      <c r="Q52" s="157">
        <f>ROUND(E52*P52,2)</f>
        <v>0</v>
      </c>
      <c r="R52" s="158"/>
      <c r="S52" s="158" t="s">
        <v>122</v>
      </c>
      <c r="T52" s="158" t="s">
        <v>123</v>
      </c>
      <c r="U52" s="158">
        <v>0.05</v>
      </c>
      <c r="V52" s="158">
        <f>ROUND(E52*U52,2)</f>
        <v>6.01</v>
      </c>
      <c r="W52" s="158"/>
      <c r="X52" s="158" t="s">
        <v>140</v>
      </c>
      <c r="Y52" s="158" t="s">
        <v>124</v>
      </c>
      <c r="Z52" s="148"/>
      <c r="AA52" s="148"/>
      <c r="AB52" s="148"/>
      <c r="AC52" s="148"/>
      <c r="AD52" s="148"/>
      <c r="AE52" s="148"/>
      <c r="AF52" s="148"/>
      <c r="AG52" s="148" t="s">
        <v>141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5">
      <c r="A53" s="155"/>
      <c r="B53" s="156"/>
      <c r="C53" s="192" t="s">
        <v>194</v>
      </c>
      <c r="D53" s="188"/>
      <c r="E53" s="189">
        <v>120.2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150</v>
      </c>
      <c r="AH53" s="148">
        <v>0</v>
      </c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1" x14ac:dyDescent="0.25">
      <c r="A54" s="169">
        <v>15</v>
      </c>
      <c r="B54" s="170" t="s">
        <v>195</v>
      </c>
      <c r="C54" s="184" t="s">
        <v>196</v>
      </c>
      <c r="D54" s="171" t="s">
        <v>153</v>
      </c>
      <c r="E54" s="172">
        <v>132.22</v>
      </c>
      <c r="F54" s="173"/>
      <c r="G54" s="174">
        <f>ROUND(E54*F54,2)</f>
        <v>0</v>
      </c>
      <c r="H54" s="159">
        <v>7.3</v>
      </c>
      <c r="I54" s="158">
        <f>ROUND(E54*H54,2)</f>
        <v>965.21</v>
      </c>
      <c r="J54" s="159">
        <v>0</v>
      </c>
      <c r="K54" s="158">
        <f>ROUND(E54*J54,2)</f>
        <v>0</v>
      </c>
      <c r="L54" s="158">
        <v>21</v>
      </c>
      <c r="M54" s="158">
        <f>G54*(1+L54/100)</f>
        <v>0</v>
      </c>
      <c r="N54" s="157">
        <v>0</v>
      </c>
      <c r="O54" s="157">
        <f>ROUND(E54*N54,2)</f>
        <v>0</v>
      </c>
      <c r="P54" s="157">
        <v>0</v>
      </c>
      <c r="Q54" s="157">
        <f>ROUND(E54*P54,2)</f>
        <v>0</v>
      </c>
      <c r="R54" s="158"/>
      <c r="S54" s="158" t="s">
        <v>122</v>
      </c>
      <c r="T54" s="158" t="s">
        <v>123</v>
      </c>
      <c r="U54" s="158">
        <v>0</v>
      </c>
      <c r="V54" s="158">
        <f>ROUND(E54*U54,2)</f>
        <v>0</v>
      </c>
      <c r="W54" s="158"/>
      <c r="X54" s="158" t="s">
        <v>197</v>
      </c>
      <c r="Y54" s="158" t="s">
        <v>124</v>
      </c>
      <c r="Z54" s="148"/>
      <c r="AA54" s="148"/>
      <c r="AB54" s="148"/>
      <c r="AC54" s="148"/>
      <c r="AD54" s="148"/>
      <c r="AE54" s="148"/>
      <c r="AF54" s="148"/>
      <c r="AG54" s="148" t="s">
        <v>198</v>
      </c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2" x14ac:dyDescent="0.25">
      <c r="A55" s="155"/>
      <c r="B55" s="156"/>
      <c r="C55" s="192" t="s">
        <v>199</v>
      </c>
      <c r="D55" s="188"/>
      <c r="E55" s="189">
        <v>132.22</v>
      </c>
      <c r="F55" s="158"/>
      <c r="G55" s="158"/>
      <c r="H55" s="158"/>
      <c r="I55" s="158"/>
      <c r="J55" s="158"/>
      <c r="K55" s="158"/>
      <c r="L55" s="158"/>
      <c r="M55" s="158"/>
      <c r="N55" s="157"/>
      <c r="O55" s="157"/>
      <c r="P55" s="157"/>
      <c r="Q55" s="157"/>
      <c r="R55" s="158"/>
      <c r="S55" s="158"/>
      <c r="T55" s="158"/>
      <c r="U55" s="158"/>
      <c r="V55" s="158"/>
      <c r="W55" s="158"/>
      <c r="X55" s="158"/>
      <c r="Y55" s="158"/>
      <c r="Z55" s="148"/>
      <c r="AA55" s="148"/>
      <c r="AB55" s="148"/>
      <c r="AC55" s="148"/>
      <c r="AD55" s="148"/>
      <c r="AE55" s="148"/>
      <c r="AF55" s="148"/>
      <c r="AG55" s="148" t="s">
        <v>150</v>
      </c>
      <c r="AH55" s="148">
        <v>0</v>
      </c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1" x14ac:dyDescent="0.25">
      <c r="A56" s="175">
        <v>16</v>
      </c>
      <c r="B56" s="176" t="s">
        <v>200</v>
      </c>
      <c r="C56" s="183" t="s">
        <v>201</v>
      </c>
      <c r="D56" s="177" t="s">
        <v>182</v>
      </c>
      <c r="E56" s="178">
        <v>2.0707900000000001</v>
      </c>
      <c r="F56" s="179"/>
      <c r="G56" s="180">
        <f>ROUND(E56*F56,2)</f>
        <v>0</v>
      </c>
      <c r="H56" s="159">
        <v>0</v>
      </c>
      <c r="I56" s="158">
        <f>ROUND(E56*H56,2)</f>
        <v>0</v>
      </c>
      <c r="J56" s="159">
        <v>1182</v>
      </c>
      <c r="K56" s="158">
        <f>ROUND(E56*J56,2)</f>
        <v>2447.67</v>
      </c>
      <c r="L56" s="158">
        <v>21</v>
      </c>
      <c r="M56" s="158">
        <f>G56*(1+L56/100)</f>
        <v>0</v>
      </c>
      <c r="N56" s="157">
        <v>0</v>
      </c>
      <c r="O56" s="157">
        <f>ROUND(E56*N56,2)</f>
        <v>0</v>
      </c>
      <c r="P56" s="157">
        <v>0</v>
      </c>
      <c r="Q56" s="157">
        <f>ROUND(E56*P56,2)</f>
        <v>0</v>
      </c>
      <c r="R56" s="158"/>
      <c r="S56" s="158" t="s">
        <v>122</v>
      </c>
      <c r="T56" s="158" t="s">
        <v>123</v>
      </c>
      <c r="U56" s="158">
        <v>1.74</v>
      </c>
      <c r="V56" s="158">
        <f>ROUND(E56*U56,2)</f>
        <v>3.6</v>
      </c>
      <c r="W56" s="158"/>
      <c r="X56" s="158" t="s">
        <v>140</v>
      </c>
      <c r="Y56" s="158" t="s">
        <v>124</v>
      </c>
      <c r="Z56" s="148"/>
      <c r="AA56" s="148"/>
      <c r="AB56" s="148"/>
      <c r="AC56" s="148"/>
      <c r="AD56" s="148"/>
      <c r="AE56" s="148"/>
      <c r="AF56" s="148"/>
      <c r="AG56" s="148" t="s">
        <v>191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ht="13" x14ac:dyDescent="0.25">
      <c r="A57" s="162" t="s">
        <v>117</v>
      </c>
      <c r="B57" s="163" t="s">
        <v>80</v>
      </c>
      <c r="C57" s="182" t="s">
        <v>81</v>
      </c>
      <c r="D57" s="164"/>
      <c r="E57" s="165"/>
      <c r="F57" s="166"/>
      <c r="G57" s="167">
        <f>SUMIF(AG58:AG76,"&lt;&gt;NOR",G58:G76)</f>
        <v>0</v>
      </c>
      <c r="H57" s="161"/>
      <c r="I57" s="161">
        <f>SUM(I58:I76)</f>
        <v>160688.35999999999</v>
      </c>
      <c r="J57" s="161"/>
      <c r="K57" s="161">
        <f>SUM(K58:K76)</f>
        <v>253236.49000000002</v>
      </c>
      <c r="L57" s="161"/>
      <c r="M57" s="161">
        <f>SUM(M58:M76)</f>
        <v>0</v>
      </c>
      <c r="N57" s="160"/>
      <c r="O57" s="160">
        <f>SUM(O58:O76)</f>
        <v>4</v>
      </c>
      <c r="P57" s="160"/>
      <c r="Q57" s="160">
        <f>SUM(Q58:Q76)</f>
        <v>0</v>
      </c>
      <c r="R57" s="161"/>
      <c r="S57" s="161"/>
      <c r="T57" s="161"/>
      <c r="U57" s="161"/>
      <c r="V57" s="161">
        <f>SUM(V58:V76)</f>
        <v>247.25</v>
      </c>
      <c r="W57" s="161"/>
      <c r="X57" s="161"/>
      <c r="Y57" s="161"/>
      <c r="AG57" t="s">
        <v>118</v>
      </c>
    </row>
    <row r="58" spans="1:60" outlineLevel="1" x14ac:dyDescent="0.25">
      <c r="A58" s="169">
        <v>17</v>
      </c>
      <c r="B58" s="170" t="s">
        <v>202</v>
      </c>
      <c r="C58" s="184" t="s">
        <v>203</v>
      </c>
      <c r="D58" s="171" t="s">
        <v>139</v>
      </c>
      <c r="E58" s="172">
        <v>320.61630000000002</v>
      </c>
      <c r="F58" s="173"/>
      <c r="G58" s="174">
        <f>ROUND(E58*F58,2)</f>
        <v>0</v>
      </c>
      <c r="H58" s="159">
        <v>11.15</v>
      </c>
      <c r="I58" s="158">
        <f>ROUND(E58*H58,2)</f>
        <v>3574.87</v>
      </c>
      <c r="J58" s="159">
        <v>775.35</v>
      </c>
      <c r="K58" s="158">
        <f>ROUND(E58*J58,2)</f>
        <v>248589.85</v>
      </c>
      <c r="L58" s="158">
        <v>21</v>
      </c>
      <c r="M58" s="158">
        <f>G58*(1+L58/100)</f>
        <v>0</v>
      </c>
      <c r="N58" s="157">
        <v>1.8000000000000001E-4</v>
      </c>
      <c r="O58" s="157">
        <f>ROUND(E58*N58,2)</f>
        <v>0.06</v>
      </c>
      <c r="P58" s="157">
        <v>0</v>
      </c>
      <c r="Q58" s="157">
        <f>ROUND(E58*P58,2)</f>
        <v>0</v>
      </c>
      <c r="R58" s="158"/>
      <c r="S58" s="158" t="s">
        <v>122</v>
      </c>
      <c r="T58" s="158" t="s">
        <v>123</v>
      </c>
      <c r="U58" s="158">
        <v>0.74299999999999999</v>
      </c>
      <c r="V58" s="158">
        <f>ROUND(E58*U58,2)</f>
        <v>238.22</v>
      </c>
      <c r="W58" s="158"/>
      <c r="X58" s="158" t="s">
        <v>140</v>
      </c>
      <c r="Y58" s="158" t="s">
        <v>124</v>
      </c>
      <c r="Z58" s="148"/>
      <c r="AA58" s="148"/>
      <c r="AB58" s="148"/>
      <c r="AC58" s="148"/>
      <c r="AD58" s="148"/>
      <c r="AE58" s="148"/>
      <c r="AF58" s="148"/>
      <c r="AG58" s="148" t="s">
        <v>141</v>
      </c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2" x14ac:dyDescent="0.25">
      <c r="A59" s="155"/>
      <c r="B59" s="156"/>
      <c r="C59" s="192" t="s">
        <v>154</v>
      </c>
      <c r="D59" s="188"/>
      <c r="E59" s="189"/>
      <c r="F59" s="158"/>
      <c r="G59" s="158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8"/>
      <c r="AA59" s="148"/>
      <c r="AB59" s="148"/>
      <c r="AC59" s="148"/>
      <c r="AD59" s="148"/>
      <c r="AE59" s="148"/>
      <c r="AF59" s="148"/>
      <c r="AG59" s="148" t="s">
        <v>150</v>
      </c>
      <c r="AH59" s="148">
        <v>0</v>
      </c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3" x14ac:dyDescent="0.25">
      <c r="A60" s="155"/>
      <c r="B60" s="156"/>
      <c r="C60" s="192" t="s">
        <v>177</v>
      </c>
      <c r="D60" s="188"/>
      <c r="E60" s="189">
        <v>267.75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150</v>
      </c>
      <c r="AH60" s="148">
        <v>0</v>
      </c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3" x14ac:dyDescent="0.25">
      <c r="A61" s="155"/>
      <c r="B61" s="156"/>
      <c r="C61" s="192" t="s">
        <v>178</v>
      </c>
      <c r="D61" s="188"/>
      <c r="E61" s="189">
        <v>-12.47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150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3" x14ac:dyDescent="0.25">
      <c r="A62" s="155"/>
      <c r="B62" s="156"/>
      <c r="C62" s="192" t="s">
        <v>179</v>
      </c>
      <c r="D62" s="188"/>
      <c r="E62" s="189">
        <v>65.34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8"/>
      <c r="AA62" s="148"/>
      <c r="AB62" s="148"/>
      <c r="AC62" s="148"/>
      <c r="AD62" s="148"/>
      <c r="AE62" s="148"/>
      <c r="AF62" s="148"/>
      <c r="AG62" s="148" t="s">
        <v>150</v>
      </c>
      <c r="AH62" s="148">
        <v>0</v>
      </c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ht="20" outlineLevel="1" x14ac:dyDescent="0.25">
      <c r="A63" s="169">
        <v>18</v>
      </c>
      <c r="B63" s="170" t="s">
        <v>204</v>
      </c>
      <c r="C63" s="184" t="s">
        <v>205</v>
      </c>
      <c r="D63" s="171" t="s">
        <v>139</v>
      </c>
      <c r="E63" s="172">
        <v>265.48860000000002</v>
      </c>
      <c r="F63" s="173"/>
      <c r="G63" s="174">
        <f>ROUND(E63*F63,2)</f>
        <v>0</v>
      </c>
      <c r="H63" s="159">
        <v>444.4</v>
      </c>
      <c r="I63" s="158">
        <f>ROUND(E63*H63,2)</f>
        <v>117983.13</v>
      </c>
      <c r="J63" s="159">
        <v>0</v>
      </c>
      <c r="K63" s="158">
        <f>ROUND(E63*J63,2)</f>
        <v>0</v>
      </c>
      <c r="L63" s="158">
        <v>21</v>
      </c>
      <c r="M63" s="158">
        <f>G63*(1+L63/100)</f>
        <v>0</v>
      </c>
      <c r="N63" s="157">
        <v>1.1299999999999999E-2</v>
      </c>
      <c r="O63" s="157">
        <f>ROUND(E63*N63,2)</f>
        <v>3</v>
      </c>
      <c r="P63" s="157">
        <v>0</v>
      </c>
      <c r="Q63" s="157">
        <f>ROUND(E63*P63,2)</f>
        <v>0</v>
      </c>
      <c r="R63" s="158"/>
      <c r="S63" s="158" t="s">
        <v>122</v>
      </c>
      <c r="T63" s="158" t="s">
        <v>123</v>
      </c>
      <c r="U63" s="158">
        <v>0</v>
      </c>
      <c r="V63" s="158">
        <f>ROUND(E63*U63,2)</f>
        <v>0</v>
      </c>
      <c r="W63" s="158"/>
      <c r="X63" s="158" t="s">
        <v>197</v>
      </c>
      <c r="Y63" s="158" t="s">
        <v>124</v>
      </c>
      <c r="Z63" s="148"/>
      <c r="AA63" s="148"/>
      <c r="AB63" s="148"/>
      <c r="AC63" s="148"/>
      <c r="AD63" s="148"/>
      <c r="AE63" s="148"/>
      <c r="AF63" s="148"/>
      <c r="AG63" s="148" t="s">
        <v>198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2" x14ac:dyDescent="0.25">
      <c r="A64" s="155"/>
      <c r="B64" s="156"/>
      <c r="C64" s="193" t="s">
        <v>206</v>
      </c>
      <c r="D64" s="190"/>
      <c r="E64" s="191"/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8"/>
      <c r="AA64" s="148"/>
      <c r="AB64" s="148"/>
      <c r="AC64" s="148"/>
      <c r="AD64" s="148"/>
      <c r="AE64" s="148"/>
      <c r="AF64" s="148"/>
      <c r="AG64" s="148" t="s">
        <v>150</v>
      </c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3" x14ac:dyDescent="0.25">
      <c r="A65" s="155"/>
      <c r="B65" s="156"/>
      <c r="C65" s="194" t="s">
        <v>207</v>
      </c>
      <c r="D65" s="190"/>
      <c r="E65" s="191"/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8"/>
      <c r="AA65" s="148"/>
      <c r="AB65" s="148"/>
      <c r="AC65" s="148"/>
      <c r="AD65" s="148"/>
      <c r="AE65" s="148"/>
      <c r="AF65" s="148"/>
      <c r="AG65" s="148" t="s">
        <v>150</v>
      </c>
      <c r="AH65" s="148">
        <v>2</v>
      </c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3" x14ac:dyDescent="0.25">
      <c r="A66" s="155"/>
      <c r="B66" s="156"/>
      <c r="C66" s="194" t="s">
        <v>208</v>
      </c>
      <c r="D66" s="190"/>
      <c r="E66" s="191">
        <v>267.75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150</v>
      </c>
      <c r="AH66" s="148">
        <v>2</v>
      </c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3" x14ac:dyDescent="0.25">
      <c r="A67" s="155"/>
      <c r="B67" s="156"/>
      <c r="C67" s="194" t="s">
        <v>209</v>
      </c>
      <c r="D67" s="190"/>
      <c r="E67" s="191">
        <v>-12.47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8"/>
      <c r="AA67" s="148"/>
      <c r="AB67" s="148"/>
      <c r="AC67" s="148"/>
      <c r="AD67" s="148"/>
      <c r="AE67" s="148"/>
      <c r="AF67" s="148"/>
      <c r="AG67" s="148" t="s">
        <v>150</v>
      </c>
      <c r="AH67" s="148">
        <v>2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3" x14ac:dyDescent="0.25">
      <c r="A68" s="155"/>
      <c r="B68" s="156"/>
      <c r="C68" s="193" t="s">
        <v>210</v>
      </c>
      <c r="D68" s="190"/>
      <c r="E68" s="191"/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150</v>
      </c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outlineLevel="3" x14ac:dyDescent="0.25">
      <c r="A69" s="155"/>
      <c r="B69" s="156"/>
      <c r="C69" s="192" t="s">
        <v>211</v>
      </c>
      <c r="D69" s="188"/>
      <c r="E69" s="189">
        <v>265.49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8"/>
      <c r="AA69" s="148"/>
      <c r="AB69" s="148"/>
      <c r="AC69" s="148"/>
      <c r="AD69" s="148"/>
      <c r="AE69" s="148"/>
      <c r="AF69" s="148"/>
      <c r="AG69" s="148" t="s">
        <v>150</v>
      </c>
      <c r="AH69" s="148">
        <v>0</v>
      </c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ht="20" outlineLevel="1" x14ac:dyDescent="0.25">
      <c r="A70" s="169">
        <v>19</v>
      </c>
      <c r="B70" s="170" t="s">
        <v>212</v>
      </c>
      <c r="C70" s="184" t="s">
        <v>213</v>
      </c>
      <c r="D70" s="171" t="s">
        <v>139</v>
      </c>
      <c r="E70" s="172">
        <v>67.952349999999996</v>
      </c>
      <c r="F70" s="173"/>
      <c r="G70" s="174">
        <f>ROUND(E70*F70,2)</f>
        <v>0</v>
      </c>
      <c r="H70" s="159">
        <v>575.85</v>
      </c>
      <c r="I70" s="158">
        <f>ROUND(E70*H70,2)</f>
        <v>39130.36</v>
      </c>
      <c r="J70" s="159">
        <v>0</v>
      </c>
      <c r="K70" s="158">
        <f>ROUND(E70*J70,2)</f>
        <v>0</v>
      </c>
      <c r="L70" s="158">
        <v>21</v>
      </c>
      <c r="M70" s="158">
        <f>G70*(1+L70/100)</f>
        <v>0</v>
      </c>
      <c r="N70" s="157">
        <v>1.3899999999999999E-2</v>
      </c>
      <c r="O70" s="157">
        <f>ROUND(E70*N70,2)</f>
        <v>0.94</v>
      </c>
      <c r="P70" s="157">
        <v>0</v>
      </c>
      <c r="Q70" s="157">
        <f>ROUND(E70*P70,2)</f>
        <v>0</v>
      </c>
      <c r="R70" s="158"/>
      <c r="S70" s="158" t="s">
        <v>122</v>
      </c>
      <c r="T70" s="158" t="s">
        <v>123</v>
      </c>
      <c r="U70" s="158">
        <v>0</v>
      </c>
      <c r="V70" s="158">
        <f>ROUND(E70*U70,2)</f>
        <v>0</v>
      </c>
      <c r="W70" s="158"/>
      <c r="X70" s="158" t="s">
        <v>197</v>
      </c>
      <c r="Y70" s="158" t="s">
        <v>124</v>
      </c>
      <c r="Z70" s="148"/>
      <c r="AA70" s="148"/>
      <c r="AB70" s="148"/>
      <c r="AC70" s="148"/>
      <c r="AD70" s="148"/>
      <c r="AE70" s="148"/>
      <c r="AF70" s="148"/>
      <c r="AG70" s="148" t="s">
        <v>198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2" x14ac:dyDescent="0.25">
      <c r="A71" s="155"/>
      <c r="B71" s="156"/>
      <c r="C71" s="193" t="s">
        <v>206</v>
      </c>
      <c r="D71" s="190"/>
      <c r="E71" s="191"/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150</v>
      </c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3" x14ac:dyDescent="0.25">
      <c r="A72" s="155"/>
      <c r="B72" s="156"/>
      <c r="C72" s="194" t="s">
        <v>207</v>
      </c>
      <c r="D72" s="190"/>
      <c r="E72" s="191"/>
      <c r="F72" s="158"/>
      <c r="G72" s="158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8"/>
      <c r="AA72" s="148"/>
      <c r="AB72" s="148"/>
      <c r="AC72" s="148"/>
      <c r="AD72" s="148"/>
      <c r="AE72" s="148"/>
      <c r="AF72" s="148"/>
      <c r="AG72" s="148" t="s">
        <v>150</v>
      </c>
      <c r="AH72" s="148">
        <v>2</v>
      </c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3" x14ac:dyDescent="0.25">
      <c r="A73" s="155"/>
      <c r="B73" s="156"/>
      <c r="C73" s="194" t="s">
        <v>214</v>
      </c>
      <c r="D73" s="190"/>
      <c r="E73" s="191">
        <v>65.34</v>
      </c>
      <c r="F73" s="158"/>
      <c r="G73" s="158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150</v>
      </c>
      <c r="AH73" s="148">
        <v>2</v>
      </c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3" x14ac:dyDescent="0.25">
      <c r="A74" s="155"/>
      <c r="B74" s="156"/>
      <c r="C74" s="193" t="s">
        <v>210</v>
      </c>
      <c r="D74" s="190"/>
      <c r="E74" s="191"/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150</v>
      </c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3" x14ac:dyDescent="0.25">
      <c r="A75" s="155"/>
      <c r="B75" s="156"/>
      <c r="C75" s="192" t="s">
        <v>215</v>
      </c>
      <c r="D75" s="188"/>
      <c r="E75" s="189">
        <v>67.95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8"/>
      <c r="AA75" s="148"/>
      <c r="AB75" s="148"/>
      <c r="AC75" s="148"/>
      <c r="AD75" s="148"/>
      <c r="AE75" s="148"/>
      <c r="AF75" s="148"/>
      <c r="AG75" s="148" t="s">
        <v>150</v>
      </c>
      <c r="AH75" s="148">
        <v>0</v>
      </c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1" x14ac:dyDescent="0.25">
      <c r="A76" s="175">
        <v>20</v>
      </c>
      <c r="B76" s="176" t="s">
        <v>216</v>
      </c>
      <c r="C76" s="183" t="s">
        <v>217</v>
      </c>
      <c r="D76" s="177" t="s">
        <v>182</v>
      </c>
      <c r="E76" s="178">
        <v>4.0022700000000002</v>
      </c>
      <c r="F76" s="179"/>
      <c r="G76" s="180">
        <f>ROUND(E76*F76,2)</f>
        <v>0</v>
      </c>
      <c r="H76" s="159">
        <v>0</v>
      </c>
      <c r="I76" s="158">
        <f>ROUND(E76*H76,2)</f>
        <v>0</v>
      </c>
      <c r="J76" s="159">
        <v>1161</v>
      </c>
      <c r="K76" s="158">
        <f>ROUND(E76*J76,2)</f>
        <v>4646.6400000000003</v>
      </c>
      <c r="L76" s="158">
        <v>21</v>
      </c>
      <c r="M76" s="158">
        <f>G76*(1+L76/100)</f>
        <v>0</v>
      </c>
      <c r="N76" s="157">
        <v>0</v>
      </c>
      <c r="O76" s="157">
        <f>ROUND(E76*N76,2)</f>
        <v>0</v>
      </c>
      <c r="P76" s="157">
        <v>0</v>
      </c>
      <c r="Q76" s="157">
        <f>ROUND(E76*P76,2)</f>
        <v>0</v>
      </c>
      <c r="R76" s="158"/>
      <c r="S76" s="158" t="s">
        <v>122</v>
      </c>
      <c r="T76" s="158" t="s">
        <v>123</v>
      </c>
      <c r="U76" s="158">
        <v>2.2549999999999999</v>
      </c>
      <c r="V76" s="158">
        <f>ROUND(E76*U76,2)</f>
        <v>9.0299999999999994</v>
      </c>
      <c r="W76" s="158"/>
      <c r="X76" s="158" t="s">
        <v>140</v>
      </c>
      <c r="Y76" s="158" t="s">
        <v>124</v>
      </c>
      <c r="Z76" s="148"/>
      <c r="AA76" s="148"/>
      <c r="AB76" s="148"/>
      <c r="AC76" s="148"/>
      <c r="AD76" s="148"/>
      <c r="AE76" s="148"/>
      <c r="AF76" s="148"/>
      <c r="AG76" s="148" t="s">
        <v>191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ht="13" x14ac:dyDescent="0.25">
      <c r="A77" s="162" t="s">
        <v>117</v>
      </c>
      <c r="B77" s="163" t="s">
        <v>82</v>
      </c>
      <c r="C77" s="182" t="s">
        <v>83</v>
      </c>
      <c r="D77" s="164"/>
      <c r="E77" s="165"/>
      <c r="F77" s="166"/>
      <c r="G77" s="167">
        <f>SUMIF(AG78:AG80,"&lt;&gt;NOR",G78:G80)</f>
        <v>0</v>
      </c>
      <c r="H77" s="161"/>
      <c r="I77" s="161">
        <f>SUM(I78:I80)</f>
        <v>0</v>
      </c>
      <c r="J77" s="161"/>
      <c r="K77" s="161">
        <f>SUM(K78:K80)</f>
        <v>83500</v>
      </c>
      <c r="L77" s="161"/>
      <c r="M77" s="161">
        <f>SUM(M78:M80)</f>
        <v>0</v>
      </c>
      <c r="N77" s="160"/>
      <c r="O77" s="160">
        <f>SUM(O78:O80)</f>
        <v>0</v>
      </c>
      <c r="P77" s="160"/>
      <c r="Q77" s="160">
        <f>SUM(Q78:Q80)</f>
        <v>0</v>
      </c>
      <c r="R77" s="161"/>
      <c r="S77" s="161"/>
      <c r="T77" s="161"/>
      <c r="U77" s="161"/>
      <c r="V77" s="161">
        <f>SUM(V78:V80)</f>
        <v>0</v>
      </c>
      <c r="W77" s="161"/>
      <c r="X77" s="161"/>
      <c r="Y77" s="161"/>
      <c r="AG77" t="s">
        <v>118</v>
      </c>
    </row>
    <row r="78" spans="1:60" outlineLevel="1" x14ac:dyDescent="0.25">
      <c r="A78" s="169">
        <v>21</v>
      </c>
      <c r="B78" s="170" t="s">
        <v>218</v>
      </c>
      <c r="C78" s="184" t="s">
        <v>219</v>
      </c>
      <c r="D78" s="171" t="s">
        <v>220</v>
      </c>
      <c r="E78" s="172">
        <v>114</v>
      </c>
      <c r="F78" s="173"/>
      <c r="G78" s="174">
        <f>ROUND(E78*F78,2)</f>
        <v>0</v>
      </c>
      <c r="H78" s="159">
        <v>0</v>
      </c>
      <c r="I78" s="158">
        <f>ROUND(E78*H78,2)</f>
        <v>0</v>
      </c>
      <c r="J78" s="159">
        <v>250</v>
      </c>
      <c r="K78" s="158">
        <f>ROUND(E78*J78,2)</f>
        <v>28500</v>
      </c>
      <c r="L78" s="158">
        <v>21</v>
      </c>
      <c r="M78" s="158">
        <f>G78*(1+L78/100)</f>
        <v>0</v>
      </c>
      <c r="N78" s="157">
        <v>0</v>
      </c>
      <c r="O78" s="157">
        <f>ROUND(E78*N78,2)</f>
        <v>0</v>
      </c>
      <c r="P78" s="157">
        <v>0</v>
      </c>
      <c r="Q78" s="157">
        <f>ROUND(E78*P78,2)</f>
        <v>0</v>
      </c>
      <c r="R78" s="158"/>
      <c r="S78" s="158" t="s">
        <v>122</v>
      </c>
      <c r="T78" s="158" t="s">
        <v>123</v>
      </c>
      <c r="U78" s="158">
        <v>0</v>
      </c>
      <c r="V78" s="158">
        <f>ROUND(E78*U78,2)</f>
        <v>0</v>
      </c>
      <c r="W78" s="158"/>
      <c r="X78" s="158" t="s">
        <v>140</v>
      </c>
      <c r="Y78" s="158" t="s">
        <v>124</v>
      </c>
      <c r="Z78" s="148"/>
      <c r="AA78" s="148"/>
      <c r="AB78" s="148"/>
      <c r="AC78" s="148"/>
      <c r="AD78" s="148"/>
      <c r="AE78" s="148"/>
      <c r="AF78" s="148"/>
      <c r="AG78" s="148" t="s">
        <v>141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2" x14ac:dyDescent="0.25">
      <c r="A79" s="155"/>
      <c r="B79" s="156"/>
      <c r="C79" s="192" t="s">
        <v>221</v>
      </c>
      <c r="D79" s="188"/>
      <c r="E79" s="189">
        <v>114</v>
      </c>
      <c r="F79" s="158"/>
      <c r="G79" s="158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150</v>
      </c>
      <c r="AH79" s="148">
        <v>0</v>
      </c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ht="20" outlineLevel="1" x14ac:dyDescent="0.25">
      <c r="A80" s="175">
        <v>22</v>
      </c>
      <c r="B80" s="176" t="s">
        <v>222</v>
      </c>
      <c r="C80" s="183" t="s">
        <v>223</v>
      </c>
      <c r="D80" s="177" t="s">
        <v>220</v>
      </c>
      <c r="E80" s="178">
        <v>10</v>
      </c>
      <c r="F80" s="179"/>
      <c r="G80" s="180">
        <f>ROUND(E80*F80,2)</f>
        <v>0</v>
      </c>
      <c r="H80" s="159">
        <v>0</v>
      </c>
      <c r="I80" s="158">
        <f>ROUND(E80*H80,2)</f>
        <v>0</v>
      </c>
      <c r="J80" s="159">
        <v>5500</v>
      </c>
      <c r="K80" s="158">
        <f>ROUND(E80*J80,2)</f>
        <v>55000</v>
      </c>
      <c r="L80" s="158">
        <v>21</v>
      </c>
      <c r="M80" s="158">
        <f>G80*(1+L80/100)</f>
        <v>0</v>
      </c>
      <c r="N80" s="157">
        <v>0</v>
      </c>
      <c r="O80" s="157">
        <f>ROUND(E80*N80,2)</f>
        <v>0</v>
      </c>
      <c r="P80" s="157">
        <v>0</v>
      </c>
      <c r="Q80" s="157">
        <f>ROUND(E80*P80,2)</f>
        <v>0</v>
      </c>
      <c r="R80" s="158"/>
      <c r="S80" s="158" t="s">
        <v>122</v>
      </c>
      <c r="T80" s="158" t="s">
        <v>123</v>
      </c>
      <c r="U80" s="158">
        <v>0</v>
      </c>
      <c r="V80" s="158">
        <f>ROUND(E80*U80,2)</f>
        <v>0</v>
      </c>
      <c r="W80" s="158"/>
      <c r="X80" s="158" t="s">
        <v>140</v>
      </c>
      <c r="Y80" s="158" t="s">
        <v>124</v>
      </c>
      <c r="Z80" s="148"/>
      <c r="AA80" s="148"/>
      <c r="AB80" s="148"/>
      <c r="AC80" s="148"/>
      <c r="AD80" s="148"/>
      <c r="AE80" s="148"/>
      <c r="AF80" s="148"/>
      <c r="AG80" s="148" t="s">
        <v>141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13" x14ac:dyDescent="0.25">
      <c r="A81" s="162" t="s">
        <v>117</v>
      </c>
      <c r="B81" s="163" t="s">
        <v>84</v>
      </c>
      <c r="C81" s="182" t="s">
        <v>85</v>
      </c>
      <c r="D81" s="164"/>
      <c r="E81" s="165"/>
      <c r="F81" s="166"/>
      <c r="G81" s="167">
        <f>SUMIF(AG82:AG86,"&lt;&gt;NOR",G82:G86)</f>
        <v>0</v>
      </c>
      <c r="H81" s="161"/>
      <c r="I81" s="161">
        <f>SUM(I82:I86)</f>
        <v>28528.44</v>
      </c>
      <c r="J81" s="161"/>
      <c r="K81" s="161">
        <f>SUM(K82:K86)</f>
        <v>98115</v>
      </c>
      <c r="L81" s="161"/>
      <c r="M81" s="161">
        <f>SUM(M82:M86)</f>
        <v>0</v>
      </c>
      <c r="N81" s="160"/>
      <c r="O81" s="160">
        <f>SUM(O82:O86)</f>
        <v>0.11</v>
      </c>
      <c r="P81" s="160"/>
      <c r="Q81" s="160">
        <f>SUM(Q82:Q86)</f>
        <v>0</v>
      </c>
      <c r="R81" s="161"/>
      <c r="S81" s="161"/>
      <c r="T81" s="161"/>
      <c r="U81" s="161"/>
      <c r="V81" s="161">
        <f>SUM(V82:V86)</f>
        <v>109.33</v>
      </c>
      <c r="W81" s="161"/>
      <c r="X81" s="161"/>
      <c r="Y81" s="161"/>
      <c r="AG81" t="s">
        <v>118</v>
      </c>
    </row>
    <row r="82" spans="1:60" outlineLevel="1" x14ac:dyDescent="0.25">
      <c r="A82" s="169">
        <v>23</v>
      </c>
      <c r="B82" s="170" t="s">
        <v>224</v>
      </c>
      <c r="C82" s="184" t="s">
        <v>225</v>
      </c>
      <c r="D82" s="171" t="s">
        <v>139</v>
      </c>
      <c r="E82" s="172">
        <v>320.61630000000002</v>
      </c>
      <c r="F82" s="173"/>
      <c r="G82" s="174">
        <f>ROUND(E82*F82,2)</f>
        <v>0</v>
      </c>
      <c r="H82" s="159">
        <v>88.98</v>
      </c>
      <c r="I82" s="158">
        <f>ROUND(E82*H82,2)</f>
        <v>28528.44</v>
      </c>
      <c r="J82" s="159">
        <v>306.02</v>
      </c>
      <c r="K82" s="158">
        <f>ROUND(E82*J82,2)</f>
        <v>98115</v>
      </c>
      <c r="L82" s="158">
        <v>21</v>
      </c>
      <c r="M82" s="158">
        <f>G82*(1+L82/100)</f>
        <v>0</v>
      </c>
      <c r="N82" s="157">
        <v>3.4000000000000002E-4</v>
      </c>
      <c r="O82" s="157">
        <f>ROUND(E82*N82,2)</f>
        <v>0.11</v>
      </c>
      <c r="P82" s="157">
        <v>0</v>
      </c>
      <c r="Q82" s="157">
        <f>ROUND(E82*P82,2)</f>
        <v>0</v>
      </c>
      <c r="R82" s="158"/>
      <c r="S82" s="158" t="s">
        <v>122</v>
      </c>
      <c r="T82" s="158" t="s">
        <v>123</v>
      </c>
      <c r="U82" s="158">
        <v>0.34100000000000003</v>
      </c>
      <c r="V82" s="158">
        <f>ROUND(E82*U82,2)</f>
        <v>109.33</v>
      </c>
      <c r="W82" s="158"/>
      <c r="X82" s="158" t="s">
        <v>140</v>
      </c>
      <c r="Y82" s="158" t="s">
        <v>124</v>
      </c>
      <c r="Z82" s="148"/>
      <c r="AA82" s="148"/>
      <c r="AB82" s="148"/>
      <c r="AC82" s="148"/>
      <c r="AD82" s="148"/>
      <c r="AE82" s="148"/>
      <c r="AF82" s="148"/>
      <c r="AG82" s="148" t="s">
        <v>141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2" x14ac:dyDescent="0.25">
      <c r="A83" s="155"/>
      <c r="B83" s="156"/>
      <c r="C83" s="192" t="s">
        <v>154</v>
      </c>
      <c r="D83" s="188"/>
      <c r="E83" s="189"/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8"/>
      <c r="AA83" s="148"/>
      <c r="AB83" s="148"/>
      <c r="AC83" s="148"/>
      <c r="AD83" s="148"/>
      <c r="AE83" s="148"/>
      <c r="AF83" s="148"/>
      <c r="AG83" s="148" t="s">
        <v>150</v>
      </c>
      <c r="AH83" s="148">
        <v>0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3" x14ac:dyDescent="0.25">
      <c r="A84" s="155"/>
      <c r="B84" s="156"/>
      <c r="C84" s="192" t="s">
        <v>177</v>
      </c>
      <c r="D84" s="188"/>
      <c r="E84" s="189">
        <v>267.75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150</v>
      </c>
      <c r="AH84" s="148">
        <v>0</v>
      </c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3" x14ac:dyDescent="0.25">
      <c r="A85" s="155"/>
      <c r="B85" s="156"/>
      <c r="C85" s="192" t="s">
        <v>178</v>
      </c>
      <c r="D85" s="188"/>
      <c r="E85" s="189">
        <v>-12.47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150</v>
      </c>
      <c r="AH85" s="148">
        <v>0</v>
      </c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3" x14ac:dyDescent="0.25">
      <c r="A86" s="155"/>
      <c r="B86" s="156"/>
      <c r="C86" s="192" t="s">
        <v>179</v>
      </c>
      <c r="D86" s="188"/>
      <c r="E86" s="189">
        <v>65.34</v>
      </c>
      <c r="F86" s="158"/>
      <c r="G86" s="158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150</v>
      </c>
      <c r="AH86" s="148">
        <v>0</v>
      </c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ht="13" x14ac:dyDescent="0.25">
      <c r="A87" s="162" t="s">
        <v>117</v>
      </c>
      <c r="B87" s="163" t="s">
        <v>86</v>
      </c>
      <c r="C87" s="182" t="s">
        <v>87</v>
      </c>
      <c r="D87" s="164"/>
      <c r="E87" s="165"/>
      <c r="F87" s="166"/>
      <c r="G87" s="167">
        <f>SUMIF(AG88:AG133,"&lt;&gt;NOR",G88:G133)</f>
        <v>0</v>
      </c>
      <c r="H87" s="161"/>
      <c r="I87" s="161">
        <f>SUM(I88:I133)</f>
        <v>0</v>
      </c>
      <c r="J87" s="161"/>
      <c r="K87" s="161">
        <f>SUM(K88:K133)</f>
        <v>733118.95</v>
      </c>
      <c r="L87" s="161"/>
      <c r="M87" s="161">
        <f>SUM(M88:M133)</f>
        <v>0</v>
      </c>
      <c r="N87" s="160"/>
      <c r="O87" s="160">
        <f>SUM(O88:O133)</f>
        <v>0</v>
      </c>
      <c r="P87" s="160"/>
      <c r="Q87" s="160">
        <f>SUM(Q88:Q133)</f>
        <v>0</v>
      </c>
      <c r="R87" s="161"/>
      <c r="S87" s="161"/>
      <c r="T87" s="161"/>
      <c r="U87" s="161"/>
      <c r="V87" s="161">
        <f>SUM(V88:V133)</f>
        <v>335.3</v>
      </c>
      <c r="W87" s="161"/>
      <c r="X87" s="161"/>
      <c r="Y87" s="161"/>
      <c r="AG87" t="s">
        <v>118</v>
      </c>
    </row>
    <row r="88" spans="1:60" outlineLevel="1" x14ac:dyDescent="0.25">
      <c r="A88" s="169">
        <v>24</v>
      </c>
      <c r="B88" s="170" t="s">
        <v>226</v>
      </c>
      <c r="C88" s="184" t="s">
        <v>227</v>
      </c>
      <c r="D88" s="171" t="s">
        <v>182</v>
      </c>
      <c r="E88" s="172">
        <v>132.52687</v>
      </c>
      <c r="F88" s="173"/>
      <c r="G88" s="174">
        <f>ROUND(E88*F88,2)</f>
        <v>0</v>
      </c>
      <c r="H88" s="159">
        <v>0</v>
      </c>
      <c r="I88" s="158">
        <f>ROUND(E88*H88,2)</f>
        <v>0</v>
      </c>
      <c r="J88" s="159">
        <v>432.5</v>
      </c>
      <c r="K88" s="158">
        <f>ROUND(E88*J88,2)</f>
        <v>57317.87</v>
      </c>
      <c r="L88" s="158">
        <v>21</v>
      </c>
      <c r="M88" s="158">
        <f>G88*(1+L88/100)</f>
        <v>0</v>
      </c>
      <c r="N88" s="157">
        <v>0</v>
      </c>
      <c r="O88" s="157">
        <f>ROUND(E88*N88,2)</f>
        <v>0</v>
      </c>
      <c r="P88" s="157">
        <v>0</v>
      </c>
      <c r="Q88" s="157">
        <f>ROUND(E88*P88,2)</f>
        <v>0</v>
      </c>
      <c r="R88" s="158"/>
      <c r="S88" s="158" t="s">
        <v>122</v>
      </c>
      <c r="T88" s="158" t="s">
        <v>123</v>
      </c>
      <c r="U88" s="158">
        <v>0.94</v>
      </c>
      <c r="V88" s="158">
        <f>ROUND(E88*U88,2)</f>
        <v>124.58</v>
      </c>
      <c r="W88" s="158"/>
      <c r="X88" s="158" t="s">
        <v>140</v>
      </c>
      <c r="Y88" s="158" t="s">
        <v>124</v>
      </c>
      <c r="Z88" s="148"/>
      <c r="AA88" s="148"/>
      <c r="AB88" s="148"/>
      <c r="AC88" s="148"/>
      <c r="AD88" s="148"/>
      <c r="AE88" s="148"/>
      <c r="AF88" s="148"/>
      <c r="AG88" s="148" t="s">
        <v>141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2" x14ac:dyDescent="0.25">
      <c r="A89" s="155"/>
      <c r="B89" s="156"/>
      <c r="C89" s="192" t="s">
        <v>154</v>
      </c>
      <c r="D89" s="188"/>
      <c r="E89" s="189"/>
      <c r="F89" s="158"/>
      <c r="G89" s="158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8"/>
      <c r="AA89" s="148"/>
      <c r="AB89" s="148"/>
      <c r="AC89" s="148"/>
      <c r="AD89" s="148"/>
      <c r="AE89" s="148"/>
      <c r="AF89" s="148"/>
      <c r="AG89" s="148" t="s">
        <v>150</v>
      </c>
      <c r="AH89" s="148">
        <v>0</v>
      </c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ht="20" outlineLevel="3" x14ac:dyDescent="0.25">
      <c r="A90" s="155"/>
      <c r="B90" s="156"/>
      <c r="C90" s="192" t="s">
        <v>228</v>
      </c>
      <c r="D90" s="188"/>
      <c r="E90" s="189">
        <v>2.87</v>
      </c>
      <c r="F90" s="158"/>
      <c r="G90" s="158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150</v>
      </c>
      <c r="AH90" s="148">
        <v>0</v>
      </c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ht="20" outlineLevel="3" x14ac:dyDescent="0.25">
      <c r="A91" s="155"/>
      <c r="B91" s="156"/>
      <c r="C91" s="192" t="s">
        <v>229</v>
      </c>
      <c r="D91" s="188"/>
      <c r="E91" s="189">
        <v>0.82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150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5">
      <c r="A92" s="155"/>
      <c r="B92" s="156"/>
      <c r="C92" s="192" t="s">
        <v>230</v>
      </c>
      <c r="D92" s="188"/>
      <c r="E92" s="189">
        <v>123.14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150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5">
      <c r="A93" s="155"/>
      <c r="B93" s="156"/>
      <c r="C93" s="192" t="s">
        <v>231</v>
      </c>
      <c r="D93" s="188"/>
      <c r="E93" s="189">
        <v>2.0099999999999998</v>
      </c>
      <c r="F93" s="158"/>
      <c r="G93" s="158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150</v>
      </c>
      <c r="AH93" s="148">
        <v>0</v>
      </c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3" x14ac:dyDescent="0.25">
      <c r="A94" s="155"/>
      <c r="B94" s="156"/>
      <c r="C94" s="192" t="s">
        <v>232</v>
      </c>
      <c r="D94" s="188"/>
      <c r="E94" s="189">
        <v>3.69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8"/>
      <c r="AA94" s="148"/>
      <c r="AB94" s="148"/>
      <c r="AC94" s="148"/>
      <c r="AD94" s="148"/>
      <c r="AE94" s="148"/>
      <c r="AF94" s="148"/>
      <c r="AG94" s="148" t="s">
        <v>150</v>
      </c>
      <c r="AH94" s="148">
        <v>0</v>
      </c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1" x14ac:dyDescent="0.25">
      <c r="A95" s="169">
        <v>25</v>
      </c>
      <c r="B95" s="170" t="s">
        <v>233</v>
      </c>
      <c r="C95" s="184" t="s">
        <v>234</v>
      </c>
      <c r="D95" s="171" t="s">
        <v>182</v>
      </c>
      <c r="E95" s="172">
        <v>1325.2687000000001</v>
      </c>
      <c r="F95" s="173"/>
      <c r="G95" s="174">
        <f>ROUND(E95*F95,2)</f>
        <v>0</v>
      </c>
      <c r="H95" s="159">
        <v>0</v>
      </c>
      <c r="I95" s="158">
        <f>ROUND(E95*H95,2)</f>
        <v>0</v>
      </c>
      <c r="J95" s="159">
        <v>48.2</v>
      </c>
      <c r="K95" s="158">
        <f>ROUND(E95*J95,2)</f>
        <v>63877.95</v>
      </c>
      <c r="L95" s="158">
        <v>21</v>
      </c>
      <c r="M95" s="158">
        <f>G95*(1+L95/100)</f>
        <v>0</v>
      </c>
      <c r="N95" s="157">
        <v>0</v>
      </c>
      <c r="O95" s="157">
        <f>ROUND(E95*N95,2)</f>
        <v>0</v>
      </c>
      <c r="P95" s="157">
        <v>0</v>
      </c>
      <c r="Q95" s="157">
        <f>ROUND(E95*P95,2)</f>
        <v>0</v>
      </c>
      <c r="R95" s="158"/>
      <c r="S95" s="158" t="s">
        <v>122</v>
      </c>
      <c r="T95" s="158" t="s">
        <v>123</v>
      </c>
      <c r="U95" s="158">
        <v>0.11</v>
      </c>
      <c r="V95" s="158">
        <f>ROUND(E95*U95,2)</f>
        <v>145.78</v>
      </c>
      <c r="W95" s="158"/>
      <c r="X95" s="158" t="s">
        <v>140</v>
      </c>
      <c r="Y95" s="158" t="s">
        <v>124</v>
      </c>
      <c r="Z95" s="148"/>
      <c r="AA95" s="148"/>
      <c r="AB95" s="148"/>
      <c r="AC95" s="148"/>
      <c r="AD95" s="148"/>
      <c r="AE95" s="148"/>
      <c r="AF95" s="148"/>
      <c r="AG95" s="148" t="s">
        <v>141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2" x14ac:dyDescent="0.25">
      <c r="A96" s="155"/>
      <c r="B96" s="156"/>
      <c r="C96" s="193" t="s">
        <v>206</v>
      </c>
      <c r="D96" s="190"/>
      <c r="E96" s="191"/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8"/>
      <c r="AA96" s="148"/>
      <c r="AB96" s="148"/>
      <c r="AC96" s="148"/>
      <c r="AD96" s="148"/>
      <c r="AE96" s="148"/>
      <c r="AF96" s="148"/>
      <c r="AG96" s="148" t="s">
        <v>150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3" x14ac:dyDescent="0.25">
      <c r="A97" s="155"/>
      <c r="B97" s="156"/>
      <c r="C97" s="194" t="s">
        <v>207</v>
      </c>
      <c r="D97" s="190"/>
      <c r="E97" s="191"/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150</v>
      </c>
      <c r="AH97" s="148">
        <v>2</v>
      </c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ht="20" outlineLevel="3" x14ac:dyDescent="0.25">
      <c r="A98" s="155"/>
      <c r="B98" s="156"/>
      <c r="C98" s="194" t="s">
        <v>235</v>
      </c>
      <c r="D98" s="190"/>
      <c r="E98" s="191">
        <v>2.87</v>
      </c>
      <c r="F98" s="158"/>
      <c r="G98" s="158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150</v>
      </c>
      <c r="AH98" s="148">
        <v>2</v>
      </c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ht="20" outlineLevel="3" x14ac:dyDescent="0.25">
      <c r="A99" s="155"/>
      <c r="B99" s="156"/>
      <c r="C99" s="194" t="s">
        <v>236</v>
      </c>
      <c r="D99" s="190"/>
      <c r="E99" s="191">
        <v>0.82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150</v>
      </c>
      <c r="AH99" s="148">
        <v>2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3" x14ac:dyDescent="0.25">
      <c r="A100" s="155"/>
      <c r="B100" s="156"/>
      <c r="C100" s="194" t="s">
        <v>237</v>
      </c>
      <c r="D100" s="190"/>
      <c r="E100" s="191">
        <v>123.14</v>
      </c>
      <c r="F100" s="158"/>
      <c r="G100" s="158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8"/>
      <c r="AA100" s="148"/>
      <c r="AB100" s="148"/>
      <c r="AC100" s="148"/>
      <c r="AD100" s="148"/>
      <c r="AE100" s="148"/>
      <c r="AF100" s="148"/>
      <c r="AG100" s="148" t="s">
        <v>150</v>
      </c>
      <c r="AH100" s="148">
        <v>2</v>
      </c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3" x14ac:dyDescent="0.25">
      <c r="A101" s="155"/>
      <c r="B101" s="156"/>
      <c r="C101" s="194" t="s">
        <v>238</v>
      </c>
      <c r="D101" s="190"/>
      <c r="E101" s="191">
        <v>2.0099999999999998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150</v>
      </c>
      <c r="AH101" s="148">
        <v>2</v>
      </c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5">
      <c r="A102" s="155"/>
      <c r="B102" s="156"/>
      <c r="C102" s="194" t="s">
        <v>239</v>
      </c>
      <c r="D102" s="190"/>
      <c r="E102" s="191">
        <v>3.69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150</v>
      </c>
      <c r="AH102" s="148">
        <v>2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5">
      <c r="A103" s="155"/>
      <c r="B103" s="156"/>
      <c r="C103" s="193" t="s">
        <v>210</v>
      </c>
      <c r="D103" s="190"/>
      <c r="E103" s="191"/>
      <c r="F103" s="158"/>
      <c r="G103" s="158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8"/>
      <c r="AA103" s="148"/>
      <c r="AB103" s="148"/>
      <c r="AC103" s="148"/>
      <c r="AD103" s="148"/>
      <c r="AE103" s="148"/>
      <c r="AF103" s="148"/>
      <c r="AG103" s="148" t="s">
        <v>150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5">
      <c r="A104" s="155"/>
      <c r="B104" s="156"/>
      <c r="C104" s="192" t="s">
        <v>240</v>
      </c>
      <c r="D104" s="188"/>
      <c r="E104" s="189">
        <v>1325.27</v>
      </c>
      <c r="F104" s="158"/>
      <c r="G104" s="158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150</v>
      </c>
      <c r="AH104" s="148">
        <v>0</v>
      </c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1" x14ac:dyDescent="0.25">
      <c r="A105" s="169">
        <v>26</v>
      </c>
      <c r="B105" s="170" t="s">
        <v>241</v>
      </c>
      <c r="C105" s="184" t="s">
        <v>242</v>
      </c>
      <c r="D105" s="171" t="s">
        <v>182</v>
      </c>
      <c r="E105" s="172">
        <v>132.52687</v>
      </c>
      <c r="F105" s="173"/>
      <c r="G105" s="174">
        <f>ROUND(E105*F105,2)</f>
        <v>0</v>
      </c>
      <c r="H105" s="159">
        <v>0</v>
      </c>
      <c r="I105" s="158">
        <f>ROUND(E105*H105,2)</f>
        <v>0</v>
      </c>
      <c r="J105" s="159">
        <v>301</v>
      </c>
      <c r="K105" s="158">
        <f>ROUND(E105*J105,2)</f>
        <v>39890.589999999997</v>
      </c>
      <c r="L105" s="158">
        <v>21</v>
      </c>
      <c r="M105" s="158">
        <f>G105*(1+L105/100)</f>
        <v>0</v>
      </c>
      <c r="N105" s="157">
        <v>0</v>
      </c>
      <c r="O105" s="157">
        <f>ROUND(E105*N105,2)</f>
        <v>0</v>
      </c>
      <c r="P105" s="157">
        <v>0</v>
      </c>
      <c r="Q105" s="157">
        <f>ROUND(E105*P105,2)</f>
        <v>0</v>
      </c>
      <c r="R105" s="158"/>
      <c r="S105" s="158" t="s">
        <v>122</v>
      </c>
      <c r="T105" s="158" t="s">
        <v>123</v>
      </c>
      <c r="U105" s="158">
        <v>0.49</v>
      </c>
      <c r="V105" s="158">
        <f>ROUND(E105*U105,2)</f>
        <v>64.94</v>
      </c>
      <c r="W105" s="158"/>
      <c r="X105" s="158" t="s">
        <v>140</v>
      </c>
      <c r="Y105" s="158" t="s">
        <v>124</v>
      </c>
      <c r="Z105" s="148"/>
      <c r="AA105" s="148"/>
      <c r="AB105" s="148"/>
      <c r="AC105" s="148"/>
      <c r="AD105" s="148"/>
      <c r="AE105" s="148"/>
      <c r="AF105" s="148"/>
      <c r="AG105" s="148" t="s">
        <v>141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2" x14ac:dyDescent="0.25">
      <c r="A106" s="155"/>
      <c r="B106" s="156"/>
      <c r="C106" s="192" t="s">
        <v>154</v>
      </c>
      <c r="D106" s="188"/>
      <c r="E106" s="189"/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8"/>
      <c r="AA106" s="148"/>
      <c r="AB106" s="148"/>
      <c r="AC106" s="148"/>
      <c r="AD106" s="148"/>
      <c r="AE106" s="148"/>
      <c r="AF106" s="148"/>
      <c r="AG106" s="148" t="s">
        <v>150</v>
      </c>
      <c r="AH106" s="148">
        <v>0</v>
      </c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ht="20" outlineLevel="3" x14ac:dyDescent="0.25">
      <c r="A107" s="155"/>
      <c r="B107" s="156"/>
      <c r="C107" s="192" t="s">
        <v>228</v>
      </c>
      <c r="D107" s="188"/>
      <c r="E107" s="189">
        <v>2.87</v>
      </c>
      <c r="F107" s="158"/>
      <c r="G107" s="158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150</v>
      </c>
      <c r="AH107" s="148">
        <v>0</v>
      </c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ht="20" outlineLevel="3" x14ac:dyDescent="0.25">
      <c r="A108" s="155"/>
      <c r="B108" s="156"/>
      <c r="C108" s="192" t="s">
        <v>229</v>
      </c>
      <c r="D108" s="188"/>
      <c r="E108" s="189">
        <v>0.82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150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3" x14ac:dyDescent="0.25">
      <c r="A109" s="155"/>
      <c r="B109" s="156"/>
      <c r="C109" s="192" t="s">
        <v>230</v>
      </c>
      <c r="D109" s="188"/>
      <c r="E109" s="189">
        <v>123.14</v>
      </c>
      <c r="F109" s="158"/>
      <c r="G109" s="158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150</v>
      </c>
      <c r="AH109" s="148">
        <v>0</v>
      </c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3" x14ac:dyDescent="0.25">
      <c r="A110" s="155"/>
      <c r="B110" s="156"/>
      <c r="C110" s="192" t="s">
        <v>231</v>
      </c>
      <c r="D110" s="188"/>
      <c r="E110" s="189">
        <v>2.0099999999999998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8"/>
      <c r="AA110" s="148"/>
      <c r="AB110" s="148"/>
      <c r="AC110" s="148"/>
      <c r="AD110" s="148"/>
      <c r="AE110" s="148"/>
      <c r="AF110" s="148"/>
      <c r="AG110" s="148" t="s">
        <v>150</v>
      </c>
      <c r="AH110" s="148">
        <v>0</v>
      </c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3" x14ac:dyDescent="0.25">
      <c r="A111" s="155"/>
      <c r="B111" s="156"/>
      <c r="C111" s="192" t="s">
        <v>232</v>
      </c>
      <c r="D111" s="188"/>
      <c r="E111" s="189">
        <v>3.69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8"/>
      <c r="AA111" s="148"/>
      <c r="AB111" s="148"/>
      <c r="AC111" s="148"/>
      <c r="AD111" s="148"/>
      <c r="AE111" s="148"/>
      <c r="AF111" s="148"/>
      <c r="AG111" s="148" t="s">
        <v>150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outlineLevel="1" x14ac:dyDescent="0.25">
      <c r="A112" s="169">
        <v>27</v>
      </c>
      <c r="B112" s="170" t="s">
        <v>243</v>
      </c>
      <c r="C112" s="184" t="s">
        <v>244</v>
      </c>
      <c r="D112" s="171" t="s">
        <v>182</v>
      </c>
      <c r="E112" s="172">
        <v>1325.2687000000001</v>
      </c>
      <c r="F112" s="173"/>
      <c r="G112" s="174">
        <f>ROUND(E112*F112,2)</f>
        <v>0</v>
      </c>
      <c r="H112" s="159">
        <v>0</v>
      </c>
      <c r="I112" s="158">
        <f>ROUND(E112*H112,2)</f>
        <v>0</v>
      </c>
      <c r="J112" s="159">
        <v>26.4</v>
      </c>
      <c r="K112" s="158">
        <f>ROUND(E112*J112,2)</f>
        <v>34987.089999999997</v>
      </c>
      <c r="L112" s="158">
        <v>21</v>
      </c>
      <c r="M112" s="158">
        <f>G112*(1+L112/100)</f>
        <v>0</v>
      </c>
      <c r="N112" s="157">
        <v>0</v>
      </c>
      <c r="O112" s="157">
        <f>ROUND(E112*N112,2)</f>
        <v>0</v>
      </c>
      <c r="P112" s="157">
        <v>0</v>
      </c>
      <c r="Q112" s="157">
        <f>ROUND(E112*P112,2)</f>
        <v>0</v>
      </c>
      <c r="R112" s="158"/>
      <c r="S112" s="158" t="s">
        <v>122</v>
      </c>
      <c r="T112" s="158" t="s">
        <v>123</v>
      </c>
      <c r="U112" s="158">
        <v>0</v>
      </c>
      <c r="V112" s="158">
        <f>ROUND(E112*U112,2)</f>
        <v>0</v>
      </c>
      <c r="W112" s="158"/>
      <c r="X112" s="158" t="s">
        <v>140</v>
      </c>
      <c r="Y112" s="158" t="s">
        <v>124</v>
      </c>
      <c r="Z112" s="148"/>
      <c r="AA112" s="148"/>
      <c r="AB112" s="148"/>
      <c r="AC112" s="148"/>
      <c r="AD112" s="148"/>
      <c r="AE112" s="148"/>
      <c r="AF112" s="148"/>
      <c r="AG112" s="148" t="s">
        <v>141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2" x14ac:dyDescent="0.25">
      <c r="A113" s="155"/>
      <c r="B113" s="156"/>
      <c r="C113" s="193" t="s">
        <v>206</v>
      </c>
      <c r="D113" s="190"/>
      <c r="E113" s="191"/>
      <c r="F113" s="158"/>
      <c r="G113" s="158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150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3" x14ac:dyDescent="0.25">
      <c r="A114" s="155"/>
      <c r="B114" s="156"/>
      <c r="C114" s="194" t="s">
        <v>207</v>
      </c>
      <c r="D114" s="190"/>
      <c r="E114" s="191"/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150</v>
      </c>
      <c r="AH114" s="148">
        <v>2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ht="20" outlineLevel="3" x14ac:dyDescent="0.25">
      <c r="A115" s="155"/>
      <c r="B115" s="156"/>
      <c r="C115" s="194" t="s">
        <v>235</v>
      </c>
      <c r="D115" s="190"/>
      <c r="E115" s="191">
        <v>2.87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8"/>
      <c r="AA115" s="148"/>
      <c r="AB115" s="148"/>
      <c r="AC115" s="148"/>
      <c r="AD115" s="148"/>
      <c r="AE115" s="148"/>
      <c r="AF115" s="148"/>
      <c r="AG115" s="148" t="s">
        <v>150</v>
      </c>
      <c r="AH115" s="148">
        <v>2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ht="20" outlineLevel="3" x14ac:dyDescent="0.25">
      <c r="A116" s="155"/>
      <c r="B116" s="156"/>
      <c r="C116" s="194" t="s">
        <v>236</v>
      </c>
      <c r="D116" s="190"/>
      <c r="E116" s="191">
        <v>0.82</v>
      </c>
      <c r="F116" s="158"/>
      <c r="G116" s="158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8"/>
      <c r="AA116" s="148"/>
      <c r="AB116" s="148"/>
      <c r="AC116" s="148"/>
      <c r="AD116" s="148"/>
      <c r="AE116" s="148"/>
      <c r="AF116" s="148"/>
      <c r="AG116" s="148" t="s">
        <v>150</v>
      </c>
      <c r="AH116" s="148">
        <v>2</v>
      </c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3" x14ac:dyDescent="0.25">
      <c r="A117" s="155"/>
      <c r="B117" s="156"/>
      <c r="C117" s="194" t="s">
        <v>237</v>
      </c>
      <c r="D117" s="190"/>
      <c r="E117" s="191">
        <v>123.14</v>
      </c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150</v>
      </c>
      <c r="AH117" s="148">
        <v>2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3" x14ac:dyDescent="0.25">
      <c r="A118" s="155"/>
      <c r="B118" s="156"/>
      <c r="C118" s="194" t="s">
        <v>238</v>
      </c>
      <c r="D118" s="190"/>
      <c r="E118" s="191">
        <v>2.0099999999999998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8"/>
      <c r="AA118" s="148"/>
      <c r="AB118" s="148"/>
      <c r="AC118" s="148"/>
      <c r="AD118" s="148"/>
      <c r="AE118" s="148"/>
      <c r="AF118" s="148"/>
      <c r="AG118" s="148" t="s">
        <v>150</v>
      </c>
      <c r="AH118" s="148">
        <v>2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3" x14ac:dyDescent="0.25">
      <c r="A119" s="155"/>
      <c r="B119" s="156"/>
      <c r="C119" s="194" t="s">
        <v>239</v>
      </c>
      <c r="D119" s="190"/>
      <c r="E119" s="191">
        <v>3.69</v>
      </c>
      <c r="F119" s="158"/>
      <c r="G119" s="158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8"/>
      <c r="AA119" s="148"/>
      <c r="AB119" s="148"/>
      <c r="AC119" s="148"/>
      <c r="AD119" s="148"/>
      <c r="AE119" s="148"/>
      <c r="AF119" s="148"/>
      <c r="AG119" s="148" t="s">
        <v>150</v>
      </c>
      <c r="AH119" s="148">
        <v>2</v>
      </c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3" x14ac:dyDescent="0.25">
      <c r="A120" s="155"/>
      <c r="B120" s="156"/>
      <c r="C120" s="193" t="s">
        <v>210</v>
      </c>
      <c r="D120" s="190"/>
      <c r="E120" s="191"/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8"/>
      <c r="AA120" s="148"/>
      <c r="AB120" s="148"/>
      <c r="AC120" s="148"/>
      <c r="AD120" s="148"/>
      <c r="AE120" s="148"/>
      <c r="AF120" s="148"/>
      <c r="AG120" s="148" t="s">
        <v>150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3" x14ac:dyDescent="0.25">
      <c r="A121" s="155"/>
      <c r="B121" s="156"/>
      <c r="C121" s="192" t="s">
        <v>240</v>
      </c>
      <c r="D121" s="188"/>
      <c r="E121" s="189">
        <v>1325.27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150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1" x14ac:dyDescent="0.25">
      <c r="A122" s="175">
        <v>28</v>
      </c>
      <c r="B122" s="176" t="s">
        <v>245</v>
      </c>
      <c r="C122" s="183" t="s">
        <v>246</v>
      </c>
      <c r="D122" s="177" t="s">
        <v>247</v>
      </c>
      <c r="E122" s="178">
        <v>30</v>
      </c>
      <c r="F122" s="179"/>
      <c r="G122" s="180">
        <f>ROUND(E122*F122,2)</f>
        <v>0</v>
      </c>
      <c r="H122" s="159">
        <v>0</v>
      </c>
      <c r="I122" s="158">
        <f>ROUND(E122*H122,2)</f>
        <v>0</v>
      </c>
      <c r="J122" s="159">
        <v>51.5</v>
      </c>
      <c r="K122" s="158">
        <f>ROUND(E122*J122,2)</f>
        <v>1545</v>
      </c>
      <c r="L122" s="158">
        <v>21</v>
      </c>
      <c r="M122" s="158">
        <f>G122*(1+L122/100)</f>
        <v>0</v>
      </c>
      <c r="N122" s="157">
        <v>0</v>
      </c>
      <c r="O122" s="157">
        <f>ROUND(E122*N122,2)</f>
        <v>0</v>
      </c>
      <c r="P122" s="157">
        <v>0</v>
      </c>
      <c r="Q122" s="157">
        <f>ROUND(E122*P122,2)</f>
        <v>0</v>
      </c>
      <c r="R122" s="158"/>
      <c r="S122" s="158" t="s">
        <v>122</v>
      </c>
      <c r="T122" s="158" t="s">
        <v>123</v>
      </c>
      <c r="U122" s="158">
        <v>0</v>
      </c>
      <c r="V122" s="158">
        <f>ROUND(E122*U122,2)</f>
        <v>0</v>
      </c>
      <c r="W122" s="158"/>
      <c r="X122" s="158" t="s">
        <v>140</v>
      </c>
      <c r="Y122" s="158" t="s">
        <v>124</v>
      </c>
      <c r="Z122" s="148"/>
      <c r="AA122" s="148"/>
      <c r="AB122" s="148"/>
      <c r="AC122" s="148"/>
      <c r="AD122" s="148"/>
      <c r="AE122" s="148"/>
      <c r="AF122" s="148"/>
      <c r="AG122" s="148" t="s">
        <v>141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ht="20" outlineLevel="1" x14ac:dyDescent="0.25">
      <c r="A123" s="169">
        <v>29</v>
      </c>
      <c r="B123" s="170" t="s">
        <v>248</v>
      </c>
      <c r="C123" s="184" t="s">
        <v>249</v>
      </c>
      <c r="D123" s="171" t="s">
        <v>182</v>
      </c>
      <c r="E123" s="172">
        <v>2.0104799999999998</v>
      </c>
      <c r="F123" s="173"/>
      <c r="G123" s="174">
        <f>ROUND(E123*F123,2)</f>
        <v>0</v>
      </c>
      <c r="H123" s="159">
        <v>0</v>
      </c>
      <c r="I123" s="158">
        <f>ROUND(E123*H123,2)</f>
        <v>0</v>
      </c>
      <c r="J123" s="159">
        <v>6060</v>
      </c>
      <c r="K123" s="158">
        <f>ROUND(E123*J123,2)</f>
        <v>12183.51</v>
      </c>
      <c r="L123" s="158">
        <v>21</v>
      </c>
      <c r="M123" s="158">
        <f>G123*(1+L123/100)</f>
        <v>0</v>
      </c>
      <c r="N123" s="157">
        <v>0</v>
      </c>
      <c r="O123" s="157">
        <f>ROUND(E123*N123,2)</f>
        <v>0</v>
      </c>
      <c r="P123" s="157">
        <v>0</v>
      </c>
      <c r="Q123" s="157">
        <f>ROUND(E123*P123,2)</f>
        <v>0</v>
      </c>
      <c r="R123" s="158"/>
      <c r="S123" s="158" t="s">
        <v>122</v>
      </c>
      <c r="T123" s="158" t="s">
        <v>123</v>
      </c>
      <c r="U123" s="158">
        <v>0</v>
      </c>
      <c r="V123" s="158">
        <f>ROUND(E123*U123,2)</f>
        <v>0</v>
      </c>
      <c r="W123" s="158"/>
      <c r="X123" s="158" t="s">
        <v>140</v>
      </c>
      <c r="Y123" s="158" t="s">
        <v>124</v>
      </c>
      <c r="Z123" s="148"/>
      <c r="AA123" s="148"/>
      <c r="AB123" s="148"/>
      <c r="AC123" s="148"/>
      <c r="AD123" s="148"/>
      <c r="AE123" s="148"/>
      <c r="AF123" s="148"/>
      <c r="AG123" s="148" t="s">
        <v>141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2" x14ac:dyDescent="0.25">
      <c r="A124" s="155"/>
      <c r="B124" s="156"/>
      <c r="C124" s="192" t="s">
        <v>154</v>
      </c>
      <c r="D124" s="188"/>
      <c r="E124" s="189"/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150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5">
      <c r="A125" s="155"/>
      <c r="B125" s="156"/>
      <c r="C125" s="192" t="s">
        <v>231</v>
      </c>
      <c r="D125" s="188"/>
      <c r="E125" s="189">
        <v>2.0099999999999998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150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ht="20" outlineLevel="1" x14ac:dyDescent="0.25">
      <c r="A126" s="169">
        <v>30</v>
      </c>
      <c r="B126" s="170" t="s">
        <v>250</v>
      </c>
      <c r="C126" s="184" t="s">
        <v>251</v>
      </c>
      <c r="D126" s="171" t="s">
        <v>182</v>
      </c>
      <c r="E126" s="172">
        <v>3.68588</v>
      </c>
      <c r="F126" s="173"/>
      <c r="G126" s="174">
        <f>ROUND(E126*F126,2)</f>
        <v>0</v>
      </c>
      <c r="H126" s="159">
        <v>0</v>
      </c>
      <c r="I126" s="158">
        <f>ROUND(E126*H126,2)</f>
        <v>0</v>
      </c>
      <c r="J126" s="159">
        <v>6060</v>
      </c>
      <c r="K126" s="158">
        <f>ROUND(E126*J126,2)</f>
        <v>22336.43</v>
      </c>
      <c r="L126" s="158">
        <v>21</v>
      </c>
      <c r="M126" s="158">
        <f>G126*(1+L126/100)</f>
        <v>0</v>
      </c>
      <c r="N126" s="157">
        <v>0</v>
      </c>
      <c r="O126" s="157">
        <f>ROUND(E126*N126,2)</f>
        <v>0</v>
      </c>
      <c r="P126" s="157">
        <v>0</v>
      </c>
      <c r="Q126" s="157">
        <f>ROUND(E126*P126,2)</f>
        <v>0</v>
      </c>
      <c r="R126" s="158"/>
      <c r="S126" s="158" t="s">
        <v>122</v>
      </c>
      <c r="T126" s="158" t="s">
        <v>123</v>
      </c>
      <c r="U126" s="158">
        <v>0</v>
      </c>
      <c r="V126" s="158">
        <f>ROUND(E126*U126,2)</f>
        <v>0</v>
      </c>
      <c r="W126" s="158"/>
      <c r="X126" s="158" t="s">
        <v>140</v>
      </c>
      <c r="Y126" s="158" t="s">
        <v>124</v>
      </c>
      <c r="Z126" s="148"/>
      <c r="AA126" s="148"/>
      <c r="AB126" s="148"/>
      <c r="AC126" s="148"/>
      <c r="AD126" s="148"/>
      <c r="AE126" s="148"/>
      <c r="AF126" s="148"/>
      <c r="AG126" s="148" t="s">
        <v>141</v>
      </c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</row>
    <row r="127" spans="1:60" outlineLevel="2" x14ac:dyDescent="0.25">
      <c r="A127" s="155"/>
      <c r="B127" s="156"/>
      <c r="C127" s="192" t="s">
        <v>154</v>
      </c>
      <c r="D127" s="188"/>
      <c r="E127" s="189"/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8"/>
      <c r="AA127" s="148"/>
      <c r="AB127" s="148"/>
      <c r="AC127" s="148"/>
      <c r="AD127" s="148"/>
      <c r="AE127" s="148"/>
      <c r="AF127" s="148"/>
      <c r="AG127" s="148" t="s">
        <v>150</v>
      </c>
      <c r="AH127" s="148">
        <v>0</v>
      </c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outlineLevel="3" x14ac:dyDescent="0.25">
      <c r="A128" s="155"/>
      <c r="B128" s="156"/>
      <c r="C128" s="192" t="s">
        <v>232</v>
      </c>
      <c r="D128" s="188"/>
      <c r="E128" s="189">
        <v>3.69</v>
      </c>
      <c r="F128" s="158"/>
      <c r="G128" s="158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8"/>
      <c r="AA128" s="148"/>
      <c r="AB128" s="148"/>
      <c r="AC128" s="148"/>
      <c r="AD128" s="148"/>
      <c r="AE128" s="148"/>
      <c r="AF128" s="148"/>
      <c r="AG128" s="148" t="s">
        <v>150</v>
      </c>
      <c r="AH128" s="148">
        <v>0</v>
      </c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</row>
    <row r="129" spans="1:60" ht="20" outlineLevel="1" x14ac:dyDescent="0.25">
      <c r="A129" s="169">
        <v>31</v>
      </c>
      <c r="B129" s="170" t="s">
        <v>252</v>
      </c>
      <c r="C129" s="184" t="s">
        <v>253</v>
      </c>
      <c r="D129" s="171" t="s">
        <v>182</v>
      </c>
      <c r="E129" s="172">
        <v>126.83051</v>
      </c>
      <c r="F129" s="173"/>
      <c r="G129" s="174">
        <f>ROUND(E129*F129,2)</f>
        <v>0</v>
      </c>
      <c r="H129" s="159">
        <v>0</v>
      </c>
      <c r="I129" s="158">
        <f>ROUND(E129*H129,2)</f>
        <v>0</v>
      </c>
      <c r="J129" s="159">
        <v>3950</v>
      </c>
      <c r="K129" s="158">
        <f>ROUND(E129*J129,2)</f>
        <v>500980.51</v>
      </c>
      <c r="L129" s="158">
        <v>21</v>
      </c>
      <c r="M129" s="158">
        <f>G129*(1+L129/100)</f>
        <v>0</v>
      </c>
      <c r="N129" s="157">
        <v>0</v>
      </c>
      <c r="O129" s="157">
        <f>ROUND(E129*N129,2)</f>
        <v>0</v>
      </c>
      <c r="P129" s="157">
        <v>0</v>
      </c>
      <c r="Q129" s="157">
        <f>ROUND(E129*P129,2)</f>
        <v>0</v>
      </c>
      <c r="R129" s="158"/>
      <c r="S129" s="158" t="s">
        <v>122</v>
      </c>
      <c r="T129" s="158" t="s">
        <v>123</v>
      </c>
      <c r="U129" s="158">
        <v>0</v>
      </c>
      <c r="V129" s="158">
        <f>ROUND(E129*U129,2)</f>
        <v>0</v>
      </c>
      <c r="W129" s="158"/>
      <c r="X129" s="158" t="s">
        <v>140</v>
      </c>
      <c r="Y129" s="158" t="s">
        <v>124</v>
      </c>
      <c r="Z129" s="148"/>
      <c r="AA129" s="148"/>
      <c r="AB129" s="148"/>
      <c r="AC129" s="148"/>
      <c r="AD129" s="148"/>
      <c r="AE129" s="148"/>
      <c r="AF129" s="148"/>
      <c r="AG129" s="148" t="s">
        <v>141</v>
      </c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2" x14ac:dyDescent="0.25">
      <c r="A130" s="155"/>
      <c r="B130" s="156"/>
      <c r="C130" s="192" t="s">
        <v>154</v>
      </c>
      <c r="D130" s="188"/>
      <c r="E130" s="189"/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8"/>
      <c r="AA130" s="148"/>
      <c r="AB130" s="148"/>
      <c r="AC130" s="148"/>
      <c r="AD130" s="148"/>
      <c r="AE130" s="148"/>
      <c r="AF130" s="148"/>
      <c r="AG130" s="148" t="s">
        <v>150</v>
      </c>
      <c r="AH130" s="148">
        <v>0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ht="20" outlineLevel="3" x14ac:dyDescent="0.25">
      <c r="A131" s="155"/>
      <c r="B131" s="156"/>
      <c r="C131" s="192" t="s">
        <v>228</v>
      </c>
      <c r="D131" s="188"/>
      <c r="E131" s="189">
        <v>2.87</v>
      </c>
      <c r="F131" s="158"/>
      <c r="G131" s="158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8"/>
      <c r="AA131" s="148"/>
      <c r="AB131" s="148"/>
      <c r="AC131" s="148"/>
      <c r="AD131" s="148"/>
      <c r="AE131" s="148"/>
      <c r="AF131" s="148"/>
      <c r="AG131" s="148" t="s">
        <v>150</v>
      </c>
      <c r="AH131" s="148">
        <v>0</v>
      </c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</row>
    <row r="132" spans="1:60" ht="20" outlineLevel="3" x14ac:dyDescent="0.25">
      <c r="A132" s="155"/>
      <c r="B132" s="156"/>
      <c r="C132" s="192" t="s">
        <v>229</v>
      </c>
      <c r="D132" s="188"/>
      <c r="E132" s="189">
        <v>0.82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8"/>
      <c r="AA132" s="148"/>
      <c r="AB132" s="148"/>
      <c r="AC132" s="148"/>
      <c r="AD132" s="148"/>
      <c r="AE132" s="148"/>
      <c r="AF132" s="148"/>
      <c r="AG132" s="148" t="s">
        <v>150</v>
      </c>
      <c r="AH132" s="148">
        <v>0</v>
      </c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3" x14ac:dyDescent="0.25">
      <c r="A133" s="155"/>
      <c r="B133" s="156"/>
      <c r="C133" s="192" t="s">
        <v>230</v>
      </c>
      <c r="D133" s="188"/>
      <c r="E133" s="189">
        <v>123.14</v>
      </c>
      <c r="F133" s="158"/>
      <c r="G133" s="158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8"/>
      <c r="AA133" s="148"/>
      <c r="AB133" s="148"/>
      <c r="AC133" s="148"/>
      <c r="AD133" s="148"/>
      <c r="AE133" s="148"/>
      <c r="AF133" s="148"/>
      <c r="AG133" s="148" t="s">
        <v>150</v>
      </c>
      <c r="AH133" s="148">
        <v>0</v>
      </c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x14ac:dyDescent="0.25">
      <c r="A134" s="3"/>
      <c r="B134" s="4"/>
      <c r="C134" s="185"/>
      <c r="D134" s="6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E134">
        <v>12</v>
      </c>
      <c r="AF134">
        <v>21</v>
      </c>
      <c r="AG134" t="s">
        <v>103</v>
      </c>
    </row>
    <row r="135" spans="1:60" ht="13" x14ac:dyDescent="0.25">
      <c r="A135" s="151"/>
      <c r="B135" s="152" t="s">
        <v>31</v>
      </c>
      <c r="C135" s="186"/>
      <c r="D135" s="153"/>
      <c r="E135" s="154"/>
      <c r="F135" s="154"/>
      <c r="G135" s="168">
        <f>G8+G24+G31+G43+G45+G51+G57+G77+G81+G87</f>
        <v>0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AE135">
        <f>SUMIF(L7:L133,AE134,G7:G133)</f>
        <v>0</v>
      </c>
      <c r="AF135">
        <f>SUMIF(L7:L133,AF134,G7:G133)</f>
        <v>0</v>
      </c>
      <c r="AG135" t="s">
        <v>133</v>
      </c>
    </row>
    <row r="136" spans="1:60" x14ac:dyDescent="0.25">
      <c r="A136" s="3"/>
      <c r="B136" s="4"/>
      <c r="C136" s="185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60" x14ac:dyDescent="0.25">
      <c r="A137" s="3"/>
      <c r="B137" s="4"/>
      <c r="C137" s="185"/>
      <c r="D137" s="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60" x14ac:dyDescent="0.25">
      <c r="A138" s="273" t="s">
        <v>134</v>
      </c>
      <c r="B138" s="273"/>
      <c r="C138" s="274"/>
      <c r="D138" s="6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60" x14ac:dyDescent="0.25">
      <c r="A139" s="252"/>
      <c r="B139" s="253"/>
      <c r="C139" s="254"/>
      <c r="D139" s="253"/>
      <c r="E139" s="253"/>
      <c r="F139" s="253"/>
      <c r="G139" s="25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AG139" t="s">
        <v>135</v>
      </c>
    </row>
    <row r="140" spans="1:60" x14ac:dyDescent="0.25">
      <c r="A140" s="256"/>
      <c r="B140" s="257"/>
      <c r="C140" s="258"/>
      <c r="D140" s="257"/>
      <c r="E140" s="257"/>
      <c r="F140" s="257"/>
      <c r="G140" s="25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60" x14ac:dyDescent="0.25">
      <c r="A141" s="256"/>
      <c r="B141" s="257"/>
      <c r="C141" s="258"/>
      <c r="D141" s="257"/>
      <c r="E141" s="257"/>
      <c r="F141" s="257"/>
      <c r="G141" s="259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60" x14ac:dyDescent="0.25">
      <c r="A142" s="256"/>
      <c r="B142" s="257"/>
      <c r="C142" s="258"/>
      <c r="D142" s="257"/>
      <c r="E142" s="257"/>
      <c r="F142" s="257"/>
      <c r="G142" s="259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60" x14ac:dyDescent="0.25">
      <c r="A143" s="260"/>
      <c r="B143" s="261"/>
      <c r="C143" s="262"/>
      <c r="D143" s="261"/>
      <c r="E143" s="261"/>
      <c r="F143" s="261"/>
      <c r="G143" s="26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60" x14ac:dyDescent="0.25">
      <c r="A144" s="3"/>
      <c r="B144" s="4"/>
      <c r="C144" s="185"/>
      <c r="D144" s="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3:33" x14ac:dyDescent="0.25">
      <c r="C145" s="187"/>
      <c r="D145" s="10"/>
      <c r="AG145" t="s">
        <v>136</v>
      </c>
    </row>
    <row r="146" spans="3:33" x14ac:dyDescent="0.25">
      <c r="D146" s="10"/>
    </row>
    <row r="147" spans="3:33" x14ac:dyDescent="0.25">
      <c r="D147" s="10"/>
    </row>
    <row r="148" spans="3:33" x14ac:dyDescent="0.25">
      <c r="D148" s="10"/>
    </row>
    <row r="149" spans="3:33" x14ac:dyDescent="0.25">
      <c r="D149" s="10"/>
    </row>
    <row r="150" spans="3:33" x14ac:dyDescent="0.25">
      <c r="D150" s="10"/>
    </row>
    <row r="151" spans="3:33" x14ac:dyDescent="0.25">
      <c r="D151" s="10"/>
    </row>
    <row r="152" spans="3:33" x14ac:dyDescent="0.25">
      <c r="D152" s="10"/>
    </row>
    <row r="153" spans="3:33" x14ac:dyDescent="0.25">
      <c r="D153" s="10"/>
    </row>
    <row r="154" spans="3:33" x14ac:dyDescent="0.25">
      <c r="D154" s="10"/>
    </row>
    <row r="155" spans="3:33" x14ac:dyDescent="0.25">
      <c r="D155" s="10"/>
    </row>
    <row r="156" spans="3:33" x14ac:dyDescent="0.25">
      <c r="D156" s="10"/>
    </row>
    <row r="157" spans="3:33" x14ac:dyDescent="0.25">
      <c r="D157" s="10"/>
    </row>
    <row r="158" spans="3:33" x14ac:dyDescent="0.25">
      <c r="D158" s="10"/>
    </row>
    <row r="159" spans="3:33" x14ac:dyDescent="0.25">
      <c r="D159" s="10"/>
    </row>
    <row r="160" spans="3:33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AqHJeIiVkBG6brTWk0Gvs6eKKr3BOxtckzWN9Y2OGbDXwrSwlyeoow4pKIMjG2skXplAX/HR4EnDfI+G826S5A==" saltValue="SUrO+QWG7tiqu54ITG68lg==" spinCount="100000" sheet="1" formatRows="0"/>
  <mergeCells count="13">
    <mergeCell ref="A139:G143"/>
    <mergeCell ref="C10:G10"/>
    <mergeCell ref="C11:G11"/>
    <mergeCell ref="C12:G12"/>
    <mergeCell ref="C13:G13"/>
    <mergeCell ref="C14:G14"/>
    <mergeCell ref="C15:G15"/>
    <mergeCell ref="C16:G16"/>
    <mergeCell ref="A1:G1"/>
    <mergeCell ref="C2:G2"/>
    <mergeCell ref="C3:G3"/>
    <mergeCell ref="C4:G4"/>
    <mergeCell ref="A138:C138"/>
  </mergeCells>
  <pageMargins left="0.59055118110236204" right="0.196850393700787" top="0.78740157499999996" bottom="0.78740157499999996" header="0.3" footer="0.3"/>
  <pageSetup paperSize="9" orientation="portrait" horizontalDpi="4294967293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00 Pol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 Pol'!Názvy_tisku</vt:lpstr>
      <vt:lpstr>'01 01 Pol'!Názvy_tisku</vt:lpstr>
      <vt:lpstr>oadresa</vt:lpstr>
      <vt:lpstr>Stavba!Objednatel</vt:lpstr>
      <vt:lpstr>Stavba!Objekt</vt:lpstr>
      <vt:lpstr>'01 00 Pol'!Oblast_tisku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Filip</dc:creator>
  <cp:lastModifiedBy>Bořecký Aleš</cp:lastModifiedBy>
  <cp:lastPrinted>2019-03-19T12:27:02Z</cp:lastPrinted>
  <dcterms:created xsi:type="dcterms:W3CDTF">2009-04-08T07:15:50Z</dcterms:created>
  <dcterms:modified xsi:type="dcterms:W3CDTF">2025-06-03T11:22:27Z</dcterms:modified>
</cp:coreProperties>
</file>