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vancigerovaR\Documents\Akce\Aktualni\Knihovna_Katerinky\Rozpocet_VV\"/>
    </mc:Choice>
  </mc:AlternateContent>
  <bookViews>
    <workbookView xWindow="0" yWindow="0" windowWidth="28800" windowHeight="12435" firstSheet="5" activeTab="9"/>
  </bookViews>
  <sheets>
    <sheet name="Rekapitulace stavby" sheetId="1" r:id="rId1"/>
    <sheet name="01 - Stavební část" sheetId="2" r:id="rId2"/>
    <sheet name="03-1 - Materiál silnoproud" sheetId="3" r:id="rId3"/>
    <sheet name="03-2 - Montáž silnoproud" sheetId="4" r:id="rId4"/>
    <sheet name="03-3-1 - SKS - Strukturov..." sheetId="5" r:id="rId5"/>
    <sheet name="03-3-2 - PZTS - Poplachov..." sheetId="6" r:id="rId6"/>
    <sheet name="03-3-3 - KT - Kabelové tr..." sheetId="7" r:id="rId7"/>
    <sheet name="03-3-4 - VRN - Vedlejší r..." sheetId="8" r:id="rId8"/>
    <sheet name="05 - Terasa" sheetId="9" r:id="rId9"/>
    <sheet name="06 - Vedlejší rozpočtové ..." sheetId="10" r:id="rId10"/>
    <sheet name="Pokyny pro vyplnění" sheetId="11" r:id="rId11"/>
  </sheets>
  <definedNames>
    <definedName name="_xlnm._FilterDatabase" localSheetId="1" hidden="1">'01 - Stavební část'!$C$96:$K$400</definedName>
    <definedName name="_xlnm._FilterDatabase" localSheetId="2" hidden="1">'03-1 - Materiál silnoproud'!$C$88:$K$163</definedName>
    <definedName name="_xlnm._FilterDatabase" localSheetId="3" hidden="1">'03-2 - Montáž silnoproud'!$C$90:$K$160</definedName>
    <definedName name="_xlnm._FilterDatabase" localSheetId="4" hidden="1">'03-3-1 - SKS - Strukturov...'!$C$95:$K$121</definedName>
    <definedName name="_xlnm._FilterDatabase" localSheetId="5" hidden="1">'03-3-2 - PZTS - Poplachov...'!$C$93:$K$111</definedName>
    <definedName name="_xlnm._FilterDatabase" localSheetId="6" hidden="1">'03-3-3 - KT - Kabelové tr...'!$C$90:$K$111</definedName>
    <definedName name="_xlnm._FilterDatabase" localSheetId="7" hidden="1">'03-3-4 - VRN - Vedlejší r...'!$C$94:$K$105</definedName>
    <definedName name="_xlnm._FilterDatabase" localSheetId="8" hidden="1">'05 - Terasa'!$C$85:$K$165</definedName>
    <definedName name="_xlnm._FilterDatabase" localSheetId="9" hidden="1">'06 - Vedlejší rozpočtové ...'!$C$82:$K$94</definedName>
    <definedName name="_xlnm.Print_Titles" localSheetId="1">'01 - Stavební část'!$96:$96</definedName>
    <definedName name="_xlnm.Print_Titles" localSheetId="2">'03-1 - Materiál silnoproud'!$88:$88</definedName>
    <definedName name="_xlnm.Print_Titles" localSheetId="3">'03-2 - Montáž silnoproud'!$90:$90</definedName>
    <definedName name="_xlnm.Print_Titles" localSheetId="4">'03-3-1 - SKS - Strukturov...'!$95:$95</definedName>
    <definedName name="_xlnm.Print_Titles" localSheetId="5">'03-3-2 - PZTS - Poplachov...'!$93:$93</definedName>
    <definedName name="_xlnm.Print_Titles" localSheetId="6">'03-3-3 - KT - Kabelové tr...'!$90:$90</definedName>
    <definedName name="_xlnm.Print_Titles" localSheetId="7">'03-3-4 - VRN - Vedlejší r...'!$94:$94</definedName>
    <definedName name="_xlnm.Print_Titles" localSheetId="8">'05 - Terasa'!$85:$85</definedName>
    <definedName name="_xlnm.Print_Titles" localSheetId="9">'06 - Vedlejší rozpočtové ...'!$82:$82</definedName>
    <definedName name="_xlnm.Print_Titles" localSheetId="0">'Rekapitulace stavby'!$52:$52</definedName>
    <definedName name="_xlnm.Print_Area" localSheetId="1">'01 - Stavební část'!$C$4:$J$39,'01 - Stavební část'!$C$45:$J$78,'01 - Stavební část'!$C$84:$K$400</definedName>
    <definedName name="_xlnm.Print_Area" localSheetId="2">'03-1 - Materiál silnoproud'!$C$4:$J$41,'03-1 - Materiál silnoproud'!$C$47:$J$68,'03-1 - Materiál silnoproud'!$C$74:$K$163</definedName>
    <definedName name="_xlnm.Print_Area" localSheetId="3">'03-2 - Montáž silnoproud'!$C$4:$J$41,'03-2 - Montáž silnoproud'!$C$47:$J$70,'03-2 - Montáž silnoproud'!$C$76:$K$160</definedName>
    <definedName name="_xlnm.Print_Area" localSheetId="4">'03-3-1 - SKS - Strukturov...'!$C$4:$J$43,'03-3-1 - SKS - Strukturov...'!$C$49:$J$73,'03-3-1 - SKS - Strukturov...'!$C$79:$K$121</definedName>
    <definedName name="_xlnm.Print_Area" localSheetId="5">'03-3-2 - PZTS - Poplachov...'!$C$4:$J$43,'03-3-2 - PZTS - Poplachov...'!$C$49:$J$71,'03-3-2 - PZTS - Poplachov...'!$C$77:$K$111</definedName>
    <definedName name="_xlnm.Print_Area" localSheetId="6">'03-3-3 - KT - Kabelové tr...'!$C$4:$J$43,'03-3-3 - KT - Kabelové tr...'!$C$49:$J$68,'03-3-3 - KT - Kabelové tr...'!$C$74:$K$111</definedName>
    <definedName name="_xlnm.Print_Area" localSheetId="7">'03-3-4 - VRN - Vedlejší r...'!$C$4:$J$43,'03-3-4 - VRN - Vedlejší r...'!$C$49:$J$72,'03-3-4 - VRN - Vedlejší r...'!$C$78:$K$105</definedName>
    <definedName name="_xlnm.Print_Area" localSheetId="8">'05 - Terasa'!$C$4:$J$39,'05 - Terasa'!$C$45:$J$67,'05 - Terasa'!$C$73:$K$165</definedName>
    <definedName name="_xlnm.Print_Area" localSheetId="9">'06 - Vedlejší rozpočtové ...'!$C$4:$J$39,'06 - Vedlejší rozpočtové ...'!$C$45:$J$64,'06 - Vedlejší rozpočtové ...'!$C$70:$K$94</definedName>
    <definedName name="_xlnm.Print_Area" localSheetId="10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0" l="1"/>
  <c r="J36" i="10"/>
  <c r="AY65" i="1"/>
  <c r="J35" i="10"/>
  <c r="AX65" i="1"/>
  <c r="BI93" i="10"/>
  <c r="BH93" i="10"/>
  <c r="BG93" i="10"/>
  <c r="BF93" i="10"/>
  <c r="T93" i="10"/>
  <c r="T92" i="10"/>
  <c r="R93" i="10"/>
  <c r="R92" i="10"/>
  <c r="P93" i="10"/>
  <c r="P92" i="10"/>
  <c r="BI89" i="10"/>
  <c r="BH89" i="10"/>
  <c r="BG89" i="10"/>
  <c r="BF89" i="10"/>
  <c r="T89" i="10"/>
  <c r="T88" i="10"/>
  <c r="R89" i="10"/>
  <c r="R88" i="10"/>
  <c r="P89" i="10"/>
  <c r="P88" i="10" s="1"/>
  <c r="P84" i="10" s="1"/>
  <c r="P83" i="10" s="1"/>
  <c r="AU65" i="1" s="1"/>
  <c r="BI86" i="10"/>
  <c r="BH86" i="10"/>
  <c r="BG86" i="10"/>
  <c r="BF86" i="10"/>
  <c r="T86" i="10"/>
  <c r="T85" i="10"/>
  <c r="T84" i="10"/>
  <c r="T83" i="10" s="1"/>
  <c r="R86" i="10"/>
  <c r="R85" i="10" s="1"/>
  <c r="R84" i="10" s="1"/>
  <c r="R83" i="10" s="1"/>
  <c r="P86" i="10"/>
  <c r="P85" i="10"/>
  <c r="J79" i="10"/>
  <c r="F79" i="10"/>
  <c r="F77" i="10"/>
  <c r="E75" i="10"/>
  <c r="J54" i="10"/>
  <c r="F54" i="10"/>
  <c r="F52" i="10"/>
  <c r="E50" i="10"/>
  <c r="J24" i="10"/>
  <c r="E24" i="10"/>
  <c r="J80" i="10"/>
  <c r="J23" i="10"/>
  <c r="J18" i="10"/>
  <c r="E18" i="10"/>
  <c r="F55" i="10" s="1"/>
  <c r="J17" i="10"/>
  <c r="J12" i="10"/>
  <c r="J77" i="10"/>
  <c r="E7" i="10"/>
  <c r="E73" i="10"/>
  <c r="J37" i="9"/>
  <c r="J36" i="9"/>
  <c r="AY64" i="1" s="1"/>
  <c r="J35" i="9"/>
  <c r="AX64" i="1" s="1"/>
  <c r="BI164" i="9"/>
  <c r="BH164" i="9"/>
  <c r="BG164" i="9"/>
  <c r="BF164" i="9"/>
  <c r="T164" i="9"/>
  <c r="R164" i="9"/>
  <c r="P164" i="9"/>
  <c r="BI162" i="9"/>
  <c r="BH162" i="9"/>
  <c r="BG162" i="9"/>
  <c r="BF162" i="9"/>
  <c r="T162" i="9"/>
  <c r="R162" i="9"/>
  <c r="P162" i="9"/>
  <c r="BI159" i="9"/>
  <c r="BH159" i="9"/>
  <c r="BG159" i="9"/>
  <c r="BF159" i="9"/>
  <c r="T159" i="9"/>
  <c r="R159" i="9"/>
  <c r="P159" i="9"/>
  <c r="BI157" i="9"/>
  <c r="BH157" i="9"/>
  <c r="BG157" i="9"/>
  <c r="BF157" i="9"/>
  <c r="T157" i="9"/>
  <c r="R157" i="9"/>
  <c r="P157" i="9"/>
  <c r="BI153" i="9"/>
  <c r="BH153" i="9"/>
  <c r="BG153" i="9"/>
  <c r="BF153" i="9"/>
  <c r="T153" i="9"/>
  <c r="R153" i="9"/>
  <c r="P153" i="9"/>
  <c r="BI149" i="9"/>
  <c r="BH149" i="9"/>
  <c r="BG149" i="9"/>
  <c r="BF149" i="9"/>
  <c r="T149" i="9"/>
  <c r="R149" i="9"/>
  <c r="P149" i="9"/>
  <c r="BI146" i="9"/>
  <c r="BH146" i="9"/>
  <c r="BG146" i="9"/>
  <c r="BF146" i="9"/>
  <c r="T146" i="9"/>
  <c r="R146" i="9"/>
  <c r="P146" i="9"/>
  <c r="BI144" i="9"/>
  <c r="BH144" i="9"/>
  <c r="BG144" i="9"/>
  <c r="BF144" i="9"/>
  <c r="T144" i="9"/>
  <c r="R144" i="9"/>
  <c r="P144" i="9"/>
  <c r="BI141" i="9"/>
  <c r="BH141" i="9"/>
  <c r="BG141" i="9"/>
  <c r="BF141" i="9"/>
  <c r="T141" i="9"/>
  <c r="R141" i="9"/>
  <c r="P141" i="9"/>
  <c r="BI137" i="9"/>
  <c r="BH137" i="9"/>
  <c r="BG137" i="9"/>
  <c r="BF137" i="9"/>
  <c r="T137" i="9"/>
  <c r="R137" i="9"/>
  <c r="P137" i="9"/>
  <c r="BI133" i="9"/>
  <c r="BH133" i="9"/>
  <c r="BG133" i="9"/>
  <c r="BF133" i="9"/>
  <c r="T133" i="9"/>
  <c r="T132" i="9"/>
  <c r="R133" i="9"/>
  <c r="R132" i="9" s="1"/>
  <c r="P133" i="9"/>
  <c r="P132" i="9" s="1"/>
  <c r="BI129" i="9"/>
  <c r="BH129" i="9"/>
  <c r="BG129" i="9"/>
  <c r="BF129" i="9"/>
  <c r="T129" i="9"/>
  <c r="R129" i="9"/>
  <c r="P129" i="9"/>
  <c r="BI127" i="9"/>
  <c r="BH127" i="9"/>
  <c r="BG127" i="9"/>
  <c r="BF127" i="9"/>
  <c r="T127" i="9"/>
  <c r="R127" i="9"/>
  <c r="P127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18" i="9"/>
  <c r="BH118" i="9"/>
  <c r="BG118" i="9"/>
  <c r="BF118" i="9"/>
  <c r="T118" i="9"/>
  <c r="R118" i="9"/>
  <c r="P118" i="9"/>
  <c r="BI115" i="9"/>
  <c r="BH115" i="9"/>
  <c r="BG115" i="9"/>
  <c r="BF115" i="9"/>
  <c r="T115" i="9"/>
  <c r="R115" i="9"/>
  <c r="P115" i="9"/>
  <c r="BI111" i="9"/>
  <c r="BH111" i="9"/>
  <c r="BG111" i="9"/>
  <c r="BF111" i="9"/>
  <c r="T111" i="9"/>
  <c r="R111" i="9"/>
  <c r="P111" i="9"/>
  <c r="BI110" i="9"/>
  <c r="BH110" i="9"/>
  <c r="BG110" i="9"/>
  <c r="BF110" i="9"/>
  <c r="T110" i="9"/>
  <c r="R110" i="9"/>
  <c r="P110" i="9"/>
  <c r="BI108" i="9"/>
  <c r="BH108" i="9"/>
  <c r="BG108" i="9"/>
  <c r="BF108" i="9"/>
  <c r="T108" i="9"/>
  <c r="R108" i="9"/>
  <c r="P108" i="9"/>
  <c r="BI107" i="9"/>
  <c r="BH107" i="9"/>
  <c r="BG107" i="9"/>
  <c r="BF107" i="9"/>
  <c r="T107" i="9"/>
  <c r="R107" i="9"/>
  <c r="P107" i="9"/>
  <c r="BI103" i="9"/>
  <c r="BH103" i="9"/>
  <c r="BG103" i="9"/>
  <c r="BF103" i="9"/>
  <c r="T103" i="9"/>
  <c r="R103" i="9"/>
  <c r="P103" i="9"/>
  <c r="BI99" i="9"/>
  <c r="BH99" i="9"/>
  <c r="BG99" i="9"/>
  <c r="BF99" i="9"/>
  <c r="T99" i="9"/>
  <c r="R99" i="9"/>
  <c r="P99" i="9"/>
  <c r="BI97" i="9"/>
  <c r="BH97" i="9"/>
  <c r="BG97" i="9"/>
  <c r="BF97" i="9"/>
  <c r="T97" i="9"/>
  <c r="R97" i="9"/>
  <c r="P97" i="9"/>
  <c r="BI95" i="9"/>
  <c r="BH95" i="9"/>
  <c r="BG95" i="9"/>
  <c r="BF95" i="9"/>
  <c r="T95" i="9"/>
  <c r="R95" i="9"/>
  <c r="P95" i="9"/>
  <c r="BI93" i="9"/>
  <c r="BH93" i="9"/>
  <c r="BG93" i="9"/>
  <c r="BF93" i="9"/>
  <c r="T93" i="9"/>
  <c r="R93" i="9"/>
  <c r="P93" i="9"/>
  <c r="BI89" i="9"/>
  <c r="BH89" i="9"/>
  <c r="BG89" i="9"/>
  <c r="BF89" i="9"/>
  <c r="T89" i="9"/>
  <c r="R89" i="9"/>
  <c r="P89" i="9"/>
  <c r="J82" i="9"/>
  <c r="F82" i="9"/>
  <c r="F80" i="9"/>
  <c r="E78" i="9"/>
  <c r="J54" i="9"/>
  <c r="F54" i="9"/>
  <c r="F52" i="9"/>
  <c r="E50" i="9"/>
  <c r="J24" i="9"/>
  <c r="E24" i="9"/>
  <c r="J55" i="9"/>
  <c r="J23" i="9"/>
  <c r="J18" i="9"/>
  <c r="E18" i="9"/>
  <c r="F83" i="9"/>
  <c r="J17" i="9"/>
  <c r="J12" i="9"/>
  <c r="J52" i="9"/>
  <c r="E7" i="9"/>
  <c r="E76" i="9"/>
  <c r="J41" i="8"/>
  <c r="J40" i="8"/>
  <c r="AY63" i="1"/>
  <c r="J39" i="8"/>
  <c r="AX63" i="1"/>
  <c r="BI104" i="8"/>
  <c r="BH104" i="8"/>
  <c r="BG104" i="8"/>
  <c r="BF104" i="8"/>
  <c r="T104" i="8"/>
  <c r="T103" i="8"/>
  <c r="R104" i="8"/>
  <c r="R103" i="8"/>
  <c r="P104" i="8"/>
  <c r="P103" i="8"/>
  <c r="BI101" i="8"/>
  <c r="BH101" i="8"/>
  <c r="BG101" i="8"/>
  <c r="BF101" i="8"/>
  <c r="T101" i="8"/>
  <c r="T100" i="8"/>
  <c r="R101" i="8"/>
  <c r="R100" i="8"/>
  <c r="P101" i="8"/>
  <c r="P100" i="8"/>
  <c r="P96" i="8" s="1"/>
  <c r="P95" i="8" s="1"/>
  <c r="AU63" i="1" s="1"/>
  <c r="BI98" i="8"/>
  <c r="BH98" i="8"/>
  <c r="BG98" i="8"/>
  <c r="BF98" i="8"/>
  <c r="T98" i="8"/>
  <c r="T97" i="8"/>
  <c r="T96" i="8"/>
  <c r="T95" i="8"/>
  <c r="R98" i="8"/>
  <c r="R97" i="8"/>
  <c r="R96" i="8" s="1"/>
  <c r="R95" i="8" s="1"/>
  <c r="P98" i="8"/>
  <c r="P97" i="8"/>
  <c r="J91" i="8"/>
  <c r="F91" i="8"/>
  <c r="F89" i="8"/>
  <c r="E87" i="8"/>
  <c r="J62" i="8"/>
  <c r="F62" i="8"/>
  <c r="F60" i="8"/>
  <c r="E58" i="8"/>
  <c r="J28" i="8"/>
  <c r="E28" i="8"/>
  <c r="J92" i="8"/>
  <c r="J27" i="8"/>
  <c r="J22" i="8"/>
  <c r="E22" i="8"/>
  <c r="F63" i="8"/>
  <c r="J21" i="8"/>
  <c r="J16" i="8"/>
  <c r="J60" i="8" s="1"/>
  <c r="E7" i="8"/>
  <c r="E81" i="8"/>
  <c r="J41" i="7"/>
  <c r="J40" i="7"/>
  <c r="AY62" i="1"/>
  <c r="J39" i="7"/>
  <c r="AX62" i="1"/>
  <c r="BI111" i="7"/>
  <c r="BH111" i="7"/>
  <c r="BG111" i="7"/>
  <c r="BF111" i="7"/>
  <c r="T111" i="7"/>
  <c r="R111" i="7"/>
  <c r="P111" i="7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7" i="7"/>
  <c r="BH107" i="7"/>
  <c r="BG107" i="7"/>
  <c r="BF107" i="7"/>
  <c r="T107" i="7"/>
  <c r="R107" i="7"/>
  <c r="P107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BI104" i="7"/>
  <c r="BH104" i="7"/>
  <c r="BG104" i="7"/>
  <c r="BF104" i="7"/>
  <c r="T104" i="7"/>
  <c r="R104" i="7"/>
  <c r="P104" i="7"/>
  <c r="BI103" i="7"/>
  <c r="BH103" i="7"/>
  <c r="BG103" i="7"/>
  <c r="BF103" i="7"/>
  <c r="T103" i="7"/>
  <c r="R103" i="7"/>
  <c r="P103" i="7"/>
  <c r="BI102" i="7"/>
  <c r="BH102" i="7"/>
  <c r="BG102" i="7"/>
  <c r="BF102" i="7"/>
  <c r="T102" i="7"/>
  <c r="R102" i="7"/>
  <c r="P102" i="7"/>
  <c r="BI101" i="7"/>
  <c r="BH101" i="7"/>
  <c r="BG101" i="7"/>
  <c r="BF101" i="7"/>
  <c r="T101" i="7"/>
  <c r="R101" i="7"/>
  <c r="P101" i="7"/>
  <c r="BI100" i="7"/>
  <c r="BH100" i="7"/>
  <c r="BG100" i="7"/>
  <c r="BF100" i="7"/>
  <c r="T100" i="7"/>
  <c r="R100" i="7"/>
  <c r="P100" i="7"/>
  <c r="BI99" i="7"/>
  <c r="BH99" i="7"/>
  <c r="BG99" i="7"/>
  <c r="BF99" i="7"/>
  <c r="T99" i="7"/>
  <c r="R99" i="7"/>
  <c r="P99" i="7"/>
  <c r="BI98" i="7"/>
  <c r="BH98" i="7"/>
  <c r="BG98" i="7"/>
  <c r="BF98" i="7"/>
  <c r="T98" i="7"/>
  <c r="R98" i="7"/>
  <c r="P98" i="7"/>
  <c r="BI97" i="7"/>
  <c r="BH97" i="7"/>
  <c r="BG97" i="7"/>
  <c r="BF97" i="7"/>
  <c r="T97" i="7"/>
  <c r="R97" i="7"/>
  <c r="P97" i="7"/>
  <c r="BI96" i="7"/>
  <c r="BH96" i="7"/>
  <c r="BG96" i="7"/>
  <c r="BF96" i="7"/>
  <c r="T96" i="7"/>
  <c r="R96" i="7"/>
  <c r="P96" i="7"/>
  <c r="BI95" i="7"/>
  <c r="BH95" i="7"/>
  <c r="BG95" i="7"/>
  <c r="BF95" i="7"/>
  <c r="T95" i="7"/>
  <c r="R95" i="7"/>
  <c r="P95" i="7"/>
  <c r="BI94" i="7"/>
  <c r="BH94" i="7"/>
  <c r="BG94" i="7"/>
  <c r="BF94" i="7"/>
  <c r="T94" i="7"/>
  <c r="R94" i="7"/>
  <c r="P94" i="7"/>
  <c r="BI93" i="7"/>
  <c r="BH93" i="7"/>
  <c r="BG93" i="7"/>
  <c r="BF93" i="7"/>
  <c r="T93" i="7"/>
  <c r="R93" i="7"/>
  <c r="P93" i="7"/>
  <c r="BI92" i="7"/>
  <c r="BH92" i="7"/>
  <c r="BG92" i="7"/>
  <c r="BF92" i="7"/>
  <c r="T92" i="7"/>
  <c r="R92" i="7"/>
  <c r="P92" i="7"/>
  <c r="J87" i="7"/>
  <c r="F87" i="7"/>
  <c r="F85" i="7"/>
  <c r="E83" i="7"/>
  <c r="J62" i="7"/>
  <c r="F62" i="7"/>
  <c r="F60" i="7"/>
  <c r="E58" i="7"/>
  <c r="J28" i="7"/>
  <c r="E28" i="7"/>
  <c r="J63" i="7" s="1"/>
  <c r="J27" i="7"/>
  <c r="J22" i="7"/>
  <c r="E22" i="7"/>
  <c r="F88" i="7"/>
  <c r="J21" i="7"/>
  <c r="J16" i="7"/>
  <c r="J85" i="7"/>
  <c r="E7" i="7"/>
  <c r="E52" i="7"/>
  <c r="J41" i="6"/>
  <c r="J40" i="6"/>
  <c r="AY61" i="1"/>
  <c r="J39" i="6"/>
  <c r="AX61" i="1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F40" i="6" s="1"/>
  <c r="BG99" i="6"/>
  <c r="BF99" i="6"/>
  <c r="T99" i="6"/>
  <c r="R99" i="6"/>
  <c r="P99" i="6"/>
  <c r="BI98" i="6"/>
  <c r="BH98" i="6"/>
  <c r="BG98" i="6"/>
  <c r="BF98" i="6"/>
  <c r="F38" i="6" s="1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J90" i="6"/>
  <c r="F90" i="6"/>
  <c r="F88" i="6"/>
  <c r="E86" i="6"/>
  <c r="J62" i="6"/>
  <c r="F62" i="6"/>
  <c r="F60" i="6"/>
  <c r="E58" i="6"/>
  <c r="J28" i="6"/>
  <c r="E28" i="6"/>
  <c r="J91" i="6"/>
  <c r="J27" i="6"/>
  <c r="J22" i="6"/>
  <c r="E22" i="6"/>
  <c r="F63" i="6"/>
  <c r="J21" i="6"/>
  <c r="J16" i="6"/>
  <c r="J88" i="6" s="1"/>
  <c r="E7" i="6"/>
  <c r="E80" i="6"/>
  <c r="J41" i="5"/>
  <c r="J40" i="5"/>
  <c r="AY60" i="1"/>
  <c r="J39" i="5"/>
  <c r="AX60" i="1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T109" i="5"/>
  <c r="R110" i="5"/>
  <c r="R109" i="5" s="1"/>
  <c r="P110" i="5"/>
  <c r="P109" i="5" s="1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101" i="5"/>
  <c r="BH101" i="5"/>
  <c r="BG101" i="5"/>
  <c r="BF101" i="5"/>
  <c r="T101" i="5"/>
  <c r="R101" i="5"/>
  <c r="P101" i="5"/>
  <c r="BI100" i="5"/>
  <c r="BH100" i="5"/>
  <c r="BG100" i="5"/>
  <c r="BF100" i="5"/>
  <c r="T100" i="5"/>
  <c r="R100" i="5"/>
  <c r="P100" i="5"/>
  <c r="BI99" i="5"/>
  <c r="BH99" i="5"/>
  <c r="BG99" i="5"/>
  <c r="BF99" i="5"/>
  <c r="T99" i="5"/>
  <c r="R99" i="5"/>
  <c r="P99" i="5"/>
  <c r="BI98" i="5"/>
  <c r="BH98" i="5"/>
  <c r="BG98" i="5"/>
  <c r="BF98" i="5"/>
  <c r="T98" i="5"/>
  <c r="R98" i="5"/>
  <c r="P98" i="5"/>
  <c r="J92" i="5"/>
  <c r="F92" i="5"/>
  <c r="F90" i="5"/>
  <c r="E88" i="5"/>
  <c r="J62" i="5"/>
  <c r="F62" i="5"/>
  <c r="F60" i="5"/>
  <c r="E58" i="5"/>
  <c r="J28" i="5"/>
  <c r="E28" i="5"/>
  <c r="J63" i="5"/>
  <c r="J27" i="5"/>
  <c r="J22" i="5"/>
  <c r="E22" i="5"/>
  <c r="F93" i="5"/>
  <c r="J21" i="5"/>
  <c r="J16" i="5"/>
  <c r="J60" i="5" s="1"/>
  <c r="E7" i="5"/>
  <c r="E82" i="5"/>
  <c r="J39" i="4"/>
  <c r="J38" i="4"/>
  <c r="AY58" i="1"/>
  <c r="J37" i="4"/>
  <c r="AX58" i="1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5" i="4"/>
  <c r="BH95" i="4"/>
  <c r="BG95" i="4"/>
  <c r="BF95" i="4"/>
  <c r="T95" i="4"/>
  <c r="R95" i="4"/>
  <c r="P95" i="4"/>
  <c r="BI93" i="4"/>
  <c r="BH93" i="4"/>
  <c r="BG93" i="4"/>
  <c r="BF93" i="4"/>
  <c r="T93" i="4"/>
  <c r="T92" i="4"/>
  <c r="R93" i="4"/>
  <c r="R92" i="4"/>
  <c r="P93" i="4"/>
  <c r="P92" i="4"/>
  <c r="J87" i="4"/>
  <c r="F87" i="4"/>
  <c r="F85" i="4"/>
  <c r="E83" i="4"/>
  <c r="J58" i="4"/>
  <c r="F58" i="4"/>
  <c r="F56" i="4"/>
  <c r="E54" i="4"/>
  <c r="J26" i="4"/>
  <c r="E26" i="4"/>
  <c r="J88" i="4" s="1"/>
  <c r="J25" i="4"/>
  <c r="J20" i="4"/>
  <c r="E20" i="4"/>
  <c r="F88" i="4"/>
  <c r="J19" i="4"/>
  <c r="J14" i="4"/>
  <c r="J85" i="4"/>
  <c r="E7" i="4"/>
  <c r="E79" i="4"/>
  <c r="J39" i="3"/>
  <c r="J38" i="3"/>
  <c r="AY57" i="1"/>
  <c r="J37" i="3"/>
  <c r="AX57" i="1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9" i="3"/>
  <c r="BH109" i="3"/>
  <c r="BG109" i="3"/>
  <c r="BF109" i="3"/>
  <c r="T109" i="3"/>
  <c r="R109" i="3"/>
  <c r="P109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1" i="3"/>
  <c r="BH91" i="3"/>
  <c r="BG91" i="3"/>
  <c r="BF91" i="3"/>
  <c r="T91" i="3"/>
  <c r="T90" i="3"/>
  <c r="R91" i="3"/>
  <c r="R90" i="3" s="1"/>
  <c r="P91" i="3"/>
  <c r="P90" i="3" s="1"/>
  <c r="J85" i="3"/>
  <c r="F85" i="3"/>
  <c r="F83" i="3"/>
  <c r="E81" i="3"/>
  <c r="J58" i="3"/>
  <c r="F58" i="3"/>
  <c r="F56" i="3"/>
  <c r="E54" i="3"/>
  <c r="J26" i="3"/>
  <c r="E26" i="3"/>
  <c r="J86" i="3"/>
  <c r="J25" i="3"/>
  <c r="J20" i="3"/>
  <c r="E20" i="3"/>
  <c r="F59" i="3"/>
  <c r="J19" i="3"/>
  <c r="J14" i="3"/>
  <c r="J83" i="3"/>
  <c r="E7" i="3"/>
  <c r="E77" i="3"/>
  <c r="J37" i="2"/>
  <c r="J36" i="2"/>
  <c r="AY55" i="1"/>
  <c r="J35" i="2"/>
  <c r="AX55" i="1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1" i="2"/>
  <c r="BH391" i="2"/>
  <c r="BG391" i="2"/>
  <c r="BF391" i="2"/>
  <c r="T391" i="2"/>
  <c r="R391" i="2"/>
  <c r="P391" i="2"/>
  <c r="BI389" i="2"/>
  <c r="BH389" i="2"/>
  <c r="BG389" i="2"/>
  <c r="BF389" i="2"/>
  <c r="T389" i="2"/>
  <c r="R389" i="2"/>
  <c r="P389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0" i="2"/>
  <c r="BH340" i="2"/>
  <c r="BG340" i="2"/>
  <c r="BF340" i="2"/>
  <c r="T340" i="2"/>
  <c r="R340" i="2"/>
  <c r="P340" i="2"/>
  <c r="BI337" i="2"/>
  <c r="BH337" i="2"/>
  <c r="BG337" i="2"/>
  <c r="BF337" i="2"/>
  <c r="T337" i="2"/>
  <c r="R337" i="2"/>
  <c r="P337" i="2"/>
  <c r="BI334" i="2"/>
  <c r="BH334" i="2"/>
  <c r="BG334" i="2"/>
  <c r="BF334" i="2"/>
  <c r="T334" i="2"/>
  <c r="R334" i="2"/>
  <c r="P334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08" i="2"/>
  <c r="BH308" i="2"/>
  <c r="BG308" i="2"/>
  <c r="BF308" i="2"/>
  <c r="T308" i="2"/>
  <c r="R308" i="2"/>
  <c r="P308" i="2"/>
  <c r="BI305" i="2"/>
  <c r="BH305" i="2"/>
  <c r="BG305" i="2"/>
  <c r="BF305" i="2"/>
  <c r="T305" i="2"/>
  <c r="R305" i="2"/>
  <c r="P305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87" i="2"/>
  <c r="BH287" i="2"/>
  <c r="BG287" i="2"/>
  <c r="BF287" i="2"/>
  <c r="T287" i="2"/>
  <c r="R287" i="2"/>
  <c r="P287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T211" i="2"/>
  <c r="R212" i="2"/>
  <c r="R211" i="2"/>
  <c r="P212" i="2"/>
  <c r="P211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T201" i="2" s="1"/>
  <c r="R202" i="2"/>
  <c r="R201" i="2" s="1"/>
  <c r="P202" i="2"/>
  <c r="P201" i="2"/>
  <c r="BI197" i="2"/>
  <c r="BH197" i="2"/>
  <c r="BG197" i="2"/>
  <c r="BF197" i="2"/>
  <c r="T197" i="2"/>
  <c r="T196" i="2" s="1"/>
  <c r="R197" i="2"/>
  <c r="R196" i="2"/>
  <c r="P197" i="2"/>
  <c r="P196" i="2"/>
  <c r="BI193" i="2"/>
  <c r="BH193" i="2"/>
  <c r="BG193" i="2"/>
  <c r="BF193" i="2"/>
  <c r="T193" i="2"/>
  <c r="T192" i="2"/>
  <c r="R193" i="2"/>
  <c r="R192" i="2"/>
  <c r="P193" i="2"/>
  <c r="P192" i="2" s="1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4" i="2"/>
  <c r="BH134" i="2"/>
  <c r="BG134" i="2"/>
  <c r="BF134" i="2"/>
  <c r="T134" i="2"/>
  <c r="R134" i="2"/>
  <c r="P134" i="2"/>
  <c r="BI127" i="2"/>
  <c r="BH127" i="2"/>
  <c r="BG127" i="2"/>
  <c r="BF127" i="2"/>
  <c r="T127" i="2"/>
  <c r="R127" i="2"/>
  <c r="P127" i="2"/>
  <c r="BI120" i="2"/>
  <c r="BH120" i="2"/>
  <c r="BG120" i="2"/>
  <c r="BF120" i="2"/>
  <c r="T120" i="2"/>
  <c r="R120" i="2"/>
  <c r="P120" i="2"/>
  <c r="BI112" i="2"/>
  <c r="BH112" i="2"/>
  <c r="BG112" i="2"/>
  <c r="BF112" i="2"/>
  <c r="T112" i="2"/>
  <c r="R112" i="2"/>
  <c r="P112" i="2"/>
  <c r="BI111" i="2"/>
  <c r="BH111" i="2"/>
  <c r="BG111" i="2"/>
  <c r="BF111" i="2"/>
  <c r="T111" i="2"/>
  <c r="R111" i="2"/>
  <c r="P111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J93" i="2"/>
  <c r="F93" i="2"/>
  <c r="F91" i="2"/>
  <c r="E89" i="2"/>
  <c r="J54" i="2"/>
  <c r="F54" i="2"/>
  <c r="F52" i="2"/>
  <c r="E50" i="2"/>
  <c r="J24" i="2"/>
  <c r="E24" i="2"/>
  <c r="J94" i="2"/>
  <c r="J23" i="2"/>
  <c r="J18" i="2"/>
  <c r="E18" i="2"/>
  <c r="F55" i="2"/>
  <c r="J17" i="2"/>
  <c r="J12" i="2"/>
  <c r="J52" i="2"/>
  <c r="E7" i="2"/>
  <c r="E87" i="2"/>
  <c r="L50" i="1"/>
  <c r="AM50" i="1"/>
  <c r="AM49" i="1"/>
  <c r="L49" i="1"/>
  <c r="AM47" i="1"/>
  <c r="L47" i="1"/>
  <c r="L45" i="1"/>
  <c r="L44" i="1"/>
  <c r="J235" i="2"/>
  <c r="BK162" i="3"/>
  <c r="J120" i="3"/>
  <c r="J125" i="3"/>
  <c r="BK122" i="4"/>
  <c r="J160" i="4"/>
  <c r="J93" i="4"/>
  <c r="BK107" i="5"/>
  <c r="J96" i="7"/>
  <c r="J108" i="7"/>
  <c r="J118" i="9"/>
  <c r="BK149" i="9"/>
  <c r="BK99" i="9"/>
  <c r="BK86" i="10"/>
  <c r="BK399" i="2"/>
  <c r="BK340" i="2"/>
  <c r="BK248" i="2"/>
  <c r="BK110" i="3"/>
  <c r="J104" i="3"/>
  <c r="BK154" i="4"/>
  <c r="BK112" i="4"/>
  <c r="BK96" i="4"/>
  <c r="J98" i="5"/>
  <c r="BK107" i="7"/>
  <c r="J137" i="9"/>
  <c r="BK89" i="10"/>
  <c r="BK389" i="2"/>
  <c r="J240" i="2"/>
  <c r="BK208" i="2"/>
  <c r="BK116" i="3"/>
  <c r="J151" i="3"/>
  <c r="BK157" i="4"/>
  <c r="J118" i="4"/>
  <c r="BK118" i="5"/>
  <c r="J96" i="6"/>
  <c r="J109" i="7"/>
  <c r="BK256" i="2"/>
  <c r="BK167" i="2"/>
  <c r="BK108" i="3"/>
  <c r="BK143" i="3"/>
  <c r="J99" i="4"/>
  <c r="BK118" i="4"/>
  <c r="J115" i="5"/>
  <c r="J102" i="6"/>
  <c r="J280" i="2"/>
  <c r="BK138" i="2"/>
  <c r="BK124" i="3"/>
  <c r="J114" i="4"/>
  <c r="J95" i="4"/>
  <c r="BK110" i="7"/>
  <c r="J95" i="7"/>
  <c r="BK349" i="2"/>
  <c r="BK328" i="2"/>
  <c r="J353" i="2"/>
  <c r="BK253" i="2"/>
  <c r="J148" i="3"/>
  <c r="BK101" i="3"/>
  <c r="J162" i="3"/>
  <c r="BK148" i="4"/>
  <c r="BK146" i="4"/>
  <c r="BK124" i="4"/>
  <c r="J112" i="5"/>
  <c r="J232" i="2"/>
  <c r="BK100" i="2"/>
  <c r="J371" i="2"/>
  <c r="BK368" i="2"/>
  <c r="J176" i="2"/>
  <c r="J152" i="3"/>
  <c r="J156" i="3"/>
  <c r="J109" i="4"/>
  <c r="BK158" i="4"/>
  <c r="J154" i="4"/>
  <c r="BK104" i="5"/>
  <c r="BK265" i="2"/>
  <c r="J228" i="2"/>
  <c r="J181" i="2"/>
  <c r="J110" i="3"/>
  <c r="BK131" i="3"/>
  <c r="BK163" i="3"/>
  <c r="BK102" i="4"/>
  <c r="BK145" i="4"/>
  <c r="BK114" i="5"/>
  <c r="J109" i="6"/>
  <c r="BK291" i="2"/>
  <c r="BK371" i="2"/>
  <c r="BK161" i="3"/>
  <c r="BK128" i="3"/>
  <c r="J113" i="3"/>
  <c r="BK160" i="3"/>
  <c r="J103" i="4"/>
  <c r="BK103" i="4"/>
  <c r="J115" i="4"/>
  <c r="BK101" i="6"/>
  <c r="BK101" i="7"/>
  <c r="J157" i="9"/>
  <c r="J111" i="9"/>
  <c r="J141" i="9"/>
  <c r="BK193" i="2"/>
  <c r="BK217" i="2"/>
  <c r="J389" i="2"/>
  <c r="BK179" i="2"/>
  <c r="J123" i="3"/>
  <c r="J107" i="3"/>
  <c r="BK153" i="4"/>
  <c r="BK139" i="4"/>
  <c r="J120" i="5"/>
  <c r="BK105" i="6"/>
  <c r="J110" i="9"/>
  <c r="BK127" i="9"/>
  <c r="BK146" i="9"/>
  <c r="J86" i="10"/>
  <c r="BK222" i="2"/>
  <c r="BK111" i="2"/>
  <c r="BK287" i="2"/>
  <c r="J287" i="2"/>
  <c r="J112" i="2"/>
  <c r="J117" i="3"/>
  <c r="J116" i="4"/>
  <c r="BK107" i="4"/>
  <c r="BK119" i="4"/>
  <c r="BK99" i="5"/>
  <c r="J97" i="6"/>
  <c r="BK98" i="8"/>
  <c r="J269" i="2"/>
  <c r="BK334" i="2"/>
  <c r="BK228" i="2"/>
  <c r="BK146" i="2"/>
  <c r="BK120" i="3"/>
  <c r="BK160" i="4"/>
  <c r="J134" i="4"/>
  <c r="J111" i="4"/>
  <c r="BK119" i="5"/>
  <c r="J105" i="6"/>
  <c r="BK391" i="2"/>
  <c r="J140" i="3"/>
  <c r="BK103" i="3"/>
  <c r="J112" i="4"/>
  <c r="BK144" i="4"/>
  <c r="BK121" i="5"/>
  <c r="BK96" i="7"/>
  <c r="J202" i="2"/>
  <c r="BK176" i="2"/>
  <c r="BK120" i="2"/>
  <c r="J190" i="2"/>
  <c r="J118" i="3"/>
  <c r="BK152" i="3"/>
  <c r="J102" i="4"/>
  <c r="BK147" i="4"/>
  <c r="J126" i="3"/>
  <c r="J108" i="3"/>
  <c r="BK121" i="3"/>
  <c r="BK137" i="4"/>
  <c r="J147" i="4"/>
  <c r="J119" i="5"/>
  <c r="BK100" i="7"/>
  <c r="J233" i="2"/>
  <c r="BK156" i="2"/>
  <c r="BK320" i="2"/>
  <c r="BK269" i="2"/>
  <c r="J159" i="3"/>
  <c r="BK150" i="3"/>
  <c r="J157" i="3"/>
  <c r="J137" i="4"/>
  <c r="BK109" i="4"/>
  <c r="BK96" i="6"/>
  <c r="J138" i="2"/>
  <c r="J142" i="2"/>
  <c r="BK305" i="2"/>
  <c r="J111" i="2"/>
  <c r="J340" i="2"/>
  <c r="BK112" i="2"/>
  <c r="J130" i="3"/>
  <c r="J161" i="3"/>
  <c r="BK115" i="3"/>
  <c r="BK143" i="4"/>
  <c r="J122" i="4"/>
  <c r="BK106" i="5"/>
  <c r="BK98" i="6"/>
  <c r="J104" i="7"/>
  <c r="J144" i="9"/>
  <c r="J164" i="9"/>
  <c r="BK93" i="10"/>
  <c r="BK299" i="2"/>
  <c r="J289" i="2"/>
  <c r="J207" i="2"/>
  <c r="J147" i="3"/>
  <c r="J114" i="3"/>
  <c r="BK107" i="3"/>
  <c r="BK105" i="4"/>
  <c r="BK95" i="4"/>
  <c r="BK101" i="5"/>
  <c r="J102" i="7"/>
  <c r="J97" i="9"/>
  <c r="BK141" i="9"/>
  <c r="BK118" i="9"/>
  <c r="J95" i="9"/>
  <c r="J315" i="2"/>
  <c r="BK330" i="2"/>
  <c r="BK100" i="3"/>
  <c r="BK91" i="3"/>
  <c r="BK111" i="3"/>
  <c r="J159" i="4"/>
  <c r="J157" i="4"/>
  <c r="J106" i="6"/>
  <c r="J111" i="7"/>
  <c r="J94" i="7"/>
  <c r="BK233" i="2"/>
  <c r="J357" i="2"/>
  <c r="J179" i="2"/>
  <c r="J152" i="2"/>
  <c r="J135" i="3"/>
  <c r="BK105" i="3"/>
  <c r="J93" i="3"/>
  <c r="J97" i="4"/>
  <c r="BK113" i="4"/>
  <c r="J111" i="6"/>
  <c r="J149" i="9"/>
  <c r="BK107" i="9"/>
  <c r="BK111" i="9"/>
  <c r="J186" i="2"/>
  <c r="BK121" i="4"/>
  <c r="BK116" i="4"/>
  <c r="J98" i="4"/>
  <c r="BK113" i="5"/>
  <c r="BK103" i="6"/>
  <c r="J93" i="7"/>
  <c r="BK274" i="2"/>
  <c r="J274" i="2"/>
  <c r="J298" i="2"/>
  <c r="J146" i="2"/>
  <c r="J127" i="3"/>
  <c r="BK132" i="3"/>
  <c r="BK122" i="3"/>
  <c r="J101" i="4"/>
  <c r="BK115" i="4"/>
  <c r="J107" i="5"/>
  <c r="BK94" i="7"/>
  <c r="BK202" i="2"/>
  <c r="BK232" i="2"/>
  <c r="BK142" i="2"/>
  <c r="J326" i="2"/>
  <c r="J167" i="2"/>
  <c r="J109" i="3"/>
  <c r="J98" i="3"/>
  <c r="J124" i="4"/>
  <c r="J131" i="4"/>
  <c r="BK133" i="4"/>
  <c r="BK120" i="5"/>
  <c r="J99" i="7"/>
  <c r="BK353" i="2"/>
  <c r="BK259" i="2"/>
  <c r="BK355" i="2"/>
  <c r="BK221" i="2"/>
  <c r="BK137" i="3"/>
  <c r="J102" i="3"/>
  <c r="BK93" i="3"/>
  <c r="J137" i="3"/>
  <c r="BK98" i="4"/>
  <c r="BK138" i="4"/>
  <c r="BK93" i="4"/>
  <c r="BK106" i="6"/>
  <c r="BK92" i="7"/>
  <c r="J391" i="2"/>
  <c r="BK301" i="2"/>
  <c r="J193" i="2"/>
  <c r="J212" i="2"/>
  <c r="J124" i="3"/>
  <c r="J103" i="3"/>
  <c r="BK134" i="3"/>
  <c r="BK111" i="4"/>
  <c r="BK149" i="4"/>
  <c r="J114" i="5"/>
  <c r="J98" i="6"/>
  <c r="BK105" i="7"/>
  <c r="J146" i="9"/>
  <c r="BK93" i="9"/>
  <c r="BK110" i="9"/>
  <c r="J89" i="10"/>
  <c r="J188" i="2"/>
  <c r="BK235" i="2"/>
  <c r="BK298" i="2"/>
  <c r="BK113" i="3"/>
  <c r="BK157" i="3"/>
  <c r="J150" i="3"/>
  <c r="BK156" i="4"/>
  <c r="J140" i="4"/>
  <c r="BK110" i="6"/>
  <c r="J159" i="9"/>
  <c r="J93" i="9"/>
  <c r="J107" i="9"/>
  <c r="J122" i="9"/>
  <c r="J305" i="2"/>
  <c r="BK152" i="2"/>
  <c r="BK197" i="2"/>
  <c r="BK135" i="3"/>
  <c r="J119" i="3"/>
  <c r="BK148" i="3"/>
  <c r="J130" i="4"/>
  <c r="J155" i="4"/>
  <c r="J100" i="4"/>
  <c r="BK109" i="6"/>
  <c r="J110" i="7"/>
  <c r="J120" i="2"/>
  <c r="BK324" i="2"/>
  <c r="BK158" i="3"/>
  <c r="BK156" i="3"/>
  <c r="BK142" i="3"/>
  <c r="J150" i="4"/>
  <c r="J148" i="4"/>
  <c r="J145" i="4"/>
  <c r="BK102" i="6"/>
  <c r="BK153" i="9"/>
  <c r="BK157" i="9"/>
  <c r="BK240" i="2"/>
  <c r="BK99" i="3"/>
  <c r="BK127" i="3"/>
  <c r="J151" i="4"/>
  <c r="BK110" i="5"/>
  <c r="BK108" i="6"/>
  <c r="J103" i="6"/>
  <c r="J100" i="7"/>
  <c r="J209" i="2"/>
  <c r="J222" i="2"/>
  <c r="J301" i="2"/>
  <c r="BK159" i="3"/>
  <c r="J149" i="3"/>
  <c r="J141" i="3"/>
  <c r="BK129" i="3"/>
  <c r="J125" i="4"/>
  <c r="J121" i="5"/>
  <c r="J103" i="7"/>
  <c r="J330" i="2"/>
  <c r="BK243" i="2"/>
  <c r="J247" i="2"/>
  <c r="BK209" i="2"/>
  <c r="J160" i="3"/>
  <c r="J142" i="3"/>
  <c r="BK125" i="3"/>
  <c r="BK117" i="3"/>
  <c r="BK104" i="4"/>
  <c r="J101" i="5"/>
  <c r="BK186" i="2"/>
  <c r="BK130" i="3"/>
  <c r="BK109" i="3"/>
  <c r="J158" i="4"/>
  <c r="J143" i="4"/>
  <c r="BK106" i="4"/>
  <c r="J100" i="5"/>
  <c r="BK93" i="7"/>
  <c r="J226" i="2"/>
  <c r="BK212" i="2"/>
  <c r="J263" i="2"/>
  <c r="J208" i="2"/>
  <c r="J111" i="3"/>
  <c r="BK155" i="3"/>
  <c r="BK151" i="3"/>
  <c r="J94" i="3"/>
  <c r="J113" i="4"/>
  <c r="J107" i="4"/>
  <c r="J110" i="5"/>
  <c r="J99" i="6"/>
  <c r="BK104" i="7"/>
  <c r="BK159" i="9"/>
  <c r="BK144" i="9"/>
  <c r="BK97" i="9"/>
  <c r="BK247" i="2"/>
  <c r="J349" i="2"/>
  <c r="BK190" i="2"/>
  <c r="J158" i="3"/>
  <c r="J91" i="3"/>
  <c r="J119" i="4"/>
  <c r="BK100" i="4"/>
  <c r="J106" i="5"/>
  <c r="BK102" i="7"/>
  <c r="BK129" i="9"/>
  <c r="J162" i="9"/>
  <c r="J153" i="9"/>
  <c r="J253" i="2"/>
  <c r="J308" i="2"/>
  <c r="BK146" i="3"/>
  <c r="J112" i="3"/>
  <c r="BK106" i="3"/>
  <c r="BK131" i="4"/>
  <c r="J127" i="4"/>
  <c r="J102" i="5"/>
  <c r="J107" i="7"/>
  <c r="BK277" i="2"/>
  <c r="J156" i="2"/>
  <c r="J259" i="2"/>
  <c r="BK118" i="3"/>
  <c r="J122" i="3"/>
  <c r="J116" i="3"/>
  <c r="J105" i="4"/>
  <c r="BK126" i="4"/>
  <c r="BK135" i="4"/>
  <c r="BK115" i="9"/>
  <c r="J299" i="2"/>
  <c r="BK98" i="3"/>
  <c r="J138" i="4"/>
  <c r="BK150" i="4"/>
  <c r="BK129" i="4"/>
  <c r="J104" i="5"/>
  <c r="BK98" i="7"/>
  <c r="BK104" i="8"/>
  <c r="BK127" i="2"/>
  <c r="J337" i="2"/>
  <c r="J183" i="2"/>
  <c r="J105" i="3"/>
  <c r="BK95" i="3"/>
  <c r="BK134" i="4"/>
  <c r="BK141" i="4"/>
  <c r="BK127" i="4"/>
  <c r="BK105" i="5"/>
  <c r="BK101" i="8"/>
  <c r="J163" i="2"/>
  <c r="BK359" i="2"/>
  <c r="J317" i="2"/>
  <c r="J251" i="2"/>
  <c r="BK139" i="3"/>
  <c r="BK141" i="3"/>
  <c r="J139" i="3"/>
  <c r="J108" i="4"/>
  <c r="BK99" i="4"/>
  <c r="J136" i="4"/>
  <c r="J98" i="8"/>
  <c r="BK172" i="2"/>
  <c r="BK280" i="2"/>
  <c r="J320" i="2"/>
  <c r="J134" i="2"/>
  <c r="BK97" i="3"/>
  <c r="BK112" i="3"/>
  <c r="BK108" i="4"/>
  <c r="BK117" i="4"/>
  <c r="J105" i="5"/>
  <c r="J105" i="7"/>
  <c r="J104" i="8"/>
  <c r="BK120" i="4"/>
  <c r="BK99" i="6"/>
  <c r="J99" i="9"/>
  <c r="BK108" i="9"/>
  <c r="J123" i="9"/>
  <c r="BK95" i="9"/>
  <c r="BK308" i="2"/>
  <c r="BK207" i="2"/>
  <c r="AS59" i="1"/>
  <c r="J155" i="3"/>
  <c r="BK114" i="3"/>
  <c r="J156" i="4"/>
  <c r="J144" i="4"/>
  <c r="J117" i="5"/>
  <c r="BK111" i="6"/>
  <c r="J101" i="8"/>
  <c r="BK397" i="2"/>
  <c r="J256" i="2"/>
  <c r="J127" i="2"/>
  <c r="BK96" i="3"/>
  <c r="J146" i="3"/>
  <c r="J126" i="4"/>
  <c r="BK136" i="4"/>
  <c r="J113" i="5"/>
  <c r="BK162" i="9"/>
  <c r="J347" i="2"/>
  <c r="BK140" i="3"/>
  <c r="BK94" i="3"/>
  <c r="BK159" i="4"/>
  <c r="BK114" i="4"/>
  <c r="BK95" i="7"/>
  <c r="BK251" i="2"/>
  <c r="J397" i="2"/>
  <c r="BK252" i="2"/>
  <c r="BK366" i="2"/>
  <c r="BK226" i="2"/>
  <c r="J128" i="3"/>
  <c r="J106" i="4"/>
  <c r="BK123" i="4"/>
  <c r="BK140" i="4"/>
  <c r="BK102" i="5"/>
  <c r="BK111" i="7"/>
  <c r="J106" i="7"/>
  <c r="J291" i="2"/>
  <c r="J197" i="2"/>
  <c r="J217" i="2"/>
  <c r="J163" i="3"/>
  <c r="J97" i="3"/>
  <c r="J101" i="3"/>
  <c r="J96" i="4"/>
  <c r="J123" i="4"/>
  <c r="J117" i="4"/>
  <c r="BK117" i="5"/>
  <c r="BK99" i="7"/>
  <c r="J399" i="2"/>
  <c r="BK183" i="2"/>
  <c r="J221" i="2"/>
  <c r="BK163" i="2"/>
  <c r="BK147" i="3"/>
  <c r="BK119" i="3"/>
  <c r="J99" i="3"/>
  <c r="J133" i="4"/>
  <c r="J104" i="4"/>
  <c r="J118" i="5"/>
  <c r="J108" i="6"/>
  <c r="BK103" i="7"/>
  <c r="BK289" i="2"/>
  <c r="J355" i="2"/>
  <c r="BK326" i="2"/>
  <c r="J276" i="2"/>
  <c r="J153" i="3"/>
  <c r="J131" i="3"/>
  <c r="J106" i="3"/>
  <c r="BK151" i="4"/>
  <c r="J146" i="4"/>
  <c r="J121" i="4"/>
  <c r="J110" i="4"/>
  <c r="BK100" i="5"/>
  <c r="J101" i="6"/>
  <c r="J101" i="7"/>
  <c r="BK123" i="9"/>
  <c r="BK103" i="9"/>
  <c r="J115" i="9"/>
  <c r="J359" i="2"/>
  <c r="BK263" i="2"/>
  <c r="BK188" i="2"/>
  <c r="J144" i="3"/>
  <c r="BK138" i="3"/>
  <c r="BK102" i="3"/>
  <c r="J153" i="4"/>
  <c r="J139" i="4"/>
  <c r="BK97" i="6"/>
  <c r="BK122" i="9"/>
  <c r="J89" i="9"/>
  <c r="BK164" i="9"/>
  <c r="J93" i="10"/>
  <c r="J366" i="2"/>
  <c r="J243" i="2"/>
  <c r="BK104" i="2"/>
  <c r="J248" i="2"/>
  <c r="BK144" i="3"/>
  <c r="J145" i="3"/>
  <c r="J135" i="4"/>
  <c r="BK97" i="4"/>
  <c r="BK98" i="5"/>
  <c r="BK109" i="7"/>
  <c r="J97" i="7"/>
  <c r="BK347" i="2"/>
  <c r="BK276" i="2"/>
  <c r="J277" i="2"/>
  <c r="J138" i="3"/>
  <c r="BK136" i="3"/>
  <c r="BK104" i="3"/>
  <c r="J120" i="4"/>
  <c r="BK108" i="5"/>
  <c r="BK133" i="9"/>
  <c r="J108" i="9"/>
  <c r="J129" i="9"/>
  <c r="BK181" i="2"/>
  <c r="J136" i="3"/>
  <c r="J149" i="4"/>
  <c r="J108" i="5"/>
  <c r="J110" i="6"/>
  <c r="J100" i="6"/>
  <c r="J98" i="7"/>
  <c r="J172" i="2"/>
  <c r="BK317" i="2"/>
  <c r="J100" i="3"/>
  <c r="J143" i="3"/>
  <c r="J115" i="3"/>
  <c r="J95" i="3"/>
  <c r="BK101" i="4"/>
  <c r="BK115" i="5"/>
  <c r="BK108" i="7"/>
  <c r="BK106" i="7"/>
  <c r="BK337" i="2"/>
  <c r="BK315" i="2"/>
  <c r="J104" i="2"/>
  <c r="J129" i="3"/>
  <c r="J121" i="3"/>
  <c r="J96" i="3"/>
  <c r="BK155" i="4"/>
  <c r="BK110" i="4"/>
  <c r="J99" i="5"/>
  <c r="J334" i="2"/>
  <c r="J324" i="2"/>
  <c r="J368" i="2"/>
  <c r="J100" i="2"/>
  <c r="BK145" i="3"/>
  <c r="J134" i="3"/>
  <c r="J132" i="3"/>
  <c r="BK123" i="3"/>
  <c r="J141" i="4"/>
  <c r="BK125" i="4"/>
  <c r="J92" i="7"/>
  <c r="J328" i="2"/>
  <c r="J265" i="2"/>
  <c r="BK239" i="2"/>
  <c r="BK97" i="7"/>
  <c r="J127" i="9"/>
  <c r="BK89" i="9"/>
  <c r="J252" i="2"/>
  <c r="BK357" i="2"/>
  <c r="BK134" i="2"/>
  <c r="J239" i="2"/>
  <c r="BK153" i="3"/>
  <c r="BK126" i="3"/>
  <c r="BK149" i="3"/>
  <c r="J129" i="4"/>
  <c r="BK130" i="4"/>
  <c r="BK112" i="5"/>
  <c r="BK100" i="6"/>
  <c r="J133" i="9"/>
  <c r="BK137" i="9"/>
  <c r="J103" i="9"/>
  <c r="T119" i="2" l="1"/>
  <c r="T178" i="2"/>
  <c r="T206" i="2"/>
  <c r="BK255" i="2"/>
  <c r="J255" i="2"/>
  <c r="J73" i="2"/>
  <c r="T319" i="2"/>
  <c r="P370" i="2"/>
  <c r="T92" i="3"/>
  <c r="P154" i="3"/>
  <c r="BK94" i="4"/>
  <c r="J94" i="4" s="1"/>
  <c r="J65" i="4" s="1"/>
  <c r="R132" i="4"/>
  <c r="P152" i="4"/>
  <c r="T97" i="5"/>
  <c r="P111" i="5"/>
  <c r="R95" i="6"/>
  <c r="T107" i="6"/>
  <c r="P91" i="7"/>
  <c r="AU62" i="1"/>
  <c r="BK88" i="9"/>
  <c r="J88" i="9"/>
  <c r="J61" i="9"/>
  <c r="R102" i="9"/>
  <c r="R117" i="9"/>
  <c r="T99" i="2"/>
  <c r="R151" i="2"/>
  <c r="T216" i="2"/>
  <c r="R255" i="2"/>
  <c r="R319" i="2"/>
  <c r="R370" i="2"/>
  <c r="R133" i="3"/>
  <c r="P128" i="4"/>
  <c r="P91" i="4" s="1"/>
  <c r="AU58" i="1" s="1"/>
  <c r="BK142" i="4"/>
  <c r="J142" i="4" s="1"/>
  <c r="J68" i="4" s="1"/>
  <c r="P142" i="4"/>
  <c r="R97" i="5"/>
  <c r="T116" i="5"/>
  <c r="T104" i="6"/>
  <c r="BK102" i="9"/>
  <c r="J102" i="9" s="1"/>
  <c r="J62" i="9" s="1"/>
  <c r="P136" i="9"/>
  <c r="P135" i="9" s="1"/>
  <c r="P119" i="2"/>
  <c r="P178" i="2"/>
  <c r="BK216" i="2"/>
  <c r="J216" i="2"/>
  <c r="J71" i="2" s="1"/>
  <c r="T242" i="2"/>
  <c r="BK279" i="2"/>
  <c r="J279" i="2" s="1"/>
  <c r="J74" i="2" s="1"/>
  <c r="BK339" i="2"/>
  <c r="J339" i="2"/>
  <c r="J76" i="2"/>
  <c r="P133" i="3"/>
  <c r="BK103" i="5"/>
  <c r="J103" i="5"/>
  <c r="J69" i="5" s="1"/>
  <c r="BK111" i="5"/>
  <c r="J111" i="5" s="1"/>
  <c r="J71" i="5" s="1"/>
  <c r="P95" i="6"/>
  <c r="P107" i="6"/>
  <c r="R91" i="7"/>
  <c r="T102" i="9"/>
  <c r="T117" i="9"/>
  <c r="R99" i="2"/>
  <c r="BK151" i="2"/>
  <c r="J151" i="2"/>
  <c r="J63" i="2" s="1"/>
  <c r="P206" i="2"/>
  <c r="BK242" i="2"/>
  <c r="J242" i="2"/>
  <c r="J72" i="2" s="1"/>
  <c r="R279" i="2"/>
  <c r="BK370" i="2"/>
  <c r="J370" i="2"/>
  <c r="J77" i="2"/>
  <c r="T133" i="3"/>
  <c r="R94" i="4"/>
  <c r="R128" i="4"/>
  <c r="BK152" i="4"/>
  <c r="J152" i="4" s="1"/>
  <c r="J69" i="4" s="1"/>
  <c r="T103" i="5"/>
  <c r="R111" i="5"/>
  <c r="BK104" i="6"/>
  <c r="J104" i="6" s="1"/>
  <c r="J69" i="6" s="1"/>
  <c r="P88" i="9"/>
  <c r="BK117" i="9"/>
  <c r="J117" i="9"/>
  <c r="J63" i="9"/>
  <c r="BK136" i="9"/>
  <c r="J136" i="9" s="1"/>
  <c r="J66" i="9" s="1"/>
  <c r="R119" i="2"/>
  <c r="R178" i="2"/>
  <c r="R206" i="2"/>
  <c r="P255" i="2"/>
  <c r="BK319" i="2"/>
  <c r="J319" i="2"/>
  <c r="J75" i="2" s="1"/>
  <c r="P339" i="2"/>
  <c r="BK92" i="3"/>
  <c r="J92" i="3" s="1"/>
  <c r="J65" i="3" s="1"/>
  <c r="BK154" i="3"/>
  <c r="J154" i="3" s="1"/>
  <c r="J67" i="3" s="1"/>
  <c r="BK128" i="4"/>
  <c r="J128" i="4"/>
  <c r="J66" i="4" s="1"/>
  <c r="T128" i="4"/>
  <c r="R142" i="4"/>
  <c r="P103" i="5"/>
  <c r="T111" i="5"/>
  <c r="R104" i="6"/>
  <c r="P102" i="9"/>
  <c r="T136" i="9"/>
  <c r="T135" i="9" s="1"/>
  <c r="P99" i="2"/>
  <c r="T151" i="2"/>
  <c r="P216" i="2"/>
  <c r="T255" i="2"/>
  <c r="P319" i="2"/>
  <c r="T370" i="2"/>
  <c r="P92" i="3"/>
  <c r="P89" i="3" s="1"/>
  <c r="AU57" i="1" s="1"/>
  <c r="T154" i="3"/>
  <c r="BK132" i="4"/>
  <c r="J132" i="4" s="1"/>
  <c r="J67" i="4" s="1"/>
  <c r="R152" i="4"/>
  <c r="P97" i="5"/>
  <c r="BK116" i="5"/>
  <c r="J116" i="5" s="1"/>
  <c r="J72" i="5" s="1"/>
  <c r="P104" i="6"/>
  <c r="BK99" i="2"/>
  <c r="P151" i="2"/>
  <c r="R216" i="2"/>
  <c r="R242" i="2"/>
  <c r="P279" i="2"/>
  <c r="R339" i="2"/>
  <c r="R92" i="3"/>
  <c r="R89" i="3" s="1"/>
  <c r="R154" i="3"/>
  <c r="T94" i="4"/>
  <c r="T132" i="4"/>
  <c r="T152" i="4"/>
  <c r="R103" i="5"/>
  <c r="P116" i="5"/>
  <c r="BK95" i="6"/>
  <c r="J95" i="6" s="1"/>
  <c r="J68" i="6" s="1"/>
  <c r="BK107" i="6"/>
  <c r="J107" i="6"/>
  <c r="J70" i="6"/>
  <c r="T91" i="7"/>
  <c r="T88" i="9"/>
  <c r="T87" i="9"/>
  <c r="T86" i="9" s="1"/>
  <c r="R136" i="9"/>
  <c r="R135" i="9"/>
  <c r="BK119" i="2"/>
  <c r="J119" i="2"/>
  <c r="J62" i="2" s="1"/>
  <c r="BK178" i="2"/>
  <c r="J178" i="2"/>
  <c r="J64" i="2" s="1"/>
  <c r="BK206" i="2"/>
  <c r="J206" i="2"/>
  <c r="J69" i="2"/>
  <c r="P242" i="2"/>
  <c r="T279" i="2"/>
  <c r="T339" i="2"/>
  <c r="BK133" i="3"/>
  <c r="J133" i="3" s="1"/>
  <c r="J66" i="3" s="1"/>
  <c r="P94" i="4"/>
  <c r="P132" i="4"/>
  <c r="T142" i="4"/>
  <c r="BK97" i="5"/>
  <c r="J97" i="5" s="1"/>
  <c r="J68" i="5" s="1"/>
  <c r="R116" i="5"/>
  <c r="T95" i="6"/>
  <c r="T94" i="6"/>
  <c r="R107" i="6"/>
  <c r="BK91" i="7"/>
  <c r="J91" i="7" s="1"/>
  <c r="R88" i="9"/>
  <c r="R87" i="9" s="1"/>
  <c r="R86" i="9" s="1"/>
  <c r="P117" i="9"/>
  <c r="BK100" i="8"/>
  <c r="J100" i="8" s="1"/>
  <c r="J70" i="8" s="1"/>
  <c r="BK196" i="2"/>
  <c r="J196" i="2" s="1"/>
  <c r="J67" i="2" s="1"/>
  <c r="BK92" i="4"/>
  <c r="J92" i="4"/>
  <c r="J64" i="4"/>
  <c r="BK109" i="5"/>
  <c r="J109" i="5" s="1"/>
  <c r="J70" i="5" s="1"/>
  <c r="BK85" i="10"/>
  <c r="BK90" i="3"/>
  <c r="J90" i="3"/>
  <c r="J64" i="3"/>
  <c r="BK97" i="8"/>
  <c r="J97" i="8" s="1"/>
  <c r="J69" i="8" s="1"/>
  <c r="BK192" i="2"/>
  <c r="J192" i="2" s="1"/>
  <c r="J65" i="2" s="1"/>
  <c r="BK103" i="8"/>
  <c r="J103" i="8"/>
  <c r="J71" i="8"/>
  <c r="BK88" i="10"/>
  <c r="J88" i="10" s="1"/>
  <c r="J62" i="10" s="1"/>
  <c r="BK92" i="10"/>
  <c r="J92" i="10" s="1"/>
  <c r="J63" i="10" s="1"/>
  <c r="BK201" i="2"/>
  <c r="BK195" i="2" s="1"/>
  <c r="J195" i="2" s="1"/>
  <c r="J66" i="2" s="1"/>
  <c r="J201" i="2"/>
  <c r="J68" i="2" s="1"/>
  <c r="BK211" i="2"/>
  <c r="J211" i="2"/>
  <c r="J70" i="2" s="1"/>
  <c r="BK132" i="9"/>
  <c r="J132" i="9"/>
  <c r="J64" i="9"/>
  <c r="J52" i="10"/>
  <c r="E48" i="10"/>
  <c r="BE86" i="10"/>
  <c r="BE89" i="10"/>
  <c r="J55" i="10"/>
  <c r="F80" i="10"/>
  <c r="BE93" i="10"/>
  <c r="BE89" i="9"/>
  <c r="BE164" i="9"/>
  <c r="E48" i="9"/>
  <c r="BE107" i="9"/>
  <c r="BE123" i="9"/>
  <c r="BE159" i="9"/>
  <c r="BE99" i="9"/>
  <c r="BE115" i="9"/>
  <c r="BE122" i="9"/>
  <c r="BE129" i="9"/>
  <c r="BE133" i="9"/>
  <c r="BE141" i="9"/>
  <c r="BE157" i="9"/>
  <c r="F55" i="9"/>
  <c r="J83" i="9"/>
  <c r="BE95" i="9"/>
  <c r="BE127" i="9"/>
  <c r="BE144" i="9"/>
  <c r="BE146" i="9"/>
  <c r="J80" i="9"/>
  <c r="BE97" i="9"/>
  <c r="BE103" i="9"/>
  <c r="BE110" i="9"/>
  <c r="BE149" i="9"/>
  <c r="BE111" i="9"/>
  <c r="BE118" i="9"/>
  <c r="BE137" i="9"/>
  <c r="BE153" i="9"/>
  <c r="BE162" i="9"/>
  <c r="BE93" i="9"/>
  <c r="BE108" i="9"/>
  <c r="J89" i="8"/>
  <c r="BE101" i="8"/>
  <c r="E52" i="8"/>
  <c r="F92" i="8"/>
  <c r="J63" i="8"/>
  <c r="BE104" i="8"/>
  <c r="BE98" i="8"/>
  <c r="BK94" i="6"/>
  <c r="J94" i="6"/>
  <c r="J67" i="6" s="1"/>
  <c r="BE92" i="7"/>
  <c r="BE101" i="7"/>
  <c r="BE102" i="7"/>
  <c r="BE109" i="7"/>
  <c r="J60" i="7"/>
  <c r="J88" i="7"/>
  <c r="BE110" i="7"/>
  <c r="F63" i="7"/>
  <c r="BE106" i="7"/>
  <c r="BE107" i="7"/>
  <c r="E77" i="7"/>
  <c r="BE95" i="7"/>
  <c r="BE97" i="7"/>
  <c r="BE98" i="7"/>
  <c r="BE99" i="7"/>
  <c r="BE100" i="7"/>
  <c r="BE103" i="7"/>
  <c r="BE111" i="7"/>
  <c r="BE93" i="7"/>
  <c r="BE94" i="7"/>
  <c r="BE96" i="7"/>
  <c r="BE104" i="7"/>
  <c r="BE105" i="7"/>
  <c r="BE108" i="7"/>
  <c r="J63" i="6"/>
  <c r="BE99" i="6"/>
  <c r="BE101" i="6"/>
  <c r="BE103" i="6"/>
  <c r="BE108" i="6"/>
  <c r="F91" i="6"/>
  <c r="BE96" i="6"/>
  <c r="BE98" i="6"/>
  <c r="BE102" i="6"/>
  <c r="BE106" i="6"/>
  <c r="BE111" i="6"/>
  <c r="J60" i="6"/>
  <c r="BE100" i="6"/>
  <c r="E52" i="6"/>
  <c r="BE97" i="6"/>
  <c r="BE109" i="6"/>
  <c r="BC61" i="1"/>
  <c r="BA61" i="1"/>
  <c r="BE105" i="6"/>
  <c r="BE110" i="6"/>
  <c r="BE110" i="5"/>
  <c r="BE113" i="5"/>
  <c r="BE102" i="5"/>
  <c r="BE114" i="5"/>
  <c r="F63" i="5"/>
  <c r="J90" i="5"/>
  <c r="BE100" i="5"/>
  <c r="BE101" i="5"/>
  <c r="BE104" i="5"/>
  <c r="BE112" i="5"/>
  <c r="BE115" i="5"/>
  <c r="BE121" i="5"/>
  <c r="J93" i="5"/>
  <c r="E52" i="5"/>
  <c r="BE107" i="5"/>
  <c r="BE120" i="5"/>
  <c r="BE98" i="5"/>
  <c r="BE99" i="5"/>
  <c r="BE108" i="5"/>
  <c r="BE117" i="5"/>
  <c r="BE118" i="5"/>
  <c r="BE119" i="5"/>
  <c r="BE105" i="5"/>
  <c r="BE106" i="5"/>
  <c r="J56" i="4"/>
  <c r="J59" i="4"/>
  <c r="BE95" i="4"/>
  <c r="BE101" i="4"/>
  <c r="BE102" i="4"/>
  <c r="BE103" i="4"/>
  <c r="BE107" i="4"/>
  <c r="BE125" i="4"/>
  <c r="BE130" i="4"/>
  <c r="BE134" i="4"/>
  <c r="BE155" i="4"/>
  <c r="BE158" i="4"/>
  <c r="BE159" i="4"/>
  <c r="F59" i="4"/>
  <c r="BE93" i="4"/>
  <c r="BE105" i="4"/>
  <c r="BE112" i="4"/>
  <c r="BE127" i="4"/>
  <c r="BE131" i="4"/>
  <c r="BE136" i="4"/>
  <c r="BE137" i="4"/>
  <c r="BE143" i="4"/>
  <c r="BE144" i="4"/>
  <c r="BE156" i="4"/>
  <c r="BE157" i="4"/>
  <c r="E50" i="4"/>
  <c r="BE109" i="4"/>
  <c r="BE115" i="4"/>
  <c r="BE116" i="4"/>
  <c r="BE122" i="4"/>
  <c r="BE123" i="4"/>
  <c r="BE124" i="4"/>
  <c r="BE129" i="4"/>
  <c r="BE160" i="4"/>
  <c r="BE104" i="4"/>
  <c r="BE117" i="4"/>
  <c r="BE118" i="4"/>
  <c r="BE126" i="4"/>
  <c r="BE133" i="4"/>
  <c r="BE135" i="4"/>
  <c r="BE100" i="4"/>
  <c r="BE113" i="4"/>
  <c r="BE114" i="4"/>
  <c r="BE119" i="4"/>
  <c r="BE121" i="4"/>
  <c r="BE138" i="4"/>
  <c r="BE151" i="4"/>
  <c r="BE96" i="4"/>
  <c r="BE110" i="4"/>
  <c r="BE120" i="4"/>
  <c r="BE139" i="4"/>
  <c r="BE140" i="4"/>
  <c r="BE145" i="4"/>
  <c r="BE149" i="4"/>
  <c r="BE154" i="4"/>
  <c r="BE99" i="4"/>
  <c r="BE106" i="4"/>
  <c r="BE108" i="4"/>
  <c r="BE141" i="4"/>
  <c r="BE147" i="4"/>
  <c r="BE150" i="4"/>
  <c r="BE97" i="4"/>
  <c r="BE98" i="4"/>
  <c r="BE111" i="4"/>
  <c r="BE146" i="4"/>
  <c r="BE148" i="4"/>
  <c r="BE153" i="4"/>
  <c r="J99" i="2"/>
  <c r="J61" i="2"/>
  <c r="J59" i="3"/>
  <c r="BE96" i="3"/>
  <c r="BE108" i="3"/>
  <c r="BE109" i="3"/>
  <c r="BE113" i="3"/>
  <c r="BE123" i="3"/>
  <c r="BE125" i="3"/>
  <c r="BE126" i="3"/>
  <c r="BE143" i="3"/>
  <c r="BE145" i="3"/>
  <c r="BE157" i="3"/>
  <c r="BE161" i="3"/>
  <c r="BE163" i="3"/>
  <c r="J56" i="3"/>
  <c r="BE94" i="3"/>
  <c r="BE103" i="3"/>
  <c r="BE104" i="3"/>
  <c r="BE105" i="3"/>
  <c r="BE110" i="3"/>
  <c r="BE112" i="3"/>
  <c r="BE115" i="3"/>
  <c r="BE127" i="3"/>
  <c r="BE128" i="3"/>
  <c r="BE136" i="3"/>
  <c r="BE139" i="3"/>
  <c r="BE141" i="3"/>
  <c r="BE147" i="3"/>
  <c r="BE152" i="3"/>
  <c r="BE155" i="3"/>
  <c r="BE160" i="3"/>
  <c r="BE95" i="3"/>
  <c r="BE97" i="3"/>
  <c r="BE101" i="3"/>
  <c r="BE114" i="3"/>
  <c r="BE119" i="3"/>
  <c r="BE130" i="3"/>
  <c r="BE135" i="3"/>
  <c r="E50" i="3"/>
  <c r="BE91" i="3"/>
  <c r="BE93" i="3"/>
  <c r="BE100" i="3"/>
  <c r="BE106" i="3"/>
  <c r="BE118" i="3"/>
  <c r="BE129" i="3"/>
  <c r="BE146" i="3"/>
  <c r="BE153" i="3"/>
  <c r="BE156" i="3"/>
  <c r="BE158" i="3"/>
  <c r="BE162" i="3"/>
  <c r="F86" i="3"/>
  <c r="BE99" i="3"/>
  <c r="BE137" i="3"/>
  <c r="BE151" i="3"/>
  <c r="BE159" i="3"/>
  <c r="BE111" i="3"/>
  <c r="BE116" i="3"/>
  <c r="BE117" i="3"/>
  <c r="BE124" i="3"/>
  <c r="BE138" i="3"/>
  <c r="BE140" i="3"/>
  <c r="BE102" i="3"/>
  <c r="BE107" i="3"/>
  <c r="BE120" i="3"/>
  <c r="BE121" i="3"/>
  <c r="BE131" i="3"/>
  <c r="BE132" i="3"/>
  <c r="BE134" i="3"/>
  <c r="BE142" i="3"/>
  <c r="BE148" i="3"/>
  <c r="BE150" i="3"/>
  <c r="BE98" i="3"/>
  <c r="BE122" i="3"/>
  <c r="BE144" i="3"/>
  <c r="BE149" i="3"/>
  <c r="BE197" i="2"/>
  <c r="BE202" i="2"/>
  <c r="BE233" i="2"/>
  <c r="BE235" i="2"/>
  <c r="J91" i="2"/>
  <c r="BE127" i="2"/>
  <c r="BE134" i="2"/>
  <c r="BE172" i="2"/>
  <c r="BE222" i="2"/>
  <c r="BE226" i="2"/>
  <c r="BE239" i="2"/>
  <c r="BE240" i="2"/>
  <c r="BE251" i="2"/>
  <c r="BE253" i="2"/>
  <c r="BE259" i="2"/>
  <c r="BE263" i="2"/>
  <c r="BE265" i="2"/>
  <c r="BE269" i="2"/>
  <c r="J55" i="2"/>
  <c r="F94" i="2"/>
  <c r="BE167" i="2"/>
  <c r="BE186" i="2"/>
  <c r="BE252" i="2"/>
  <c r="BE256" i="2"/>
  <c r="BE315" i="2"/>
  <c r="BE328" i="2"/>
  <c r="BE353" i="2"/>
  <c r="BE357" i="2"/>
  <c r="BE366" i="2"/>
  <c r="BE100" i="2"/>
  <c r="BE104" i="2"/>
  <c r="BE112" i="2"/>
  <c r="BE146" i="2"/>
  <c r="BE163" i="2"/>
  <c r="BE190" i="2"/>
  <c r="BE207" i="2"/>
  <c r="BE247" i="2"/>
  <c r="BE305" i="2"/>
  <c r="BE308" i="2"/>
  <c r="BE337" i="2"/>
  <c r="BE349" i="2"/>
  <c r="E48" i="2"/>
  <c r="BE120" i="2"/>
  <c r="BE156" i="2"/>
  <c r="BE176" i="2"/>
  <c r="BE179" i="2"/>
  <c r="BE221" i="2"/>
  <c r="BE228" i="2"/>
  <c r="BE232" i="2"/>
  <c r="BE280" i="2"/>
  <c r="BE347" i="2"/>
  <c r="BE359" i="2"/>
  <c r="BE368" i="2"/>
  <c r="BE138" i="2"/>
  <c r="BE142" i="2"/>
  <c r="BE188" i="2"/>
  <c r="BE209" i="2"/>
  <c r="BE212" i="2"/>
  <c r="BE277" i="2"/>
  <c r="BE298" i="2"/>
  <c r="BE299" i="2"/>
  <c r="BE301" i="2"/>
  <c r="BE320" i="2"/>
  <c r="BE324" i="2"/>
  <c r="BE326" i="2"/>
  <c r="BE340" i="2"/>
  <c r="BE371" i="2"/>
  <c r="BE389" i="2"/>
  <c r="BE391" i="2"/>
  <c r="BE397" i="2"/>
  <c r="BE399" i="2"/>
  <c r="BE183" i="2"/>
  <c r="BE193" i="2"/>
  <c r="BE217" i="2"/>
  <c r="BE248" i="2"/>
  <c r="BE291" i="2"/>
  <c r="BE330" i="2"/>
  <c r="BE334" i="2"/>
  <c r="BE355" i="2"/>
  <c r="BE111" i="2"/>
  <c r="BE152" i="2"/>
  <c r="BE181" i="2"/>
  <c r="BE208" i="2"/>
  <c r="BE243" i="2"/>
  <c r="BE274" i="2"/>
  <c r="BE276" i="2"/>
  <c r="BE287" i="2"/>
  <c r="BE289" i="2"/>
  <c r="BE317" i="2"/>
  <c r="F34" i="10"/>
  <c r="BA65" i="1"/>
  <c r="F39" i="4"/>
  <c r="BD58" i="1" s="1"/>
  <c r="F39" i="5"/>
  <c r="BB60" i="1" s="1"/>
  <c r="F39" i="3"/>
  <c r="BD57" i="1" s="1"/>
  <c r="F38" i="5"/>
  <c r="BA60" i="1"/>
  <c r="F40" i="5"/>
  <c r="BC60" i="1" s="1"/>
  <c r="F39" i="8"/>
  <c r="BB63" i="1" s="1"/>
  <c r="F41" i="7"/>
  <c r="BD62" i="1"/>
  <c r="F35" i="2"/>
  <c r="BB55" i="1" s="1"/>
  <c r="F38" i="3"/>
  <c r="BC57" i="1"/>
  <c r="F35" i="9"/>
  <c r="BB64" i="1" s="1"/>
  <c r="J38" i="5"/>
  <c r="AW60" i="1" s="1"/>
  <c r="J34" i="10"/>
  <c r="AW65" i="1" s="1"/>
  <c r="F34" i="2"/>
  <c r="BA55" i="1" s="1"/>
  <c r="J36" i="4"/>
  <c r="AW58" i="1"/>
  <c r="F41" i="5"/>
  <c r="BD60" i="1"/>
  <c r="AS56" i="1"/>
  <c r="AS54" i="1" s="1"/>
  <c r="F36" i="3"/>
  <c r="BA57" i="1" s="1"/>
  <c r="F37" i="4"/>
  <c r="BB58" i="1" s="1"/>
  <c r="J38" i="7"/>
  <c r="AW62" i="1" s="1"/>
  <c r="F37" i="10"/>
  <c r="BD65" i="1" s="1"/>
  <c r="F38" i="4"/>
  <c r="BC58" i="1" s="1"/>
  <c r="F39" i="7"/>
  <c r="BB62" i="1" s="1"/>
  <c r="F40" i="8"/>
  <c r="BC63" i="1" s="1"/>
  <c r="F37" i="9"/>
  <c r="BD64" i="1" s="1"/>
  <c r="F36" i="2"/>
  <c r="BC55" i="1" s="1"/>
  <c r="J36" i="3"/>
  <c r="AW57" i="1" s="1"/>
  <c r="J38" i="8"/>
  <c r="AW63" i="1" s="1"/>
  <c r="J34" i="9"/>
  <c r="AW64" i="1" s="1"/>
  <c r="J34" i="2"/>
  <c r="AW55" i="1" s="1"/>
  <c r="F40" i="7"/>
  <c r="BC62" i="1" s="1"/>
  <c r="F36" i="9"/>
  <c r="BC64" i="1" s="1"/>
  <c r="F39" i="6"/>
  <c r="BB61" i="1" s="1"/>
  <c r="F38" i="7"/>
  <c r="BA62" i="1" s="1"/>
  <c r="F41" i="8"/>
  <c r="BD63" i="1"/>
  <c r="F36" i="10"/>
  <c r="BC65" i="1" s="1"/>
  <c r="F34" i="9"/>
  <c r="BA64" i="1" s="1"/>
  <c r="F38" i="8"/>
  <c r="BA63" i="1" s="1"/>
  <c r="F35" i="10"/>
  <c r="BB65" i="1" s="1"/>
  <c r="F37" i="3"/>
  <c r="BB57" i="1" s="1"/>
  <c r="F37" i="2"/>
  <c r="BD55" i="1" s="1"/>
  <c r="F41" i="6"/>
  <c r="BD61" i="1" s="1"/>
  <c r="F36" i="4"/>
  <c r="BA58" i="1" s="1"/>
  <c r="J38" i="6"/>
  <c r="AW61" i="1" s="1"/>
  <c r="J67" i="7" l="1"/>
  <c r="J34" i="7"/>
  <c r="BK87" i="9"/>
  <c r="BK86" i="9" s="1"/>
  <c r="J86" i="9" s="1"/>
  <c r="J30" i="9" s="1"/>
  <c r="AG64" i="1" s="1"/>
  <c r="BK135" i="9"/>
  <c r="J135" i="9" s="1"/>
  <c r="J65" i="9" s="1"/>
  <c r="BK96" i="5"/>
  <c r="J96" i="5" s="1"/>
  <c r="J34" i="5" s="1"/>
  <c r="AG60" i="1" s="1"/>
  <c r="BK96" i="8"/>
  <c r="BK95" i="8" s="1"/>
  <c r="J95" i="8" s="1"/>
  <c r="J34" i="8" s="1"/>
  <c r="AG63" i="1" s="1"/>
  <c r="P96" i="5"/>
  <c r="AU60" i="1"/>
  <c r="BK98" i="2"/>
  <c r="J98" i="2" s="1"/>
  <c r="J60" i="2" s="1"/>
  <c r="T98" i="2"/>
  <c r="T96" i="5"/>
  <c r="BK89" i="3"/>
  <c r="J89" i="3" s="1"/>
  <c r="J32" i="3" s="1"/>
  <c r="AG57" i="1" s="1"/>
  <c r="P87" i="9"/>
  <c r="P86" i="9"/>
  <c r="AU64" i="1"/>
  <c r="P195" i="2"/>
  <c r="T91" i="4"/>
  <c r="R94" i="6"/>
  <c r="R91" i="4"/>
  <c r="R98" i="2"/>
  <c r="P94" i="6"/>
  <c r="AU61" i="1"/>
  <c r="BK91" i="4"/>
  <c r="J91" i="4" s="1"/>
  <c r="J63" i="4" s="1"/>
  <c r="T195" i="2"/>
  <c r="BK84" i="10"/>
  <c r="BK83" i="10"/>
  <c r="J83" i="10" s="1"/>
  <c r="J59" i="10" s="1"/>
  <c r="P98" i="2"/>
  <c r="P97" i="2"/>
  <c r="AU55" i="1" s="1"/>
  <c r="R96" i="5"/>
  <c r="R195" i="2"/>
  <c r="T89" i="3"/>
  <c r="AG62" i="1"/>
  <c r="J85" i="10"/>
  <c r="J61" i="10"/>
  <c r="BK97" i="2"/>
  <c r="J97" i="2" s="1"/>
  <c r="J30" i="2" s="1"/>
  <c r="AG55" i="1" s="1"/>
  <c r="F35" i="4"/>
  <c r="AZ58" i="1" s="1"/>
  <c r="F37" i="5"/>
  <c r="AZ60" i="1" s="1"/>
  <c r="J37" i="7"/>
  <c r="AV62" i="1" s="1"/>
  <c r="AT62" i="1" s="1"/>
  <c r="AN62" i="1" s="1"/>
  <c r="F33" i="10"/>
  <c r="AZ65" i="1" s="1"/>
  <c r="BA59" i="1"/>
  <c r="AW59" i="1" s="1"/>
  <c r="F35" i="3"/>
  <c r="AZ57" i="1" s="1"/>
  <c r="F37" i="7"/>
  <c r="AZ62" i="1" s="1"/>
  <c r="J33" i="9"/>
  <c r="AV64" i="1" s="1"/>
  <c r="AT64" i="1" s="1"/>
  <c r="F33" i="9"/>
  <c r="AZ64" i="1" s="1"/>
  <c r="J35" i="4"/>
  <c r="AV58" i="1" s="1"/>
  <c r="AT58" i="1" s="1"/>
  <c r="F37" i="8"/>
  <c r="AZ63" i="1" s="1"/>
  <c r="J37" i="6"/>
  <c r="AV61" i="1" s="1"/>
  <c r="AT61" i="1" s="1"/>
  <c r="BC59" i="1"/>
  <c r="AY59" i="1" s="1"/>
  <c r="J34" i="6"/>
  <c r="AG61" i="1" s="1"/>
  <c r="BB59" i="1"/>
  <c r="AX59" i="1" s="1"/>
  <c r="J37" i="8"/>
  <c r="AV63" i="1"/>
  <c r="AT63" i="1" s="1"/>
  <c r="J33" i="10"/>
  <c r="AV65" i="1" s="1"/>
  <c r="AT65" i="1" s="1"/>
  <c r="F37" i="6"/>
  <c r="AZ61" i="1" s="1"/>
  <c r="J33" i="2"/>
  <c r="AV55" i="1" s="1"/>
  <c r="AT55" i="1" s="1"/>
  <c r="BD59" i="1"/>
  <c r="J37" i="5"/>
  <c r="AV60" i="1" s="1"/>
  <c r="AT60" i="1" s="1"/>
  <c r="J35" i="3"/>
  <c r="AV57" i="1" s="1"/>
  <c r="AT57" i="1" s="1"/>
  <c r="F33" i="2"/>
  <c r="AZ55" i="1" s="1"/>
  <c r="J87" i="9" l="1"/>
  <c r="J60" i="9" s="1"/>
  <c r="J96" i="8"/>
  <c r="J68" i="8" s="1"/>
  <c r="J67" i="8"/>
  <c r="AN63" i="1"/>
  <c r="AN57" i="1"/>
  <c r="AG59" i="1"/>
  <c r="AN64" i="1"/>
  <c r="AN60" i="1"/>
  <c r="J67" i="5"/>
  <c r="J59" i="9"/>
  <c r="R97" i="2"/>
  <c r="T97" i="2"/>
  <c r="J84" i="10"/>
  <c r="J60" i="10" s="1"/>
  <c r="J63" i="3"/>
  <c r="J39" i="9"/>
  <c r="J43" i="8"/>
  <c r="AN61" i="1"/>
  <c r="J43" i="7"/>
  <c r="J43" i="6"/>
  <c r="J43" i="5"/>
  <c r="AN55" i="1"/>
  <c r="J41" i="3"/>
  <c r="J59" i="2"/>
  <c r="J39" i="2"/>
  <c r="BB56" i="1"/>
  <c r="AX56" i="1" s="1"/>
  <c r="J32" i="4"/>
  <c r="AG58" i="1"/>
  <c r="BC56" i="1"/>
  <c r="AY56" i="1" s="1"/>
  <c r="AZ59" i="1"/>
  <c r="AV59" i="1" s="1"/>
  <c r="AT59" i="1" s="1"/>
  <c r="J30" i="10"/>
  <c r="AG65" i="1" s="1"/>
  <c r="BA56" i="1"/>
  <c r="AW56" i="1" s="1"/>
  <c r="AU59" i="1"/>
  <c r="AU56" i="1" s="1"/>
  <c r="AU54" i="1" s="1"/>
  <c r="BD56" i="1"/>
  <c r="AG56" i="1" l="1"/>
  <c r="AG54" i="1" s="1"/>
  <c r="AN59" i="1"/>
  <c r="J41" i="4"/>
  <c r="J39" i="10"/>
  <c r="AN58" i="1"/>
  <c r="AN65" i="1"/>
  <c r="BC54" i="1"/>
  <c r="AY54" i="1" s="1"/>
  <c r="AZ56" i="1"/>
  <c r="AV56" i="1" s="1"/>
  <c r="AT56" i="1" s="1"/>
  <c r="AN56" i="1" s="1"/>
  <c r="BB54" i="1"/>
  <c r="AX54" i="1" s="1"/>
  <c r="BA54" i="1"/>
  <c r="AW54" i="1" s="1"/>
  <c r="AK30" i="1" s="1"/>
  <c r="BD54" i="1"/>
  <c r="W33" i="1" s="1"/>
  <c r="W30" i="1" l="1"/>
  <c r="W32" i="1"/>
  <c r="AK26" i="1"/>
  <c r="AZ54" i="1"/>
  <c r="W29" i="1" s="1"/>
  <c r="W31" i="1"/>
  <c r="AV54" i="1" l="1"/>
  <c r="AK29" i="1" s="1"/>
  <c r="AK35" i="1" s="1"/>
  <c r="AT54" i="1" l="1"/>
  <c r="AN54" i="1" l="1"/>
</calcChain>
</file>

<file path=xl/sharedStrings.xml><?xml version="1.0" encoding="utf-8"?>
<sst xmlns="http://schemas.openxmlformats.org/spreadsheetml/2006/main" count="8456" uniqueCount="1458">
  <si>
    <t>Export Komplet</t>
  </si>
  <si>
    <t>VZ</t>
  </si>
  <si>
    <t>2.0</t>
  </si>
  <si>
    <t>ZAMOK</t>
  </si>
  <si>
    <t>False</t>
  </si>
  <si>
    <t>{8886a69a-35ff-4552-b33f-d565e57e308a}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</si>
  <si>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</si>
  <si>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</si>
  <si>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</si>
  <si>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</si>
  <si>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</si>
  <si>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</si>
  <si>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</si>
  <si>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</si>
  <si>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129-2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</si>
  <si>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</si>
  <si>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</si>
  <si>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pobočky knihovny Petra Bezruče - Opava Kateřinky</t>
  </si>
  <si>
    <t>KSO:</t>
  </si>
  <si>
    <t>801 46</t>
  </si>
  <si>
    <t>CC-CZ:</t>
  </si>
  <si>
    <t>1</t>
  </si>
  <si>
    <t>Místo:</t>
  </si>
  <si>
    <t>Šrámkova 4, Opava Kateřinky</t>
  </si>
  <si>
    <t>Datum:</t>
  </si>
  <si>
    <t>22. 5. 2025</t>
  </si>
  <si>
    <t>CZ-CPV:</t>
  </si>
  <si>
    <t>45214000-0</t>
  </si>
  <si>
    <t>Zadavatel:</t>
  </si>
  <si>
    <t>IČ:</t>
  </si>
  <si>
    <t>00300535</t>
  </si>
  <si>
    <t>Statutární město Opava</t>
  </si>
  <si>
    <t>DIČ:</t>
  </si>
  <si>
    <t/>
  </si>
  <si>
    <t>Účastník:</t>
  </si>
  <si>
    <t>Vyplň údaj</t>
  </si>
  <si>
    <t>Projektant:</t>
  </si>
  <si>
    <t>09130187</t>
  </si>
  <si>
    <t>Matěj Bálek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</si>
  <si>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</si>
  <si>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</si>
  <si>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</si>
  <si>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</si>
  <si>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</si>
  <si>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</si>
  <si>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</si>
  <si>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</si>
  <si>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</si>
  <si>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</si>
  <si>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</si>
  <si>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</si>
  <si>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</si>
  <si>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</si>
  <si>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</si>
  <si>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</si>
  <si>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</si>
  <si>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</si>
  <si>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</si>
  <si>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</si>
  <si>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</si>
  <si>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</si>
  <si>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</si>
  <si>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</si>
  <si>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</si>
  <si>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</si>
  <si>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</si>
  <si>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</si>
  <si>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</si>
  <si>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</si>
  <si>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</si>
  <si>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</si>
  <si>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</si>
  <si>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</si>
  <si>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</si>
  <si>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</si>
  <si>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</si>
  <si>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</si>
  <si>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</si>
  <si>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</si>
  <si>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</si>
  <si>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</si>
  <si>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</si>
  <si>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</si>
  <si>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</si>
  <si>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</si>
  <si>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</si>
  <si>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{ae28498e-920b-44d7-8a28-9eba63a2e5fa}</t>
  </si>
  <si>
    <t>2</t>
  </si>
  <si>
    <t>03</t>
  </si>
  <si>
    <t>Elektroinstalace</t>
  </si>
  <si>
    <t>{1899fdc9-7f56-4db0-ac62-aad9105cc1bf}</t>
  </si>
  <si>
    <t>03-1</t>
  </si>
  <si>
    <t>Materiál silnoproud</t>
  </si>
  <si>
    <t>Soupis</t>
  </si>
  <si>
    <t>{7a54b890-cc59-4241-b756-23e733e5d078}</t>
  </si>
  <si>
    <t>03-2</t>
  </si>
  <si>
    <t>Montáž silnoproud</t>
  </si>
  <si>
    <t>{5c68652c-5822-4908-a18b-0e20c420b06f}</t>
  </si>
  <si>
    <t>03-3</t>
  </si>
  <si>
    <t>Slaboproud</t>
  </si>
  <si>
    <t>{603df10a-e5ee-4fe7-b594-3780ed904410}</t>
  </si>
  <si>
    <t>03-3-1</t>
  </si>
  <si>
    <t>SKS - Strukturovaná kabeláž</t>
  </si>
  <si>
    <t>3</t>
  </si>
  <si>
    <t>{af70458b-16e1-4297-a343-3c46aef2f707}</t>
  </si>
  <si>
    <t>03-3-2</t>
  </si>
  <si>
    <t>PZTS - Poplachový zabezpečovací a tísňový systém</t>
  </si>
  <si>
    <t>{6edef5d6-0ef5-4e24-9d0b-e239aac30882}</t>
  </si>
  <si>
    <t>03-3-3</t>
  </si>
  <si>
    <t>KT - Kabelové trasy výše uvedených souborů</t>
  </si>
  <si>
    <t>{96ef15bc-ec3a-429b-920f-2414fb1ab9f0}</t>
  </si>
  <si>
    <t>03-3-4</t>
  </si>
  <si>
    <t>VRN - Vedlejší rozpočtové náklady</t>
  </si>
  <si>
    <t>{8d1112d5-4639-4689-9c42-e58b98fc0db8}</t>
  </si>
  <si>
    <t>05</t>
  </si>
  <si>
    <t>Terasa</t>
  </si>
  <si>
    <t>{6ed92c8c-58d8-4adf-a3e4-7952d85b5c8d}</t>
  </si>
  <si>
    <t>06</t>
  </si>
  <si>
    <t>Vedlejší rozpočtové náklady</t>
  </si>
  <si>
    <t>{224280f8-6f37-49ed-9967-41a30ee05164}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</si>
  <si>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</si>
  <si>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</si>
  <si>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</si>
  <si>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</si>
  <si>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</si>
  <si>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</si>
  <si>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</si>
  <si>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</si>
  <si>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</si>
  <si>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</si>
  <si>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</si>
  <si>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</si>
  <si>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</si>
  <si>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</si>
  <si>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</si>
  <si>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</si>
  <si>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</si>
  <si>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</si>
  <si>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</si>
  <si>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</si>
  <si>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</si>
  <si>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</si>
  <si>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</si>
  <si>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</si>
  <si>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</si>
  <si>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</si>
  <si>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</si>
  <si>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</si>
  <si>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</si>
  <si>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</si>
  <si>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</si>
  <si>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</si>
  <si>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</si>
  <si>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</si>
  <si>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</si>
  <si>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</si>
  <si>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</si>
  <si>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</si>
  <si>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</si>
  <si>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</si>
  <si>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</si>
  <si>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</si>
  <si>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</si>
  <si>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346272236</t>
  </si>
  <si>
    <t>Přizdívky z pórobetonových tvárnic objemová hmotnost do 500 kg/m3, na tenké maltové lože, tloušťka přizdívky 100 mm</t>
  </si>
  <si>
    <t>m2</t>
  </si>
  <si>
    <t>CS ÚRS 2025 01</t>
  </si>
  <si>
    <t>4</t>
  </si>
  <si>
    <t>-975575906</t>
  </si>
  <si>
    <t>Online PSC</t>
  </si>
  <si>
    <t>https://podminky.urs.cz/item/CS_URS_2025_01/346272236</t>
  </si>
  <si>
    <t>VV</t>
  </si>
  <si>
    <t>"m.č.1.04 - úprava rozvaděče"</t>
  </si>
  <si>
    <t>(0,8+1,2+0,8+0,2+0,2)*3,25</t>
  </si>
  <si>
    <t>317941121</t>
  </si>
  <si>
    <t>Osazování ocelových válcovaných nosníků na zdivu I nebo IE nebo U nebo UE nebo L do č. 12 nebo výšky do 120 mm</t>
  </si>
  <si>
    <t>t</t>
  </si>
  <si>
    <t>-842405838</t>
  </si>
  <si>
    <t>https://podminky.urs.cz/item/CS_URS_2025_01/317941121</t>
  </si>
  <si>
    <t>"m.č.1.04 - úprava rozvaděče, hmotnost 8,34kg/m"</t>
  </si>
  <si>
    <t>1,5*2*(8,34/1000)</t>
  </si>
  <si>
    <t>"m.č.1.05/1.06, hmotnost 8,34kg/m"</t>
  </si>
  <si>
    <t>1,1*(8,34/1000)</t>
  </si>
  <si>
    <t>Součet</t>
  </si>
  <si>
    <t>M</t>
  </si>
  <si>
    <t>13010712</t>
  </si>
  <si>
    <t>ocel profilová jakost S235JR (11 375) průřez I (IPN) 100</t>
  </si>
  <si>
    <t>8</t>
  </si>
  <si>
    <t>-1142024652</t>
  </si>
  <si>
    <t>346244381</t>
  </si>
  <si>
    <t>Plentování ocelových válcovaných nosníků jednostranné cihlami na maltu, výška stojiny do 200 mm</t>
  </si>
  <si>
    <t>-287017549</t>
  </si>
  <si>
    <t>https://podminky.urs.cz/item/CS_URS_2025_01/346244381</t>
  </si>
  <si>
    <t>1,5*0,1*2*2</t>
  </si>
  <si>
    <t>"m.č.1.045/1.06"</t>
  </si>
  <si>
    <t>1,1*0,1*2</t>
  </si>
  <si>
    <t>6</t>
  </si>
  <si>
    <t>Úpravy povrchů, podlahy a osazování výplní</t>
  </si>
  <si>
    <t>5</t>
  </si>
  <si>
    <t>612142001</t>
  </si>
  <si>
    <t>Pletivo vnitřních ploch v ploše nebo pruzích, na plném podkladu sklovláknité vtlačené do tmelu včetně tmelu stěn</t>
  </si>
  <si>
    <t>-368830530</t>
  </si>
  <si>
    <t>https://podminky.urs.cz/item/CS_URS_2025_01/612142001</t>
  </si>
  <si>
    <t>(0,8+1,2+0,8+0,2+0,2)*3,25*2</t>
  </si>
  <si>
    <t>"m.č.1.04 - zapravení ocelového I profilu/překlad"</t>
  </si>
  <si>
    <t>1,1*2</t>
  </si>
  <si>
    <t>612131121</t>
  </si>
  <si>
    <t>Podkladní a spojovací vrstva vnitřních omítaných ploch penetrace disperzní nanášená ručně stěn</t>
  </si>
  <si>
    <t>1831481542</t>
  </si>
  <si>
    <t>https://podminky.urs.cz/item/CS_URS_2025_01/612131121</t>
  </si>
  <si>
    <t>7</t>
  </si>
  <si>
    <t>612325202</t>
  </si>
  <si>
    <t>Vápenocementová omítka jednotlivých malých ploch hrubá na stěnách, plochy jednotlivě přes 0,09 do 0,25 m2</t>
  </si>
  <si>
    <t>kus</t>
  </si>
  <si>
    <t>2018179473</t>
  </si>
  <si>
    <t>https://podminky.urs.cz/item/CS_URS_2025_01/612325202</t>
  </si>
  <si>
    <t>612325222</t>
  </si>
  <si>
    <t>Vápenocementová omítka jednotlivých malých ploch štuková dvouvrstvá na stěnách, plochy jednotlivě přes 0,09 do 0,25 m2</t>
  </si>
  <si>
    <t>236035525</t>
  </si>
  <si>
    <t>https://podminky.urs.cz/item/CS_URS_2025_01/612325222</t>
  </si>
  <si>
    <t>9</t>
  </si>
  <si>
    <t>612321141</t>
  </si>
  <si>
    <t>Omítka vápenocementová vnitřních ploch nanášená ručně dvouvrstvá, tloušťky jádrové omítky do 10 mm a tloušťky štuku do 3 mm štuková svislých konstrukcí stěn</t>
  </si>
  <si>
    <t>649372431</t>
  </si>
  <si>
    <t>https://podminky.urs.cz/item/CS_URS_2025_01/612321141</t>
  </si>
  <si>
    <t>10</t>
  </si>
  <si>
    <t>612325417</t>
  </si>
  <si>
    <t>Oprava vápenocementové omítky vnitřních ploch hladké, tl. do 20 mm, s celoplošným přeštukováním, tl. štuku do 3 mm stěn, v rozsahu opravované plochy přes 10 do 30%</t>
  </si>
  <si>
    <t>-1295143632</t>
  </si>
  <si>
    <t>https://podminky.urs.cz/item/CS_URS_2025_01/612325417</t>
  </si>
  <si>
    <t>"lokální oprava stávajících omítek, drážek a kapes po rozvodech"</t>
  </si>
  <si>
    <t>"stávající zdi"</t>
  </si>
  <si>
    <t>20</t>
  </si>
  <si>
    <t>Ostatní konstrukce a práce, bourání</t>
  </si>
  <si>
    <t>11</t>
  </si>
  <si>
    <t>965081611</t>
  </si>
  <si>
    <t>Odsekání soklíků včetně otlučení podkladní omítky až na zdivo rovných</t>
  </si>
  <si>
    <t>m</t>
  </si>
  <si>
    <t>1066440606</t>
  </si>
  <si>
    <t>https://podminky.urs.cz/item/CS_URS_2025_01/965081611</t>
  </si>
  <si>
    <t>"m.č.1.07"</t>
  </si>
  <si>
    <t>(2,73*2+5,34*2)-(1,2+0,8+0,9)</t>
  </si>
  <si>
    <t>965081213</t>
  </si>
  <si>
    <t>Bourání podlah z dlaždic bez podkladního lože nebo mazaniny, s jakoukoliv výplní spár keramických nebo xylolitových tl. do 10 mm, plochy přes 1 m2</t>
  </si>
  <si>
    <t>-1094776198</t>
  </si>
  <si>
    <t>https://podminky.urs.cz/item/CS_URS_2025_01/965081213</t>
  </si>
  <si>
    <t>14,35</t>
  </si>
  <si>
    <t>"m.č.1.14"</t>
  </si>
  <si>
    <t>(1,6*1,17)</t>
  </si>
  <si>
    <t>13</t>
  </si>
  <si>
    <t>965042131</t>
  </si>
  <si>
    <t>Bourání mazanin betonových nebo z litého asfaltu tl. do 100 mm, plochy do 4 m2</t>
  </si>
  <si>
    <t>m3</t>
  </si>
  <si>
    <t>1459969289</t>
  </si>
  <si>
    <t>https://podminky.urs.cz/item/CS_URS_2025_01/965042131</t>
  </si>
  <si>
    <t>"m.č.1.07 - pro vstupní rohož"</t>
  </si>
  <si>
    <t>(1,8*2)*0,1</t>
  </si>
  <si>
    <t>14</t>
  </si>
  <si>
    <t>968072455</t>
  </si>
  <si>
    <t>Vybourání kovových rámů oken s křídly, dveřních zárubní, vrat, stěn, ostění nebo obkladů dveřních zárubní, plochy do 2 m2</t>
  </si>
  <si>
    <t>-1056450097</t>
  </si>
  <si>
    <t>https://podminky.urs.cz/item/CS_URS_2025_01/968072455</t>
  </si>
  <si>
    <t>0,7*2</t>
  </si>
  <si>
    <t>15</t>
  </si>
  <si>
    <t>949101112</t>
  </si>
  <si>
    <t>Lešení pomocné pracovní pro objekty pozemních staveb pro zatížení do 150 kg/m2, o výšce lešeňové podlahy přes 1,9 do 3,5 m</t>
  </si>
  <si>
    <t>-1462901342</t>
  </si>
  <si>
    <t>https://podminky.urs.cz/item/CS_URS_2025_01/949101112</t>
  </si>
  <si>
    <t>"m.č.1.01 - 1.15"</t>
  </si>
  <si>
    <t>70,4+69,28+38,02+78,82+17,58+44,74+14,35+12,18+2,08+1,39+1,34+1,34+1,34+1,88+26,33</t>
  </si>
  <si>
    <t>16</t>
  </si>
  <si>
    <t>952901111</t>
  </si>
  <si>
    <t>Vyčištění budov nebo objektů před předáním do užívání budov bytové nebo občanské výstavby, světlé výšky podlaží do 4 m</t>
  </si>
  <si>
    <t>-2092075114</t>
  </si>
  <si>
    <t>https://podminky.urs.cz/item/CS_URS_2025_01/952901111</t>
  </si>
  <si>
    <t>997</t>
  </si>
  <si>
    <t>Doprava suti a vybouraných hmot</t>
  </si>
  <si>
    <t>17</t>
  </si>
  <si>
    <t>997013111</t>
  </si>
  <si>
    <t>Vnitrostaveništní doprava suti a vybouraných hmot vodorovně do 50 m s naložením základní pro budovy a haly výšky do 6 m</t>
  </si>
  <si>
    <t>-882870759</t>
  </si>
  <si>
    <t>https://podminky.urs.cz/item/CS_URS_2025_01/997013111</t>
  </si>
  <si>
    <t>18</t>
  </si>
  <si>
    <t>997013501</t>
  </si>
  <si>
    <t>Odvoz suti a vybouraných hmot na skládku nebo meziskládku se složením, na vzdálenost do 1 km</t>
  </si>
  <si>
    <t>1460162203</t>
  </si>
  <si>
    <t>https://podminky.urs.cz/item/CS_URS_2025_01/997013501</t>
  </si>
  <si>
    <t>19</t>
  </si>
  <si>
    <t>997013509</t>
  </si>
  <si>
    <t>Odvoz suti a vybouraných hmot na skládku nebo meziskládku se složením, na vzdálenost Příplatek k ceně za každý další započatý 1 km přes 1 km</t>
  </si>
  <si>
    <t>-1283080751</t>
  </si>
  <si>
    <t>https://podminky.urs.cz/item/CS_URS_2025_01/997013509</t>
  </si>
  <si>
    <t>3,278*9</t>
  </si>
  <si>
    <t>997013631</t>
  </si>
  <si>
    <t>Poplatek za uložení stavebního odpadu na skládce (skládkovné) směsného stavebního a demoličního zatříděného do Katalogu odpadů pod kódem 17 09 04</t>
  </si>
  <si>
    <t>1269641995</t>
  </si>
  <si>
    <t>https://podminky.urs.cz/item/CS_URS_2025_01/997013631</t>
  </si>
  <si>
    <t>997013861</t>
  </si>
  <si>
    <t>Poplatek za uložení stavebního odpadu na recyklační skládce (skládkovné) z prostého betonu zatříděného do Katalogu odpadů pod kódem 17 01 01</t>
  </si>
  <si>
    <t>-405363635</t>
  </si>
  <si>
    <t>https://podminky.urs.cz/item/CS_URS_2025_01/997013861</t>
  </si>
  <si>
    <t>22</t>
  </si>
  <si>
    <t>997013867</t>
  </si>
  <si>
    <t>Poplatek za uložení stavebního odpadu na recyklační skládce (skládkovné) z tašek a keramických výrobků zatříděného do Katalogu odpadů pod kódem 17 01 03</t>
  </si>
  <si>
    <t>524095911</t>
  </si>
  <si>
    <t>https://podminky.urs.cz/item/CS_URS_2025_01/997013867</t>
  </si>
  <si>
    <t>998</t>
  </si>
  <si>
    <t>Přesun hmot</t>
  </si>
  <si>
    <t>23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</si>
  <si>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</si>
  <si>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</si>
  <si>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1860588069</t>
  </si>
  <si>
    <t>https://podminky.urs.cz/item/CS_URS_2025_01/998011001</t>
  </si>
  <si>
    <t>PSV</t>
  </si>
  <si>
    <t>Práce a dodávky PSV</t>
  </si>
  <si>
    <t>721</t>
  </si>
  <si>
    <t>Zdravotechnika - vnitřní kanalizace</t>
  </si>
  <si>
    <t>24</t>
  </si>
  <si>
    <t>721110000.R</t>
  </si>
  <si>
    <t>Vnitřní kanalizace - úprava stávajících rozvodů včetně potřebných stavebních prací a materiálu</t>
  </si>
  <si>
    <t>kpl</t>
  </si>
  <si>
    <t>vlastní</t>
  </si>
  <si>
    <t>-1361553114</t>
  </si>
  <si>
    <t>"součástí ceny je demontáže a bourání stavajícíh rozvodů, nové potrubí včetně všech tvarovek, záslepek, příslušenství, spojovací materiál"</t>
  </si>
  <si>
    <t>"bourání a zednické zapravení nových drážek, prostupů a otvorů"</t>
  </si>
  <si>
    <t>722</t>
  </si>
  <si>
    <t>Zdravotechnika - vnitřní vodovod</t>
  </si>
  <si>
    <t>25</t>
  </si>
  <si>
    <t>722110000.R</t>
  </si>
  <si>
    <t>Vnitřní vodovod - úprava stávajících rozvodů včetně potřebných stavebních prací a materiálu</t>
  </si>
  <si>
    <t>419447935</t>
  </si>
  <si>
    <t>725</t>
  </si>
  <si>
    <t>Zdravotechnika - zařizovací předměty</t>
  </si>
  <si>
    <t>26</t>
  </si>
  <si>
    <t>72510000R</t>
  </si>
  <si>
    <t>Zařizovací předměty a doplňky sociálních zařízení - madla, zrcadla, dávkovače mýdla, zásobníky, držáky, koše a další potřebné vybavení</t>
  </si>
  <si>
    <t>soubor</t>
  </si>
  <si>
    <t>778048959</t>
  </si>
  <si>
    <t>27</t>
  </si>
  <si>
    <t>72510001R</t>
  </si>
  <si>
    <t>Keramické umyvadlo včetně nerezové baterie a sifonu m.č.109</t>
  </si>
  <si>
    <t>-42027609</t>
  </si>
  <si>
    <t>28</t>
  </si>
  <si>
    <t>998725101</t>
  </si>
  <si>
    <t>Přesun hmot pro zařizovací předměty stanovený z hmotnosti přesunovaného materiálu vodorovná dopravní vzdálenost do 50 m základní v objektech výšky do 6 m</t>
  </si>
  <si>
    <t>223720032</t>
  </si>
  <si>
    <t>https://podminky.urs.cz/item/CS_URS_2025_01/998725101</t>
  </si>
  <si>
    <t>751</t>
  </si>
  <si>
    <t>Vzduchotechnika</t>
  </si>
  <si>
    <t>29</t>
  </si>
  <si>
    <t>751711100.R</t>
  </si>
  <si>
    <t>Přemístění stávající klimatizace včetně úpravy kabeláže</t>
  </si>
  <si>
    <t>951786073</t>
  </si>
  <si>
    <t>"přemístění klimatizační jednotky, vybudování opěrné konstrukce kotvené do stropu pomocí kotvících nosných šroubů a chemické kotvy"</t>
  </si>
  <si>
    <t>"prodloužení vzduchotechnického potrubí, revize klimatizace zapravovací práce a statické posouzení únosnosti konstrukce uchycení klimatizace"</t>
  </si>
  <si>
    <t>763</t>
  </si>
  <si>
    <t>Konstrukce suché výstavby</t>
  </si>
  <si>
    <t>30</t>
  </si>
  <si>
    <t>763431803</t>
  </si>
  <si>
    <t>Demontáž podhledu minerálního zavěšeného na roštu skrytém</t>
  </si>
  <si>
    <t>615986455</t>
  </si>
  <si>
    <t>https://podminky.urs.cz/item/CS_URS_2025_01/763431803</t>
  </si>
  <si>
    <t>"skládaný podhled m.č.1.04"</t>
  </si>
  <si>
    <t>78,82</t>
  </si>
  <si>
    <t>31</t>
  </si>
  <si>
    <t>977131110.R</t>
  </si>
  <si>
    <t>Vrty/sondy do stropu ŹB betonu nebo prostého betonu pro možnosti kotvení SDK podhledu</t>
  </si>
  <si>
    <t>634236754</t>
  </si>
  <si>
    <t>32</t>
  </si>
  <si>
    <t>763131471</t>
  </si>
  <si>
    <t>Podhled ze sádrokartonových desek dvouvrstvá zavěšená spodní konstrukce z ocelových profilů CD, UD jednoduše opláštěná deskou impregnovanou protipožární DFH2, tl. 12,5 mm, bez izolace, REI do 90</t>
  </si>
  <si>
    <t>1690647015</t>
  </si>
  <si>
    <t>https://podminky.urs.cz/item/CS_URS_2025_01/763131471</t>
  </si>
  <si>
    <t>33</t>
  </si>
  <si>
    <t>763131771</t>
  </si>
  <si>
    <t>Podhled ze sádrokartonových desek Příplatek k cenám za rovinnost kvality speciální tmelení kvality Q3</t>
  </si>
  <si>
    <t>-1751750905</t>
  </si>
  <si>
    <t>https://podminky.urs.cz/item/CS_URS_2025_01/763131771</t>
  </si>
  <si>
    <t>34</t>
  </si>
  <si>
    <t>763131100</t>
  </si>
  <si>
    <t>Montáž prefabrikátu pro sádrokartonové podhledy kompletizovaného tvaru L 1 x 12,5 mm nebo 1 x 15 mm rozvinuté šířky do 300 mm</t>
  </si>
  <si>
    <t>1697214710</t>
  </si>
  <si>
    <t>https://podminky.urs.cz/item/CS_URS_2025_01/763131100</t>
  </si>
  <si>
    <t>"m.č.1.04 - v rozích "kufr" SDK pro LED osvětlení</t>
  </si>
  <si>
    <t>24,52*2+3,2*2</t>
  </si>
  <si>
    <t>35</t>
  </si>
  <si>
    <t>59031406</t>
  </si>
  <si>
    <t>prefabrikát SDK tvar L lepený deska protipožární DF 1x12,5mm rš do 300mm</t>
  </si>
  <si>
    <t>89354830</t>
  </si>
  <si>
    <t>36</t>
  </si>
  <si>
    <t>763131350</t>
  </si>
  <si>
    <t>Montáž prefabrikátu pro sádrokartonové podhledy kompletizovaného Příplatek k cenám za použití rozložených prefabrikátů v podhledu tvaru L 1 x 12,5 mm a 1 x 15 mm</t>
  </si>
  <si>
    <t>998927994</t>
  </si>
  <si>
    <t>https://podminky.urs.cz/item/CS_URS_2025_01/763131350</t>
  </si>
  <si>
    <t>37</t>
  </si>
  <si>
    <t>763172455</t>
  </si>
  <si>
    <t>Montáž dvířek pro konstrukce ze sádrokartonových desek revizních protipožárních pro podhledy velikost (šxv) 600 x 600 mm</t>
  </si>
  <si>
    <t>954146961</t>
  </si>
  <si>
    <t>https://podminky.urs.cz/item/CS_URS_2025_01/763172455</t>
  </si>
  <si>
    <t>"m.č. 1.04"</t>
  </si>
  <si>
    <t>38</t>
  </si>
  <si>
    <t>59030763</t>
  </si>
  <si>
    <t>dvířka revizní protipožární pro stěny a podhledy EI 60 600x600 mm</t>
  </si>
  <si>
    <t>1417865379</t>
  </si>
  <si>
    <t>39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</si>
  <si>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</si>
  <si>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</si>
  <si>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-1759049340</t>
  </si>
  <si>
    <t>https://podminky.urs.cz/item/CS_URS_2025_01/998763301</t>
  </si>
  <si>
    <t>766</t>
  </si>
  <si>
    <t>Konstrukce truhlářské</t>
  </si>
  <si>
    <t>40</t>
  </si>
  <si>
    <t>766660001</t>
  </si>
  <si>
    <t>Montáž dveřních křídel dřevěných nebo plastových otevíravých do ocelové zárubně povrchově upravených jednokřídlových, šířky do 800 mm</t>
  </si>
  <si>
    <t>1852827569</t>
  </si>
  <si>
    <t>https://podminky.urs.cz/item/CS_URS_2025_01/766660001</t>
  </si>
  <si>
    <t>"m.č.1.04"</t>
  </si>
  <si>
    <t>41</t>
  </si>
  <si>
    <t>61162074</t>
  </si>
  <si>
    <t>dveře jednokřídlé voštinové povrch laminátový plné 800x1970-2100mm</t>
  </si>
  <si>
    <t>-1749900887</t>
  </si>
  <si>
    <t>42</t>
  </si>
  <si>
    <t>766694116</t>
  </si>
  <si>
    <t>Montáž ostatních truhlářských konstrukcí parapetních desek dřevěných nebo plastových šířky do 300 mm</t>
  </si>
  <si>
    <t>992691835</t>
  </si>
  <si>
    <t>https://podminky.urs.cz/item/CS_URS_2025_01/766694116</t>
  </si>
  <si>
    <t>4,8+2,4+4,8+1,2+2,4+2,4+1,2+4,8+2,4+1,2+4,8</t>
  </si>
  <si>
    <t>43</t>
  </si>
  <si>
    <t>60794101</t>
  </si>
  <si>
    <t>parapet dřevotřískový vnitřní povrch laminátový š 200mm</t>
  </si>
  <si>
    <t>-117775314</t>
  </si>
  <si>
    <t>44</t>
  </si>
  <si>
    <t>61144019</t>
  </si>
  <si>
    <t>koncovka k parapetu plastovému vnitřnímu 1 pár</t>
  </si>
  <si>
    <t>sada</t>
  </si>
  <si>
    <t>-1191577540</t>
  </si>
  <si>
    <t>45</t>
  </si>
  <si>
    <t>998766201</t>
  </si>
  <si>
    <t>Přesun hmot pro konstrukce truhlářské stanovený procentní sazbou (%) z ceny vodorovná dopravní vzdálenost do 50 m základní v objektech výšky do 6 m</t>
  </si>
  <si>
    <t>%</t>
  </si>
  <si>
    <t>-555348811</t>
  </si>
  <si>
    <t>https://podminky.urs.cz/item/CS_URS_2025_01/998766201</t>
  </si>
  <si>
    <t>767</t>
  </si>
  <si>
    <t>Konstrukce zámečnické</t>
  </si>
  <si>
    <t>46</t>
  </si>
  <si>
    <t>767996701.R</t>
  </si>
  <si>
    <t>Demontáž atypických zámečnických konstrukcí řezáním nebo odmontováním</t>
  </si>
  <si>
    <t>2146498444</t>
  </si>
  <si>
    <t>"demontáž kotvících prvků pro bránu m.č.1.07"</t>
  </si>
  <si>
    <t>47</t>
  </si>
  <si>
    <t>767531121</t>
  </si>
  <si>
    <t>Montáž vstupních čisticích zón z rohoží osazení rámu mosazného nebo hliníkového zapuštěného z L profilů</t>
  </si>
  <si>
    <t>1351226392</t>
  </si>
  <si>
    <t>https://podminky.urs.cz/item/CS_URS_2025_01/767531121</t>
  </si>
  <si>
    <t>1,8*2+2*2</t>
  </si>
  <si>
    <t>48</t>
  </si>
  <si>
    <t>69752160</t>
  </si>
  <si>
    <t>rám pro zapuštění profil L-30/30 25/25 20/30 15/30-Al</t>
  </si>
  <si>
    <t>-2095344798</t>
  </si>
  <si>
    <t>6,90909090909091*1,1 'Přepočtené koeficientem množství</t>
  </si>
  <si>
    <t>49</t>
  </si>
  <si>
    <t>767531215</t>
  </si>
  <si>
    <t>Montáž vstupních čisticích zón z rohoží kovových nebo plastových plochy přes 2 m2</t>
  </si>
  <si>
    <t>-726428711</t>
  </si>
  <si>
    <t>https://podminky.urs.cz/item/CS_URS_2025_01/767531215</t>
  </si>
  <si>
    <t>1,8*2</t>
  </si>
  <si>
    <t>50</t>
  </si>
  <si>
    <t>69752006.R</t>
  </si>
  <si>
    <t>rohož vstupní kovová</t>
  </si>
  <si>
    <t>-2073110895</t>
  </si>
  <si>
    <t>"kovové rohože a čistící kartáč, čistící zóna je rozdělena na 3 úseky s hrubšími oky, jemnějšími oky a čistícím kartáčem, všechny zóny odnímatelné"</t>
  </si>
  <si>
    <t>"úchytky pro zvednutí"</t>
  </si>
  <si>
    <t>3,6</t>
  </si>
  <si>
    <t>3,6*1,1 'Přepočtené koeficientem množství</t>
  </si>
  <si>
    <t>51</t>
  </si>
  <si>
    <t>767531235</t>
  </si>
  <si>
    <t>Montáž vstupních čisticích zón z rohoží osazení záchytné vany plochy přes 2 m2</t>
  </si>
  <si>
    <t>1461419241</t>
  </si>
  <si>
    <t>https://podminky.urs.cz/item/CS_URS_2025_01/767531235</t>
  </si>
  <si>
    <t>52</t>
  </si>
  <si>
    <t>69752167</t>
  </si>
  <si>
    <t>vana záchytná čistících zón z nerezového plechu včetně rámu přes 2m2</t>
  </si>
  <si>
    <t>1711325864</t>
  </si>
  <si>
    <t>53</t>
  </si>
  <si>
    <t>998767101</t>
  </si>
  <si>
    <t>Přesun hmot pro zámečnické konstrukce stanovený z hmotnosti přesunovaného materiálu vodorovná dopravní vzdálenost do 50 m základní v objektech výšky do 6 m</t>
  </si>
  <si>
    <t>-1964899369</t>
  </si>
  <si>
    <t>https://podminky.urs.cz/item/CS_URS_2025_01/998767101</t>
  </si>
  <si>
    <t>771</t>
  </si>
  <si>
    <t>Podlahy z dlaždic</t>
  </si>
  <si>
    <t>54</t>
  </si>
  <si>
    <t>771111011</t>
  </si>
  <si>
    <t>Příprava podkladu před provedením dlažby vysátí podlah</t>
  </si>
  <si>
    <t>741352757</t>
  </si>
  <si>
    <t>https://podminky.urs.cz/item/CS_URS_2025_01/771111011</t>
  </si>
  <si>
    <t>14,35-(1,8*2)</t>
  </si>
  <si>
    <t>55</t>
  </si>
  <si>
    <t>771121011</t>
  </si>
  <si>
    <t>Příprava podkladu před provedením dlažby nátěr penetrační na podlahu</t>
  </si>
  <si>
    <t>212407725</t>
  </si>
  <si>
    <t>https://podminky.urs.cz/item/CS_URS_2025_01/771121011</t>
  </si>
  <si>
    <t>56</t>
  </si>
  <si>
    <t>771151024</t>
  </si>
  <si>
    <t>Příprava podkladu před provedením dlažby samonivelační stěrka min. pevnosti 30 MPa, tloušťky přes 8 do 10 mm</t>
  </si>
  <si>
    <t>-919748867</t>
  </si>
  <si>
    <t>https://podminky.urs.cz/item/CS_URS_2025_01/771151024</t>
  </si>
  <si>
    <t>57</t>
  </si>
  <si>
    <t>771161022</t>
  </si>
  <si>
    <t>Příprava podkladu před provedením dlažby montáž profilu ukončujícího profilu pro schodové hrany a ukončení dlažby</t>
  </si>
  <si>
    <t>-1671877581</t>
  </si>
  <si>
    <t>https://podminky.urs.cz/item/CS_URS_2025_01/771161022</t>
  </si>
  <si>
    <t>"m.č.1.07 - ve dveřích, kolem čistící zóny"</t>
  </si>
  <si>
    <t>1,2+0,8+0,9+(1,8*2+2*2)</t>
  </si>
  <si>
    <t>"m.č.1.14 - ve dveřích"</t>
  </si>
  <si>
    <t>0,8</t>
  </si>
  <si>
    <t>58</t>
  </si>
  <si>
    <t>19416008</t>
  </si>
  <si>
    <t>lišta ukončovací hliníková 10mm</t>
  </si>
  <si>
    <t>-81679684</t>
  </si>
  <si>
    <t>59</t>
  </si>
  <si>
    <t>771574473</t>
  </si>
  <si>
    <t>Montáž podlah z dlaždic keramických lepených cementovým flexibilním lepidlem pro vysoké mechanické zatížení, tloušťky přes 10 mm přes 2 do 4 ks/m2</t>
  </si>
  <si>
    <t>530964888</t>
  </si>
  <si>
    <t>https://podminky.urs.cz/item/CS_URS_2025_01/771574473</t>
  </si>
  <si>
    <t>60</t>
  </si>
  <si>
    <t>771474113</t>
  </si>
  <si>
    <t>Montáž soklů z dlaždic keramických lepených cementovým flexibilním lepidlem rovných, výšky přes 90 do 120 mm</t>
  </si>
  <si>
    <t>844761426</t>
  </si>
  <si>
    <t>https://podminky.urs.cz/item/CS_URS_2025_01/771474113</t>
  </si>
  <si>
    <t>61</t>
  </si>
  <si>
    <t>59761169</t>
  </si>
  <si>
    <t>dlažba keramická slinutá mrazuvzdorná R10/A povrch reliéfní/matný tl přes 10 do 15mm přes 2 do 4ks/m2</t>
  </si>
  <si>
    <t>1525806571</t>
  </si>
  <si>
    <t>12,622+13,24*0,1</t>
  </si>
  <si>
    <t>13,946*1,15 'Přepočtené koeficientem množství</t>
  </si>
  <si>
    <t>62</t>
  </si>
  <si>
    <t>771591184</t>
  </si>
  <si>
    <t>Podlahy - dokončovací práce pracnější řezání dlaždic keramických rovné</t>
  </si>
  <si>
    <t>-1808326171</t>
  </si>
  <si>
    <t>https://podminky.urs.cz/item/CS_URS_2025_01/771591184</t>
  </si>
  <si>
    <t>"sokl"</t>
  </si>
  <si>
    <t>13,24</t>
  </si>
  <si>
    <t>"dlažba - dle potřeby"</t>
  </si>
  <si>
    <t>63</t>
  </si>
  <si>
    <t>771591112</t>
  </si>
  <si>
    <t>Izolace podlahy pod dlažbu nátěrem nebo stěrkou ve dvou vrstvách</t>
  </si>
  <si>
    <t>457004676</t>
  </si>
  <si>
    <t>https://podminky.urs.cz/item/CS_URS_2025_01/771591112</t>
  </si>
  <si>
    <t>64</t>
  </si>
  <si>
    <t>998771101</t>
  </si>
  <si>
    <t>Přesun hmot pro podlahy z dlaždic stanovený z hmotnosti přesunovaného materiálu vodorovná dopravní vzdálenost do 50 m základní v objektech výšky do 6 m</t>
  </si>
  <si>
    <t>2046334965</t>
  </si>
  <si>
    <t>https://podminky.urs.cz/item/CS_URS_2025_01/998771101</t>
  </si>
  <si>
    <t>776</t>
  </si>
  <si>
    <t>Podlahy povlakové</t>
  </si>
  <si>
    <t>65</t>
  </si>
  <si>
    <t>776111311</t>
  </si>
  <si>
    <t>Příprava podkladu povlakových podlah a stěn vysátí podlah</t>
  </si>
  <si>
    <t>1789859736</t>
  </si>
  <si>
    <t>https://podminky.urs.cz/item/CS_URS_2025_01/776111311</t>
  </si>
  <si>
    <t>"m.č.115 - část podlahy mimo regály"(23,13-12)</t>
  </si>
  <si>
    <t>66</t>
  </si>
  <si>
    <t>776121112</t>
  </si>
  <si>
    <t>Příprava podkladu povlakových podlah a stěn penetrace vodou ředitelná podlah</t>
  </si>
  <si>
    <t>-2112471269</t>
  </si>
  <si>
    <t>https://podminky.urs.cz/item/CS_URS_2025_01/776121112</t>
  </si>
  <si>
    <t>67</t>
  </si>
  <si>
    <t>776141123</t>
  </si>
  <si>
    <t>Příprava podkladu povlakových podlah a stěn vyrovnání samonivelační stěrkou podlah min.pevnosti 30 MPa, tloušťky přes 5 do 8 mm</t>
  </si>
  <si>
    <t>910759831</t>
  </si>
  <si>
    <t>https://podminky.urs.cz/item/CS_URS_2025_01/776141123</t>
  </si>
  <si>
    <t>68</t>
  </si>
  <si>
    <t>776222111</t>
  </si>
  <si>
    <t>Montáž podlahovin z PVC lepením 2-složkovým lepidlem (do vlhkých prostor) z pásů</t>
  </si>
  <si>
    <t>1400621400</t>
  </si>
  <si>
    <t>https://podminky.urs.cz/item/CS_URS_2025_01/776222111</t>
  </si>
  <si>
    <t>69</t>
  </si>
  <si>
    <t>776411212</t>
  </si>
  <si>
    <t>Montáž soklíků tahaných (fabiony) z PVC obvodových, výšky přes 80 do 100 mm</t>
  </si>
  <si>
    <t>-1452122251</t>
  </si>
  <si>
    <t>https://podminky.urs.cz/item/CS_URS_2025_01/776411212</t>
  </si>
  <si>
    <t>"m.č.115"(5,94*2+5,41*2)-(0,8*2)</t>
  </si>
  <si>
    <t>70</t>
  </si>
  <si>
    <t>FTR.3110845R</t>
  </si>
  <si>
    <t>heterogenní podlahová krytina s nášlapnou vrstvou min. 0,8 mm - dle výběru investora</t>
  </si>
  <si>
    <t>1987130238</t>
  </si>
  <si>
    <t>11,13+21,1*0,1</t>
  </si>
  <si>
    <t>13,24*1,03 'Přepočtené koeficientem množství</t>
  </si>
  <si>
    <t>71</t>
  </si>
  <si>
    <t>998776101</t>
  </si>
  <si>
    <t>Přesun hmot pro podlahy povlakové stanovený z hmotnosti přesunovaného materiálu vodorovná dopravní vzdálenost do 50 m základní v objektech výšky do 6 m</t>
  </si>
  <si>
    <t>-1140223482</t>
  </si>
  <si>
    <t>https://podminky.urs.cz/item/CS_URS_2025_01/998776101</t>
  </si>
  <si>
    <t>781</t>
  </si>
  <si>
    <t>Dokončovací práce - obklady</t>
  </si>
  <si>
    <t>72</t>
  </si>
  <si>
    <t>781111011</t>
  </si>
  <si>
    <t>Příprava podkladu před provedením obkladu oprášení (ometení) stěny</t>
  </si>
  <si>
    <t>473510977</t>
  </si>
  <si>
    <t>https://podminky.urs.cz/item/CS_URS_2025_01/781111011</t>
  </si>
  <si>
    <t>"m.č.1.08 - obklad nad kuchyňskou linkou"</t>
  </si>
  <si>
    <t>(0,6+2)*0,6</t>
  </si>
  <si>
    <t>(1,6*2+1,17*2)*2-(0,8*2)</t>
  </si>
  <si>
    <t>73</t>
  </si>
  <si>
    <t>781121011</t>
  </si>
  <si>
    <t>Příprava podkladu před provedením obkladu nátěr penetrační na stěnu</t>
  </si>
  <si>
    <t>-1169079872</t>
  </si>
  <si>
    <t>https://podminky.urs.cz/item/CS_URS_2025_01/781121011</t>
  </si>
  <si>
    <t>74</t>
  </si>
  <si>
    <t>781131112</t>
  </si>
  <si>
    <t>Izolace stěny pod obklad izolace nátěrem nebo stěrkou ve dvou vrstvách</t>
  </si>
  <si>
    <t>1169372328</t>
  </si>
  <si>
    <t>https://podminky.urs.cz/item/CS_URS_2025_01/781131112</t>
  </si>
  <si>
    <t>(1,6*2+1,17*2)*0,3-(0,8*0,3)</t>
  </si>
  <si>
    <t>75</t>
  </si>
  <si>
    <t>781151031</t>
  </si>
  <si>
    <t>Příprava podkladu před provedením obkladu celoplošné vyrovnání podkladu stěrkou, tloušťky 3 mm</t>
  </si>
  <si>
    <t>-1278334264</t>
  </si>
  <si>
    <t>https://podminky.urs.cz/item/CS_URS_2025_01/781151031</t>
  </si>
  <si>
    <t>76</t>
  </si>
  <si>
    <t>781472214</t>
  </si>
  <si>
    <t>Montáž keramických obkladů stěn lepených cementovým flexibilním lepidlem hladkých přes 4 do 6 ks/m2</t>
  </si>
  <si>
    <t>-1014566282</t>
  </si>
  <si>
    <t>https://podminky.urs.cz/item/CS_URS_2025_01/781472214</t>
  </si>
  <si>
    <t>77</t>
  </si>
  <si>
    <t>59761707.R</t>
  </si>
  <si>
    <t>obklad keramický tl do 10mm přes 4 do 6ks/m2 - bude upřesněno před realizací</t>
  </si>
  <si>
    <t>-1984382893</t>
  </si>
  <si>
    <t>11,04*1,05 'Přepočtené koeficientem množství</t>
  </si>
  <si>
    <t>78</t>
  </si>
  <si>
    <t>781492211</t>
  </si>
  <si>
    <t>Obklad - dokončující práce montáž profilu lepeného flexibilním cementovým lepidlem rohového</t>
  </si>
  <si>
    <t>67533664</t>
  </si>
  <si>
    <t>https://podminky.urs.cz/item/CS_URS_2025_01/781492211</t>
  </si>
  <si>
    <t>(0,6+2+0,6)*2</t>
  </si>
  <si>
    <t>(1,6*2+1,17*2)</t>
  </si>
  <si>
    <t>79</t>
  </si>
  <si>
    <t>-2129417263</t>
  </si>
  <si>
    <t>11,94*1,05 'Přepočtené koeficientem množství</t>
  </si>
  <si>
    <t>80</t>
  </si>
  <si>
    <t>998781101</t>
  </si>
  <si>
    <t>Přesun hmot pro obklady keramické stanovený z hmotnosti přesunovaného materiálu vodorovná dopravní vzdálenost do 50 m základní v objektech výšky do 6 m</t>
  </si>
  <si>
    <t>-533610477</t>
  </si>
  <si>
    <t>https://podminky.urs.cz/item/CS_URS_2025_01/998781101</t>
  </si>
  <si>
    <t>784</t>
  </si>
  <si>
    <t>Dokončovací práce - malby a tapety</t>
  </si>
  <si>
    <t>81</t>
  </si>
  <si>
    <t>784171111</t>
  </si>
  <si>
    <t>Zakrytí nemalovaných ploch (materiál ve specifikaci) včetně pozdějšího odkrytí svislých ploch např. stěn, oken, dveří v místnostech výšky do 3,80</t>
  </si>
  <si>
    <t>275289288</t>
  </si>
  <si>
    <t>https://podminky.urs.cz/item/CS_URS_2025_01/784171111</t>
  </si>
  <si>
    <t>"m.č.1.01"(2*2,2+4,8*2,4+1,2*2,4)</t>
  </si>
  <si>
    <t>"m.č.1.02"(1*2,2+2,4*2,4+4,8*2,4)</t>
  </si>
  <si>
    <t>"m.č.1.03"(0,9*2,2+1,2*2,4+2,4*2,4)</t>
  </si>
  <si>
    <t>"m.č.1.04"(0,9*2,2+1*2,2+0,8*2,2+0,9*2,2+2*2,2+0,9*2,2+1,7*2,2+0,9*2,2+1*2,2+2*2,2+1,7*2,2)</t>
  </si>
  <si>
    <t>"m.č.1.05"(0,9*2,2+2,4*2,4+0,9*2,2)</t>
  </si>
  <si>
    <t>"m.č.1.06"(2*2,2+4,8*2,4+1,2*2,4+0,9*2,2)</t>
  </si>
  <si>
    <t>"m.č.1.07"(1,2*2,2+0,9*2,2+0,8*2,2)</t>
  </si>
  <si>
    <t>"m.č.1.08"(0,8*2,2*2+2,4*2,4)</t>
  </si>
  <si>
    <t>"m.č.1.09"(0,8*2,2+0,7*2,2)</t>
  </si>
  <si>
    <t>"m.č.1.10"(0,7*2,2)</t>
  </si>
  <si>
    <t>"m.č.1.11"(0,8*2,2+0,7*2,2)</t>
  </si>
  <si>
    <t>"m.č.1.12"(0,7*2,2)</t>
  </si>
  <si>
    <t>"m.č.1.13"(1,1*2,2)</t>
  </si>
  <si>
    <t>"m.č.1.14"(0,7*2,2)</t>
  </si>
  <si>
    <t>"m.č.1.15"(0,7*2,2+0,9*2,2+4,8*2,4)</t>
  </si>
  <si>
    <t>82</t>
  </si>
  <si>
    <t>28323156</t>
  </si>
  <si>
    <t>fólie pro malířské potřeby zakrývací tl 41µ 4x5m</t>
  </si>
  <si>
    <t>-1079984655</t>
  </si>
  <si>
    <t>154,1*1,05 'Přepočtené koeficientem množství</t>
  </si>
  <si>
    <t>83</t>
  </si>
  <si>
    <t>784111001</t>
  </si>
  <si>
    <t>Oprášení (ometení) podkladu v místnostech výšky do 3,80 m</t>
  </si>
  <si>
    <t>-2050606192</t>
  </si>
  <si>
    <t>https://podminky.urs.cz/item/CS_URS_2025_01/784111001</t>
  </si>
  <si>
    <t>"opravy viz omíkty"2,2+20,8+20</t>
  </si>
  <si>
    <t>"stropy viz SDK podhled"381,07</t>
  </si>
  <si>
    <t>"strop viz SDK L prefabrikát"55,44*0,3</t>
  </si>
  <si>
    <t>84</t>
  </si>
  <si>
    <t>784181101</t>
  </si>
  <si>
    <t>Penetrace podkladu jednonásobná základní akrylátová bezbarvá v místnostech výšky do 3,80 m</t>
  </si>
  <si>
    <t>23768334</t>
  </si>
  <si>
    <t>https://podminky.urs.cz/item/CS_URS_2025_01/784181101</t>
  </si>
  <si>
    <t>85</t>
  </si>
  <si>
    <t>784211121</t>
  </si>
  <si>
    <t>Malby z malířských směsí oděruvzdorných za mokra dvojnásobné, bílé za mokra oděruvzdorné středně v místnostech výšky do 3,80 m</t>
  </si>
  <si>
    <t>-2140717309</t>
  </si>
  <si>
    <t>https://podminky.urs.cz/item/CS_URS_2025_01/784211121</t>
  </si>
  <si>
    <t>03 - Elektroinstalace</t>
  </si>
  <si>
    <t>Soupis:</t>
  </si>
  <si>
    <t>03-1 - Materiál silnoproud</t>
  </si>
  <si>
    <t>D1 - Rozvaděčová technika (není-li uvedeno jinak)</t>
  </si>
  <si>
    <t>D2 - Elektroinstalační  materiál,  el. přístroje,  el. spotřebiče</t>
  </si>
  <si>
    <t xml:space="preserve">D3 - Svítidla  a  světelné  zdroje  vč. zdrojů </t>
  </si>
  <si>
    <t>D4 - Vodiče  a  kabely</t>
  </si>
  <si>
    <t>D1</t>
  </si>
  <si>
    <t>Rozvaděčová technika (není-li uvedeno jinak)</t>
  </si>
  <si>
    <t>Pol1</t>
  </si>
  <si>
    <t>Smontovaný podružný vestavný oceloplechový rozvaděč, ozn. RPA1.1, rozměr (šxvxh) 1230x1195x250mm, krytí IP30/20, provedení EI 30 DP1-Sm, 456M, v rozvaděči osazen hl. vypínač 63A, svodiče T2, jištění pro spotřebiče, umístit +1,2m nad podlahu. Viz. Výkres</t>
  </si>
  <si>
    <t>ks</t>
  </si>
  <si>
    <t>D2</t>
  </si>
  <si>
    <t>Elektroinstalační  materiál,  el. přístroje,  el. spotřebiče</t>
  </si>
  <si>
    <t>Pol2</t>
  </si>
  <si>
    <t>Spínač č.1, IP40, bílý-lesk, do krabice</t>
  </si>
  <si>
    <t>Pol3</t>
  </si>
  <si>
    <t>Přepínač č.5, IP40, bílý-lesk, do krabice</t>
  </si>
  <si>
    <t>Pol4</t>
  </si>
  <si>
    <t>Přepínač č.6, IP40, bílý-lesk, do krabice</t>
  </si>
  <si>
    <t>Pol5</t>
  </si>
  <si>
    <t>Přepínač č.7, IP40, bílý-lesk, do krabice</t>
  </si>
  <si>
    <t>Pol6</t>
  </si>
  <si>
    <t>Tlačítko č.1/0+1/0, IP40, bílý-lesk, do krabice (osvětlení chodba)</t>
  </si>
  <si>
    <t>Pol7</t>
  </si>
  <si>
    <t>Spínač automatický se snímačem pohybu 180°/12m, nástěnný, 230V/1200W, IP44</t>
  </si>
  <si>
    <t>Pol8</t>
  </si>
  <si>
    <t>Jednoduchá zásuvka 16A/230V + clonky, do krabice, bílá-lesk, IP40</t>
  </si>
  <si>
    <t>Pol9</t>
  </si>
  <si>
    <t>Jednoduchá zásuvka 16A/230V + clonky, do krabice, šedá-lesk, IP40, pro PC</t>
  </si>
  <si>
    <t>Pol10</t>
  </si>
  <si>
    <t>Jednoduchá zásuvka 16A/230V + clonky + T3, do krabice, šedá-lesk, IP40, PC</t>
  </si>
  <si>
    <t>Pol11</t>
  </si>
  <si>
    <t>Zásuvka 230V + Nabíjecí zásuvka USB-A + USB-C, do krabice, bílá-lesk, IP40</t>
  </si>
  <si>
    <t>Pol12</t>
  </si>
  <si>
    <t>Krabice  KU 68 - prázdná (pod omítku)</t>
  </si>
  <si>
    <t>Pol13</t>
  </si>
  <si>
    <t>Krabice  KU 68 - prázdná + víčko (pod omítku)</t>
  </si>
  <si>
    <t>Pol14</t>
  </si>
  <si>
    <t>Krabice  KR 97 - prázdná + víčko (pod omítku)</t>
  </si>
  <si>
    <t>Pol15</t>
  </si>
  <si>
    <t>Krabice KO125 + víčko (pod omítku)</t>
  </si>
  <si>
    <t>Pol16</t>
  </si>
  <si>
    <t>Krabice IP54, nástěnná, šedá, malá 100x100x50mm</t>
  </si>
  <si>
    <t>Pol17</t>
  </si>
  <si>
    <t>Krabice IP54, nástěnná, šedá, malá 140x140x70mm</t>
  </si>
  <si>
    <t>Pol18</t>
  </si>
  <si>
    <t>Trubka ohebná PVC, prům.25mm (sporák. spín. aj.)</t>
  </si>
  <si>
    <t>Pol19</t>
  </si>
  <si>
    <t>Trubka korudovaná 75/61 (HDV, prostup do rozvaděče, stěnu, podlahu)</t>
  </si>
  <si>
    <t>Pol20</t>
  </si>
  <si>
    <t>Svazkový ocelový držák pro 15ks kabelů (do podhledu SDK)</t>
  </si>
  <si>
    <t>Pol21</t>
  </si>
  <si>
    <t>Svazkový ocelový držák pro 30ks kabelů (do podhledu SDK)</t>
  </si>
  <si>
    <t>Pol22</t>
  </si>
  <si>
    <t>Kabelový, děrovaný, ocelový, galvanizovaný žlab 60x200x0,75mm s integr. spojkou</t>
  </si>
  <si>
    <t>Pol23</t>
  </si>
  <si>
    <t>Nástěnný, ocelový, galvanizovaný výložník 210mm, výška 75mm, nosnost 120 kg</t>
  </si>
  <si>
    <t>Pol24</t>
  </si>
  <si>
    <t>Šroub s plochou kulovou hlavou 6x12 G</t>
  </si>
  <si>
    <t>Pol25</t>
  </si>
  <si>
    <t>Hmoždinky prům.8mm (běžné trasy - zdivo, SDK)</t>
  </si>
  <si>
    <t>Pol26</t>
  </si>
  <si>
    <t>Vruty chromované (běžné trasy - zdivo, SDK)</t>
  </si>
  <si>
    <t>Pol27</t>
  </si>
  <si>
    <t>Svorka lámací 12ks 4mm</t>
  </si>
  <si>
    <t>Pol28</t>
  </si>
  <si>
    <t>Bezšroubová svorka do instal. krabice 5x0,5-2,5mm</t>
  </si>
  <si>
    <t>Pol29</t>
  </si>
  <si>
    <t>Svorka na potrubí pro OP</t>
  </si>
  <si>
    <t>Pol30</t>
  </si>
  <si>
    <t>Pásek Cu 30cm pro svorku</t>
  </si>
  <si>
    <t>Pol31</t>
  </si>
  <si>
    <t>Ekvipotenciální svorkovnice PE-12 pro ochranné místní pospojování v krabici KO125 a IP55</t>
  </si>
  <si>
    <t>Pol32</t>
  </si>
  <si>
    <t>Štítek z PVC na označení kabelu</t>
  </si>
  <si>
    <t>Pol33</t>
  </si>
  <si>
    <t>Protipožární ucpávky - tmely - prostupy požárními úseky (5000ml)</t>
  </si>
  <si>
    <t>Pol34</t>
  </si>
  <si>
    <t>Stavební hřebíky 100</t>
  </si>
  <si>
    <t>kg</t>
  </si>
  <si>
    <t>Pol35</t>
  </si>
  <si>
    <t>Páska izolační PVC 19/30m</t>
  </si>
  <si>
    <t>Pol36</t>
  </si>
  <si>
    <t>Sádra bílá</t>
  </si>
  <si>
    <t>Pol37</t>
  </si>
  <si>
    <t>OHM - orientační hlasový majáček pro nevidomé vč. hlasové nahrávky textových frází, a to dle zadání. Rozměry: 160 x 160 x 75mm, 230V, IP64</t>
  </si>
  <si>
    <t>Pol38</t>
  </si>
  <si>
    <t>Tlačítko signální tahové se šňůrou (aktivace alarmu), do krabice 68mm</t>
  </si>
  <si>
    <t>Pol39</t>
  </si>
  <si>
    <t>Tlačítko signální prosvětlené (tzv. uklidňovací světlo), do krabice 68mm</t>
  </si>
  <si>
    <t>Pol40</t>
  </si>
  <si>
    <t>Kontrolní modul s alarmem (tzv. bzučák a blikající světlo), do krabice 68mm</t>
  </si>
  <si>
    <t>Pol41</t>
  </si>
  <si>
    <t>Transformátor 15V/2VA, 230V AC (napájecí zdroj pro signal. moduly), do krabice 68mm</t>
  </si>
  <si>
    <t>D3</t>
  </si>
  <si>
    <t xml:space="preserve">Svítidla  a  světelné  zdroje  vč. zdrojů </t>
  </si>
  <si>
    <t>Pol42</t>
  </si>
  <si>
    <t>A - Čtvercové vestavné LED svítidlo pro přímé osvětlení s UGR&lt;19. Jemné, měkké a neoslňující osvětlení pro kanceláře a vzdělávání aplikace s opálovým difuzorem pro plně homogenní osvětlení. Příkon svítidla: 36 W Životnost: 50 000 h L80, Celkový světelný tok: 4206 lm, Účinnost svítidla: 117 lm/W, Podání barev Ra &gt; 80, barevná teplota 3000-4000 K. Vstupní výkon nastavitelný na místě ve 4 krocích (FLEX1 - 100%, FLEX2 - 95%, FLEX3 - 90%, FLEX4 - 85%). Rozměry: 596 x 596 x 35mm, hmotnost: 1,34 kg, IP40, IK03 + Box pro přisazenou montáž.</t>
  </si>
  <si>
    <t>Pol43</t>
  </si>
  <si>
    <t>B - Přisazené LED svítidlo typu downlight. Pevný výstup LED předřadník. Těleso: tlakově odlévaný hliník. Difuzor: polykarbonát, hladký reflektor s povrchovou úpravou bílá s širokým paprskem. Rámeček: vysoce kvalitní, vysoce odrazivý polykarbonát. Elektrická Třída ochrany I, IP43, IK06. Dodáváno s LED zdroji v barvě 4000K. Rozměry: Ø181 x 182 mm. Příkon svítidla: 15,3 W. Světelný tok: 2048 lm. Světelný výkon svítidel: 134 lm/W. Hmotnost: 2,59 kg + Box pro přisazenou montáž.</t>
  </si>
  <si>
    <t>86</t>
  </si>
  <si>
    <t>Pol44</t>
  </si>
  <si>
    <t>C - Přisazené LED svítidlo typu downlight. Pevný výstup LED předřadník. Těleso: tlakově odlévaný hliník. Difuzor: polykarbonát, hladký reflektor s povrchovou úpravou bílá s širokým paprskem. Rámeček: vysoce kvalitní, vysoce odrazivý polykarbonát. Elektrická Třída ochrany I, IP43, IK06. Dodáváno s LED zdroji v barvě 4000K. Rozměry: Ø180 x 182 mm. Příkon svítidla: 26,6 W. Světelný tok: 3180 lm. Světelný výkon svítidel: 120 lm/W. Hmotnost: 2,67 kg + Box pro přisazenou montáž.</t>
  </si>
  <si>
    <t>88</t>
  </si>
  <si>
    <t>Pol45</t>
  </si>
  <si>
    <t>D - LED bodové světlo pro definované akcentové osvětlení. Vyzařovací úhel 38°, vyměnitelný reflektor 24° je přiložen samostatně, pro maloobchodní použití a výstavy. Celkový světelný tok: 2100 lm, Příkon svítidla: 23 W. Účinnost svítidla: 92 lm/W. Životnost: 50 000 h při L70. Podání barev Ra &gt;90, teplota chromatičnosti 4000 K, 3fázový univerzální adaptér pro kolejnice. Bodové světlo otočné o 350° a naklápěcí o 90°. Pouzdro s integrovaným měničem z tlakově litého hliníku, barva bílá (RAL 9016). Rozměry: 140 x 69 x 178 mm, hmotnost: 0,6 kg, IP40, IK03</t>
  </si>
  <si>
    <t>90</t>
  </si>
  <si>
    <t>Pol46</t>
  </si>
  <si>
    <t>E - Robustní  nástěnné svítidlo. elektronický předřadník se stálým výstupem. Zadní deska: tlakově odlévaný hliník, barvený antracit. Těleso: antracit polykarbonát. Vstup pro kabel Ø20mm prostřednictvím zadního nebo bočního otvoru, kompatibilní s BESA. IP65, IK10. Dodáváno s LED zdroji v barvě 4000K. Rozměry: 381 x 196 x 305 mm. Příkon svítidla: 15,4 W. Světelný tok: 1844 lm. Světelný výkon svítidel: 120 lm/W. Hmotnost: 2,8 kg</t>
  </si>
  <si>
    <t>92</t>
  </si>
  <si>
    <t>Pol47</t>
  </si>
  <si>
    <t>N1 - Nouzové LED svítidlo pro nouzové osvětlení v klidu s min. 0,5 luxu dle EN 1838, 2W/212lm, optika prostorová. Speciální konstrukce polykarbonátové čočky pro zlepšení a maximalizaci rozestupů. Teplota chromatičnosti: 4000K, výměna baterie bez nářadí. Svítidlo s lokálním bateriovým napájením (LiFePO4) pro 3 hodiny nouzového osvětlení v neudržovaném režimu, s automatickým testem (autotestem), zobrazení stavu svítidla pomocí stavové LED, baterie: LiFePO4 3,2V 1,5Ah, počáteční doba nabíjení: 24 hodin, Krabice pro povrchovou montáž k dispozici jako příslušenství. Rozměry: Ø140 x 3 mm, hmotnost: 0,27 kg + Box pro přisazenou montáž 200x200x62mm.</t>
  </si>
  <si>
    <t>94</t>
  </si>
  <si>
    <t>Pol48</t>
  </si>
  <si>
    <t>N2 - Nouzové LED svítidlo pro nouzové osvětlení v klidu s min. 0,5 luxu dle EN 1838, 2W/210lm, optika ulička. Speciální konstrukce polykarbonátové čočky pro zlepšení a maximalizaci rozestupů. Teplota chromatičnosti: 4000K, výměna baterie bez nářadí. Svítidlo s lokálním bateriovým napájením (LiFePO4) pro 3 hodiny nouzového osvětlení v neudržovaném režimu, s automatickým testem (autotestem), zobrazení stavu svítidla pomocí stavové LED, baterie: LiFePO4 3,2V 1,5Ah, počáteční doba nabíjení: 24 hodin, Krabice pro povrchovou montáž k dispozici jako příslušenství. Rozměry: Ø140 x 3 mm, hmotnost: 0,27 kg + Box pro přisazenou montáž 200x200x62mm.</t>
  </si>
  <si>
    <t>96</t>
  </si>
  <si>
    <t>Pol49</t>
  </si>
  <si>
    <t>N3 - LED nouzové svítidlo pro osvětlení únikové cesty, vysoce výkonné LED diody. Svítidlo pro přisazenou montáž z polykarbonátu, možnost doplnit piktogramy. Krytá svítidla IP65. Asymetrická vyzařovací charakteristika. Doba zálohy 1 hodina. Rozměry svítidla 269x144x44mm. Možnost provozu pro teploty -15°C-40°C. Světelný tok 351 lm.</t>
  </si>
  <si>
    <t>98</t>
  </si>
  <si>
    <t>Pol50</t>
  </si>
  <si>
    <t>N4 - LED svítidlo s evakuační značkou s lokálním bateriovým napájením pro 3hodinové nouzové osvětlení s funkcí manuálního a autotestu - Svíticí deska, 5,1W/70lm. Dosah zobrazení až 30 m. V souladu s normami DIN EN 1838 a DIN4844-1. Snadná instalace s univerzálním montážním držákem pro strop, na zeď, montáž pod úhlem 90°, včetně 4 piktogramů (nahoře, dolů, vlevo, vpravo). Zobrazení stavu svítidla pomocí stavové LED. Životnost: 50 000 hodin při L80. Třída ochrany: IP40. Odolnost proti nárazu: IK03. Standardní a nestacionární režim, baterie: LiFePO4 3,2V 1,5Ah, doba počátečního nabíjení: 24 hodin. Rozměry: 343 x 45 x 231 mm, hmotnost: 0,98 kg.</t>
  </si>
  <si>
    <t>100</t>
  </si>
  <si>
    <t>Pol51</t>
  </si>
  <si>
    <t>N5 - LED nouzové přepážkové a výjezdové svítidlo s místním bateriovým napájením pro 3hodinové nouzové osvětlení s manuálním a autotestem Funkce (Autotest), 4,8W/269W, Dosah až 20 m, V souladu s DIN EN 1838 a DIN4844-1, včetně 4 piktogramů (vlevo, vpravo, šipka, zelená), zobrazení stavu svítidla pomocí stavové LED, životnost: 50 000 hodin @L80, IP65, Odolnost proti nárazu: IK08. Udržovaný a neudržovaný režim, baterie: LiFePO4 3,2V 1,5Ah, doba počátečního nabíjení: 24 hodin. Rozměry: 255 x 110 x 70 mm, hmotnost: 0,6 kg.</t>
  </si>
  <si>
    <t>102</t>
  </si>
  <si>
    <t>Pol52</t>
  </si>
  <si>
    <t>Příslušenství pro D - 3 pólová lišta délky 2000mm, bílá</t>
  </si>
  <si>
    <t>104</t>
  </si>
  <si>
    <t>Pol53</t>
  </si>
  <si>
    <t>Příslušenství pro D - 3 pólová lišta délky 3000mm, bílá</t>
  </si>
  <si>
    <t>106</t>
  </si>
  <si>
    <t>Pol54</t>
  </si>
  <si>
    <t>Příslušenství pro D - koncovka 3 pólové lišty, bílá</t>
  </si>
  <si>
    <t>108</t>
  </si>
  <si>
    <t>Pol55</t>
  </si>
  <si>
    <t>Příslušenství pro D - roh 3 pólové lišty, bílá</t>
  </si>
  <si>
    <t>110</t>
  </si>
  <si>
    <t>Pol56</t>
  </si>
  <si>
    <t>Příslušenství pro D - spojka 3 pólové lišty, bílá</t>
  </si>
  <si>
    <t>112</t>
  </si>
  <si>
    <t>Pol57</t>
  </si>
  <si>
    <t>Příslušenství pro D - napáječ 3 pólové lišty, bílá</t>
  </si>
  <si>
    <t>114</t>
  </si>
  <si>
    <t>Pol58</t>
  </si>
  <si>
    <t>LED pásek 24V, 6W/m, 137lm/W, Ra&gt;80, IP20, 5 let záruka, s umístěním do hliníkového profilu s mléčným difuzorem</t>
  </si>
  <si>
    <t>116</t>
  </si>
  <si>
    <t>Pol59</t>
  </si>
  <si>
    <t>Kvalitní napěťový zdroj řady 230V/24VDC, max. 2A (50W) s režimem konstantního proudu. SELV, IP65</t>
  </si>
  <si>
    <t>118</t>
  </si>
  <si>
    <t>Pol60</t>
  </si>
  <si>
    <t>Kvalitní napěťový zdroj řady 230V/24VDC, max. 6,25A (150W) s režimem konstantního proudu. SELV, IP65</t>
  </si>
  <si>
    <t>120</t>
  </si>
  <si>
    <t>Pol61</t>
  </si>
  <si>
    <t>Ekologický příspěvek svítidla dle zákona</t>
  </si>
  <si>
    <t>122</t>
  </si>
  <si>
    <t>D4</t>
  </si>
  <si>
    <t>Vodiče  a  kabely</t>
  </si>
  <si>
    <t>Pol62</t>
  </si>
  <si>
    <t>CYKY-O 2(3)x1,5 (vypínače)</t>
  </si>
  <si>
    <t>124</t>
  </si>
  <si>
    <t>Pol63</t>
  </si>
  <si>
    <t>CYKY-J  3x1,5</t>
  </si>
  <si>
    <t>126</t>
  </si>
  <si>
    <t>Pol64</t>
  </si>
  <si>
    <t>CYKY-J  5x1,5</t>
  </si>
  <si>
    <t>128</t>
  </si>
  <si>
    <t>Pol65</t>
  </si>
  <si>
    <t>CYKY-J  3x2,5</t>
  </si>
  <si>
    <t>130</t>
  </si>
  <si>
    <t>Pol66</t>
  </si>
  <si>
    <t>CYKY-J  3x4</t>
  </si>
  <si>
    <t>132</t>
  </si>
  <si>
    <t>Pol67</t>
  </si>
  <si>
    <t>H07V (CY) 2,5 (rozvaděč + protah. drát)</t>
  </si>
  <si>
    <t>134</t>
  </si>
  <si>
    <t>Pol68</t>
  </si>
  <si>
    <t>H07V (CY) 4 (místní pospojování aj.)</t>
  </si>
  <si>
    <t>136</t>
  </si>
  <si>
    <t>Pol69</t>
  </si>
  <si>
    <t>H07V (CY) 6 (místní pospojování, ochrana před bleskem, aj.)</t>
  </si>
  <si>
    <t>138</t>
  </si>
  <si>
    <t>Pol70</t>
  </si>
  <si>
    <t>H07V (CYA) 16 - (hlavní a místní pospojování)</t>
  </si>
  <si>
    <t>140</t>
  </si>
  <si>
    <t>03-2 - Montáž silnoproud</t>
  </si>
  <si>
    <t>D1 - Montáž  rozvaděčové  techniky  (není-li  uvedeno  jinak)</t>
  </si>
  <si>
    <t>D2 - Montáž  elektroinstalačního  materiálů,  el. přístrojů,  el. spotřebičů</t>
  </si>
  <si>
    <t>D3 - Montáž svítidel včetně světelných zdrojů</t>
  </si>
  <si>
    <t>D4 - Uložení vodičů a kabelů</t>
  </si>
  <si>
    <t>D5 - Zednické a zemní práce + materiál</t>
  </si>
  <si>
    <t>D6 - Hodinové zúčtovací sazby</t>
  </si>
  <si>
    <t>Montáž  rozvaděčové  techniky  (není-li  uvedeno  jinak)</t>
  </si>
  <si>
    <t>Pol72</t>
  </si>
  <si>
    <t>Osazení a zapojení vestavného rozvaděče ozn. RPA1.1, vč. ukončení vodičů cca 200ks do 6mm2, 7ks do 16mm2</t>
  </si>
  <si>
    <t>Montáž  elektroinstalačního  materiálů,  el. přístrojů,  el. spotřebičů</t>
  </si>
  <si>
    <t>Pol73</t>
  </si>
  <si>
    <t>Spínač č.1, IP40, do krabice</t>
  </si>
  <si>
    <t>Pol74</t>
  </si>
  <si>
    <t>Přepínač č.5, IP40, do krabice</t>
  </si>
  <si>
    <t>Pol75</t>
  </si>
  <si>
    <t>Přepínač č.6, IP40, do krabice</t>
  </si>
  <si>
    <t>Pol76</t>
  </si>
  <si>
    <t>Přepínač č.7, IP40, do krabice</t>
  </si>
  <si>
    <t>Pol77</t>
  </si>
  <si>
    <t>Tlačítko č.1/0+1/0, IP40, do krabice</t>
  </si>
  <si>
    <t>Pol78</t>
  </si>
  <si>
    <t>Spínač automatický se snímačem pohybu, IP44, nástěnný</t>
  </si>
  <si>
    <t>Pol79</t>
  </si>
  <si>
    <t>Zásuvka 16A/230V, bílá, zapuštěná do krabice</t>
  </si>
  <si>
    <t>Pol80</t>
  </si>
  <si>
    <t>Zásuvka 16A/230V, šedá, zapuštěná do krabice</t>
  </si>
  <si>
    <t>Pol81</t>
  </si>
  <si>
    <t>Zásuvka 16A/230V, zapuštěná do krabice s ochranou proti přepětí</t>
  </si>
  <si>
    <t>Pol82</t>
  </si>
  <si>
    <t>Pol83</t>
  </si>
  <si>
    <t>Krab.přístrojová (prům. 68mm) bez zapojení</t>
  </si>
  <si>
    <t>Pol84</t>
  </si>
  <si>
    <t>Krab.odbočná (prům. 68 + víčko) kruh. bez zap.</t>
  </si>
  <si>
    <t>Pol85</t>
  </si>
  <si>
    <t>Krabice odbočná (prům. 97) kruhová bez zapojení</t>
  </si>
  <si>
    <t>Pol86</t>
  </si>
  <si>
    <t>Krabice KO 125 (110) bez zapojení</t>
  </si>
  <si>
    <t>Pol87</t>
  </si>
  <si>
    <t>Krabice IP54, nástěnná, šedá, malá 100x100x61mm</t>
  </si>
  <si>
    <t>Pol88</t>
  </si>
  <si>
    <t>Pol89</t>
  </si>
  <si>
    <t>Trubka ohebná PVC prům.25mm pod omítku</t>
  </si>
  <si>
    <t>Pol90</t>
  </si>
  <si>
    <t>Trubka korudovaná 75/61 (prostup do rozvaděče, přes stěnu, podlahu)</t>
  </si>
  <si>
    <t>Pol91</t>
  </si>
  <si>
    <t>Svazkový ocelový držák pro 15ks a 30ks kabelů</t>
  </si>
  <si>
    <t>Pol92</t>
  </si>
  <si>
    <t>Kabelový, děrovaný, ocelový, galvanizovaný žlab 60x200x0,75mm vč. příslušenství</t>
  </si>
  <si>
    <t>Pol93</t>
  </si>
  <si>
    <t>Hmoždinky prům.8mm včetně vrutu</t>
  </si>
  <si>
    <t>Pol94</t>
  </si>
  <si>
    <t>Pol95</t>
  </si>
  <si>
    <t>Pol96</t>
  </si>
  <si>
    <t>Svorka na potrubí vč. pásku</t>
  </si>
  <si>
    <t>Pol97</t>
  </si>
  <si>
    <t>Pol98</t>
  </si>
  <si>
    <t>Ochranný spoj pevně 4-25mm (SEBT aj.)</t>
  </si>
  <si>
    <t>Pol99</t>
  </si>
  <si>
    <t>Montáž kabelového štítku</t>
  </si>
  <si>
    <t>Pol100</t>
  </si>
  <si>
    <t>Protipožární ucpávky - tmely, aj. - prostupy požárními úseky (5000ml)</t>
  </si>
  <si>
    <t>Pol101</t>
  </si>
  <si>
    <t>Připojení el. strojů a spotřebičů (bojler, OHM, klima, pohony, stroje, vzt)</t>
  </si>
  <si>
    <t>Pol102</t>
  </si>
  <si>
    <t>Pol103</t>
  </si>
  <si>
    <t>Pol104</t>
  </si>
  <si>
    <t>Pol105</t>
  </si>
  <si>
    <t>Transformátor 15V/2VA, 230V AC (napájecí zdroj pro signalizační moduly)</t>
  </si>
  <si>
    <t>Montáž svítidel včetně světelných zdrojů</t>
  </si>
  <si>
    <t>Pol106</t>
  </si>
  <si>
    <t>LED svítidla ozn. A - N5 vč. příslušenství</t>
  </si>
  <si>
    <t>Pol107</t>
  </si>
  <si>
    <t>Pol108</t>
  </si>
  <si>
    <t>Transformátor 50-150W, 230V-AC/24VDC (napájecí zdroj pro LED)</t>
  </si>
  <si>
    <t>Uložení vodičů a kabelů</t>
  </si>
  <si>
    <t>Pol109</t>
  </si>
  <si>
    <t>CYKY-O 3x1,5 (pod omítkou)</t>
  </si>
  <si>
    <t>Pol110</t>
  </si>
  <si>
    <t>CYKY-J 3x1,5</t>
  </si>
  <si>
    <t>Pol111</t>
  </si>
  <si>
    <t>CYKY-J 5x1,5</t>
  </si>
  <si>
    <t>Pol112</t>
  </si>
  <si>
    <t>CYKY-J 3x2,5</t>
  </si>
  <si>
    <t>Pol113</t>
  </si>
  <si>
    <t>CYKY-J 3x4</t>
  </si>
  <si>
    <t>Pol114</t>
  </si>
  <si>
    <t>Pol115</t>
  </si>
  <si>
    <t>Pol116</t>
  </si>
  <si>
    <t>Pol117</t>
  </si>
  <si>
    <t>D5</t>
  </si>
  <si>
    <t>Zednické a zemní práce + materiál</t>
  </si>
  <si>
    <t>Pol118</t>
  </si>
  <si>
    <t>Sekání (vrtání) kapes 10x10x5 (beton)</t>
  </si>
  <si>
    <t>Pol119</t>
  </si>
  <si>
    <t>Sekání (vrtání) kapes 15x15x10 (beton)</t>
  </si>
  <si>
    <t>Pol120</t>
  </si>
  <si>
    <t>Vrtání zdí 15cm beton do průměru 10cm</t>
  </si>
  <si>
    <t>Pol121</t>
  </si>
  <si>
    <t>Vrtání zdí 30cm beton do průměru 10cm</t>
  </si>
  <si>
    <t>Pol122</t>
  </si>
  <si>
    <t>Průraz stropem beton 30cm (silnoproud)</t>
  </si>
  <si>
    <t>Pol123</t>
  </si>
  <si>
    <t>Vnitrostaveništní doprava suti a vybouraných hmot vodorovně do 50 m, svisle ručně pro budovy a haly výšky do 9 m</t>
  </si>
  <si>
    <t>Pol124</t>
  </si>
  <si>
    <t>Odvoz suti a vybouraných hmot na skládku nebo meziskládku do 10 km od místa stavby se složením</t>
  </si>
  <si>
    <t>Pol125</t>
  </si>
  <si>
    <t>Poplatek za uložení stavebního odpadu na skládce (skládkovné) směsného stavebního a demoličního</t>
  </si>
  <si>
    <t>Pol126</t>
  </si>
  <si>
    <t>Lešení pomocné pracovní pro objekty pozemních staveb pro zatížení do 150 kg/m2, o výšce lešeňové podlahy do 1,9 m</t>
  </si>
  <si>
    <t>D6</t>
  </si>
  <si>
    <t>Hodinové zúčtovací sazby</t>
  </si>
  <si>
    <t>Pol127</t>
  </si>
  <si>
    <t>Příprava staveniště</t>
  </si>
  <si>
    <t>h</t>
  </si>
  <si>
    <t>Pol128</t>
  </si>
  <si>
    <t>Vyměřování svítidel, zásuvek, spínačů, kab. tras, vyhledání stáv. instalce aj.</t>
  </si>
  <si>
    <t>Pol129</t>
  </si>
  <si>
    <t>Demontáž st. elektroinstalace, úprava, přepojení, aj.</t>
  </si>
  <si>
    <t>Pol130</t>
  </si>
  <si>
    <t>Spolupráce s revizním technikem</t>
  </si>
  <si>
    <t>Pol131</t>
  </si>
  <si>
    <t>Výchozí revize včetně revizní zprávy (elektroinstalace)</t>
  </si>
  <si>
    <t>Pol132</t>
  </si>
  <si>
    <t>Výkresová dokumentace skutečného provedení stavby, půdorysy + rozvaděče (h)</t>
  </si>
  <si>
    <t>Pol133</t>
  </si>
  <si>
    <t>Koordinační činnost s ostatními profesemi</t>
  </si>
  <si>
    <t>Pol134</t>
  </si>
  <si>
    <t>Komplexní přezkoušení - oživení</t>
  </si>
  <si>
    <t>03-3 - Slaboproud</t>
  </si>
  <si>
    <t>Úroveň 3:</t>
  </si>
  <si>
    <t>03-3-1 - SKS - Strukturovaná kabeláž</t>
  </si>
  <si>
    <t xml:space="preserve">D1 - Přípojné místo </t>
  </si>
  <si>
    <t>D2 - Rozvaděče DR-1</t>
  </si>
  <si>
    <t>D3 - Propojovací kabely</t>
  </si>
  <si>
    <t>D4 - Kabely</t>
  </si>
  <si>
    <t xml:space="preserve">D5 - Ostatní </t>
  </si>
  <si>
    <t xml:space="preserve">Přípojné místo </t>
  </si>
  <si>
    <t>1.1</t>
  </si>
  <si>
    <t>Keystone modul RJ-45 nestíněný, Cat. 6,</t>
  </si>
  <si>
    <t>1.2</t>
  </si>
  <si>
    <t>maska nosná, 1x pozice keystone</t>
  </si>
  <si>
    <t>1.3</t>
  </si>
  <si>
    <t>maska nosná, 2x pozice keystone</t>
  </si>
  <si>
    <t>1.4</t>
  </si>
  <si>
    <t>kryt zásuvky pro nosné masky</t>
  </si>
  <si>
    <t>1.5</t>
  </si>
  <si>
    <t>rámeček zásuvky jednonásobný</t>
  </si>
  <si>
    <t>Rozvaděče DR-1</t>
  </si>
  <si>
    <t>2.1</t>
  </si>
  <si>
    <t>Datový rozvaděč nástěnný 12U 600x600</t>
  </si>
  <si>
    <t>2.2</t>
  </si>
  <si>
    <t>19" Patch panel 24xRJ45, Cat.6, 1U, 110 IDC</t>
  </si>
  <si>
    <t>2.3</t>
  </si>
  <si>
    <t>Vyvazovací panel 1U</t>
  </si>
  <si>
    <t>2.4</t>
  </si>
  <si>
    <t>Rozvodný panel 8x230V s přepěťovou ochranou</t>
  </si>
  <si>
    <t>2.5</t>
  </si>
  <si>
    <t>Montážní sada šrouby 4 ks v balení pro montáž prvků do RACK</t>
  </si>
  <si>
    <t>bal</t>
  </si>
  <si>
    <t>Propojovací kabely</t>
  </si>
  <si>
    <t>4.1</t>
  </si>
  <si>
    <t>propojovací kabel RJ45/RJ45, U/UTP, 1m, kat. 6, šedá</t>
  </si>
  <si>
    <t>Kabely</t>
  </si>
  <si>
    <t>5.1</t>
  </si>
  <si>
    <t>CYKY 3x2.5</t>
  </si>
  <si>
    <t>5.1.1</t>
  </si>
  <si>
    <t>CYKY 3x1.5</t>
  </si>
  <si>
    <t>5.2</t>
  </si>
  <si>
    <t>CYA 6 zelenožlutý</t>
  </si>
  <si>
    <t>5.3</t>
  </si>
  <si>
    <t>UTP instalační kabel Cat.6, LS0H</t>
  </si>
  <si>
    <t xml:space="preserve">Ostatní </t>
  </si>
  <si>
    <t>6.1</t>
  </si>
  <si>
    <t>Spolupráce se správcem IT</t>
  </si>
  <si>
    <t>hod</t>
  </si>
  <si>
    <t>6.2</t>
  </si>
  <si>
    <t>Demontáže stávajících rozvodů SLP</t>
  </si>
  <si>
    <t>6.3</t>
  </si>
  <si>
    <t>Spolupráce s ostatními profesemi</t>
  </si>
  <si>
    <t>6.4</t>
  </si>
  <si>
    <t>Oživení systému</t>
  </si>
  <si>
    <t>6.5</t>
  </si>
  <si>
    <t>Revize, zaškolení obsluhy,</t>
  </si>
  <si>
    <t>03-3-2 - PZTS - Poplachový zabezpečovací a tísňový systém</t>
  </si>
  <si>
    <t>D1 - Hardware PZTS - Stupeň 2</t>
  </si>
  <si>
    <t>14. - Kabely PZTS</t>
  </si>
  <si>
    <t xml:space="preserve">D2 - Ostatní </t>
  </si>
  <si>
    <t>Hardware PZTS - Stupeň 2</t>
  </si>
  <si>
    <t>Ústředna PZTS, 15 podsystémů, až 230 sběrnicových prvků, včteně komunikátoru GSM/GPRS na PCO</t>
  </si>
  <si>
    <t>Akumulátor 12V/18Ah</t>
  </si>
  <si>
    <t>Přístupový modul s LCD displejem, ovládacími klávesami a čtečkou RFID pro ovládání zabezpečovacího systému. Obsahuje jeden ovládací segment, a pokud je potřeba, může být vybaven až 20 ovládacími segmenty</t>
  </si>
  <si>
    <t>Ovládací segment pro přístupové moduly</t>
  </si>
  <si>
    <t>Detektor požáru (kouř a teplota), optická a akustická signalizace, připojení pomocí BUS, ČSN 54-5,7</t>
  </si>
  <si>
    <t>1.6</t>
  </si>
  <si>
    <t>Baterie 1.5 AA</t>
  </si>
  <si>
    <t>1.7</t>
  </si>
  <si>
    <t>Stropní detektor pohybu 360 stupnu, komunikace BUS, dosah 11 m</t>
  </si>
  <si>
    <t>1.8</t>
  </si>
  <si>
    <t>Vnitřní siréna</t>
  </si>
  <si>
    <t>14.</t>
  </si>
  <si>
    <t>Kabely PZTS</t>
  </si>
  <si>
    <t>Kabel PZTS 6x0.5 + 2x0.8</t>
  </si>
  <si>
    <t>3.1</t>
  </si>
  <si>
    <t>Demontáž stávajících rozvodů a prvků PZTS a jejich ekologická likvidace</t>
  </si>
  <si>
    <t>3.2</t>
  </si>
  <si>
    <t>3.3</t>
  </si>
  <si>
    <t>3.4</t>
  </si>
  <si>
    <t>Revize, zaškolení obsluhy, odzkoušení systému</t>
  </si>
  <si>
    <t>03-3-3 - KT - Kabelové trasy výše uvedených souborů</t>
  </si>
  <si>
    <t>Trubka ohebná PVC volně nebo pod omítkou 29 mm</t>
  </si>
  <si>
    <t>Trubka ohebná PVC volně nebo pod omítkou 36 mm</t>
  </si>
  <si>
    <t>Trubka ohebná PVC volně nebo pod omítkou 48 mm</t>
  </si>
  <si>
    <t>Krabice přístrojová /KU68 - hloubka 41 mm</t>
  </si>
  <si>
    <t>Krabice odbočná KO 97/100 s víčkem a šroubky</t>
  </si>
  <si>
    <t>Sádra - stavební šedá</t>
  </si>
  <si>
    <t>Drobný elektroinstalační materiál</t>
  </si>
  <si>
    <t>Sběrný kabelový držák, 15x kabel 3x1,5mm2, univerzální, PP, bezhalogenní.</t>
  </si>
  <si>
    <t>1.9</t>
  </si>
  <si>
    <t>plastové stahovací pásky, UV stabilní, 200x4,8, 100ks</t>
  </si>
  <si>
    <t>1.10</t>
  </si>
  <si>
    <t>Průraz D=6cm, cihla 15cm</t>
  </si>
  <si>
    <t>1.11</t>
  </si>
  <si>
    <t>Průraz D=6cm, cihla 30cm</t>
  </si>
  <si>
    <t>1.12</t>
  </si>
  <si>
    <t>Vysekání kapsy v cihl. zdi, krabice do 100x100x50 mm</t>
  </si>
  <si>
    <t>1.13</t>
  </si>
  <si>
    <t>Vysekání kapsy v cihl. zdi, krabice do 250x250x100 mm</t>
  </si>
  <si>
    <t>1.14</t>
  </si>
  <si>
    <t>Ekologická likvidace elektroinstalačního materiálu</t>
  </si>
  <si>
    <t>set</t>
  </si>
  <si>
    <t>1.15</t>
  </si>
  <si>
    <t>Požární ucpávky</t>
  </si>
  <si>
    <t>1.16</t>
  </si>
  <si>
    <t>Vnitrostaveništní doprava suti a vybouraných hmot pro budovy v do 9 m ručně</t>
  </si>
  <si>
    <t>1.17</t>
  </si>
  <si>
    <t>1.18</t>
  </si>
  <si>
    <t>Poplatek za uložení stavebního odpadu na skládce (skládkovné) směsného stavebního a demoličníh</t>
  </si>
  <si>
    <t>1.19</t>
  </si>
  <si>
    <t>Koordinace a spolupráce s jinými profesemi</t>
  </si>
  <si>
    <t>1.20</t>
  </si>
  <si>
    <t>HZS (účast na KD, práce spojeně se zajištěním provozuschopnosti stávajících systémů po dobu rekonstrukce)</t>
  </si>
  <si>
    <t>03-3-4 - 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</si>
  <si>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</si>
  <si>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</si>
  <si>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</si>
  <si>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</si>
  <si>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>VRN3</t>
  </si>
  <si>
    <t>Zařízení staveniště</t>
  </si>
  <si>
    <t>030001000</t>
  </si>
  <si>
    <t>1024</t>
  </si>
  <si>
    <t>-905016813</t>
  </si>
  <si>
    <t>https://podminky.urs.cz/item/CS_URS_2025_01/030001000</t>
  </si>
  <si>
    <t>VRN4</t>
  </si>
  <si>
    <t>Inženýrská činnost</t>
  </si>
  <si>
    <t>041103000</t>
  </si>
  <si>
    <t>2016653433</t>
  </si>
  <si>
    <t>https://podminky.urs.cz/item/CS_URS_2025_01/041103000</t>
  </si>
  <si>
    <t>VRN6</t>
  </si>
  <si>
    <t>Územní vlivy</t>
  </si>
  <si>
    <t>065002000</t>
  </si>
  <si>
    <t>Mimostaveništní doprava materiálů, výrobků a strojů</t>
  </si>
  <si>
    <t>306515028</t>
  </si>
  <si>
    <t>https://podminky.urs.cz/item/CS_URS_2025_01/065002000</t>
  </si>
  <si>
    <t>05 - Terasa</t>
  </si>
  <si>
    <t xml:space="preserve">    1 - Zemní práce</t>
  </si>
  <si>
    <t xml:space="preserve">    2 - Zakládání</t>
  </si>
  <si>
    <t xml:space="preserve">    762 - Konstrukce tesařské</t>
  </si>
  <si>
    <t>Zemní práce</t>
  </si>
  <si>
    <t>131213701</t>
  </si>
  <si>
    <t>Hloubení nezapažených jam ručně s urovnáním dna do předepsaného profilu a spádu v hornině třídy těžitelnosti I skupiny 3 soudržných</t>
  </si>
  <si>
    <t>694545464</t>
  </si>
  <si>
    <t>https://podminky.urs.cz/item/CS_URS_2025_01/131213701</t>
  </si>
  <si>
    <t>"ocelové sloupy pro uchycení zastínění"</t>
  </si>
  <si>
    <t>0,8*0,8*1*2</t>
  </si>
  <si>
    <t>167111101</t>
  </si>
  <si>
    <t>Nakládání, skládání a překládání neulehlého výkopku nebo sypaniny ručně nakládání, z hornin třídy těžitelnosti I, skupiny 1 až 3</t>
  </si>
  <si>
    <t>-795743250</t>
  </si>
  <si>
    <t>https://podminky.urs.cz/item/CS_URS_2025_01/167111101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</si>
  <si>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</si>
  <si>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</si>
  <si>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-1484950040</t>
  </si>
  <si>
    <t>https://podminky.urs.cz/item/CS_URS_2025_01/162751117</t>
  </si>
  <si>
    <t>171251201</t>
  </si>
  <si>
    <t>Uložení sypaniny na skládky nebo meziskládky bez hutnění s upravením uložené sypaniny do předepsaného tvaru</t>
  </si>
  <si>
    <t>548659217</t>
  </si>
  <si>
    <t>https://podminky.urs.cz/item/CS_URS_2025_01/171251201</t>
  </si>
  <si>
    <t>171201231</t>
  </si>
  <si>
    <t>Poplatek za uložení stavebního odpadu na recyklační skládce (skládkovné) zeminy a kamení zatříděného do Katalogu odpadů pod kódem 17 05 04</t>
  </si>
  <si>
    <t>1149481831</t>
  </si>
  <si>
    <t>https://podminky.urs.cz/item/CS_URS_2025_01/171201231</t>
  </si>
  <si>
    <t>1,28*1,8</t>
  </si>
  <si>
    <t>Zakládání</t>
  </si>
  <si>
    <t>275313711</t>
  </si>
  <si>
    <t>Základy z betonu prostého patky a bloky z betonu kamenem neprokládaného tř. C 20/25</t>
  </si>
  <si>
    <t>274720805</t>
  </si>
  <si>
    <t>https://podminky.urs.cz/item/CS_URS_2025_01/275313711</t>
  </si>
  <si>
    <t>338171123.R</t>
  </si>
  <si>
    <t>Montáž sloupků ocelových trubkových výšky do 4 m se zabetonováním do připravených jamek včetně podpěrné konstrukce při betonáži</t>
  </si>
  <si>
    <t>581868200</t>
  </si>
  <si>
    <t>14011036</t>
  </si>
  <si>
    <t>trubka ocelová bezešvá hladká jakost 11 353 60,3x4,0mm</t>
  </si>
  <si>
    <t>1693617603</t>
  </si>
  <si>
    <t>4*2</t>
  </si>
  <si>
    <t>15619210.R</t>
  </si>
  <si>
    <t>krytka plastová D60mm</t>
  </si>
  <si>
    <t>539180732</t>
  </si>
  <si>
    <t>783614661</t>
  </si>
  <si>
    <t>Základní antikorozní nátěr armatur a kovových potrubí jednonásobný potrubí přes DN 50 do DN 100 mm syntetický standardní</t>
  </si>
  <si>
    <t>838975062</t>
  </si>
  <si>
    <t>https://podminky.urs.cz/item/CS_URS_2025_01/783614661</t>
  </si>
  <si>
    <t>783617621</t>
  </si>
  <si>
    <t>Krycí nátěr (email) armatur a kovových potrubí potrubí přes DN 50 do DN 100 mm jednonásobný syntetický standardní</t>
  </si>
  <si>
    <t>1978350201</t>
  </si>
  <si>
    <t>https://podminky.urs.cz/item/CS_URS_2025_01/783617621</t>
  </si>
  <si>
    <t>936001002</t>
  </si>
  <si>
    <t>Montáž prvků městské a zahradní architektury hmotnosti přes 0,1 do 1,5 t</t>
  </si>
  <si>
    <t>-1888884847</t>
  </si>
  <si>
    <t>https://podminky.urs.cz/item/CS_URS_2025_01/936001002</t>
  </si>
  <si>
    <t>"hranu terasy tvoří zahradní květináče"</t>
  </si>
  <si>
    <t>2+5+2</t>
  </si>
  <si>
    <t>74910221</t>
  </si>
  <si>
    <t xml:space="preserve">květináč betonový 1000x300x900mm s povrchovou úpravou textury a barvy dřeva </t>
  </si>
  <si>
    <t>-2047965935</t>
  </si>
  <si>
    <t>953961116</t>
  </si>
  <si>
    <t>Kotva chemická s vyvrtáním otvoru do betonu, železobetonu nebo tvrdého kamene tmel, velikost M 24, hloubka 210 mm</t>
  </si>
  <si>
    <t>878593608</t>
  </si>
  <si>
    <t>https://podminky.urs.cz/item/CS_URS_2025_01/953961116</t>
  </si>
  <si>
    <t>"Kotvení karabiny na skobu na chemickou kotvu do stávající fasády pro zavěšení zastínění"</t>
  </si>
  <si>
    <t>953965151</t>
  </si>
  <si>
    <t>Kotva chemická s vyvrtáním otvoru kotevní šrouby pro chemické kotvy, velikost M 24, délka 290 mm</t>
  </si>
  <si>
    <t>649597413</t>
  </si>
  <si>
    <t>https://podminky.urs.cz/item/CS_URS_2025_01/953965151</t>
  </si>
  <si>
    <t>767995100.R</t>
  </si>
  <si>
    <t>Dodávka a montáž atypických zámečnických konstrukcí hmotnosti do 1 kg - přivaření karabiny včetně potřebného materiálu a součástí</t>
  </si>
  <si>
    <t>1393807457</t>
  </si>
  <si>
    <t>"přivaření karabiny na skobu a na sloupy pro zavěšení zastínění"</t>
  </si>
  <si>
    <t>1040939284</t>
  </si>
  <si>
    <t>762</t>
  </si>
  <si>
    <t>Konstrukce tesařské</t>
  </si>
  <si>
    <t>763793111</t>
  </si>
  <si>
    <t>Montáž ostatních dílců ocelových spojovacích prostředků kotevních želez, příložek, patek, táhel</t>
  </si>
  <si>
    <t>831760809</t>
  </si>
  <si>
    <t>https://podminky.urs.cz/item/CS_URS_2025_01/763793111</t>
  </si>
  <si>
    <t>"4kg/kus"</t>
  </si>
  <si>
    <t>4*16</t>
  </si>
  <si>
    <t>42412005</t>
  </si>
  <si>
    <t>trn zemní 100x100x4,0 - 750mm</t>
  </si>
  <si>
    <t>-1850114820</t>
  </si>
  <si>
    <t>"zemní vruty po vzdálenostech 1000mm po obvodu konstrukce"</t>
  </si>
  <si>
    <t>762951003</t>
  </si>
  <si>
    <t>Montáž terasy podkladního roštu, z profilů dřevěných, osové vzdálenosti podpěr přes 420 do 550 mm</t>
  </si>
  <si>
    <t>-524341557</t>
  </si>
  <si>
    <t>https://podminky.urs.cz/item/CS_URS_2025_01/762951003</t>
  </si>
  <si>
    <t>60512127.R</t>
  </si>
  <si>
    <t>hranol stavební řezivo průřezu do 120cm2 modřín</t>
  </si>
  <si>
    <t>1443784781</t>
  </si>
  <si>
    <t>"rošt z hranolů 100x100mm (modřín) rozložených 500mm od sebe křížově"</t>
  </si>
  <si>
    <t>(2,2*12+5,5*5)*0,1*0,1</t>
  </si>
  <si>
    <t>-396362576</t>
  </si>
  <si>
    <t>"Kotvení hranolu roštu do stávající fasády"</t>
  </si>
  <si>
    <t>763793123</t>
  </si>
  <si>
    <t>Montáž ostatních dílců ocelových spojovacích prostředků svorníků, šroubů, délky přes 300 do 500 mm</t>
  </si>
  <si>
    <t>-1741249101</t>
  </si>
  <si>
    <t>https://podminky.urs.cz/item/CS_URS_2025_01/763793123</t>
  </si>
  <si>
    <t>31197011</t>
  </si>
  <si>
    <t>tyč závitová Zn bílý DIN 975 8.8 M24</t>
  </si>
  <si>
    <t>-962561166</t>
  </si>
  <si>
    <t>0,5*5</t>
  </si>
  <si>
    <t>762952004</t>
  </si>
  <si>
    <t>Montáž terasy nášlapné vrstvy z prken z dřevin velmi měkkých nebo měkkých, s broušením, bez povrchové úpravy, spojovaných šroubováním, šířky přes 135 mm</t>
  </si>
  <si>
    <t>-56077648</t>
  </si>
  <si>
    <t>https://podminky.urs.cz/item/CS_URS_2025_01/762952004</t>
  </si>
  <si>
    <t>5,5*2,2</t>
  </si>
  <si>
    <t>61198123.R</t>
  </si>
  <si>
    <t>profil terasový dřevěný borovice š 146mm tl 28mm - tlakově impregnovaná hnědá, jemná drážka</t>
  </si>
  <si>
    <t>-1566645851</t>
  </si>
  <si>
    <t>12,1*1,08 'Přepočtené koeficientem množství</t>
  </si>
  <si>
    <t>998762101</t>
  </si>
  <si>
    <t>Přesun hmot pro konstrukce tesařské stanovený z hmotnosti přesunovaného materiálu vodorovná dopravní vzdálenost do 50 m základní v objektech výšky do 6 m</t>
  </si>
  <si>
    <t>730860242</t>
  </si>
  <si>
    <t>https://podminky.urs.cz/item/CS_URS_2025_01/998762101</t>
  </si>
  <si>
    <t>06 - Vedlejší rozpočtové náklady</t>
  </si>
  <si>
    <t xml:space="preserve">    VRN1 - Průzkumné, zeměměřičské a projektové práce</t>
  </si>
  <si>
    <t>VRN1</t>
  </si>
  <si>
    <t>Průzkumné, zeměměřičské a projektové práce</t>
  </si>
  <si>
    <t>013254000</t>
  </si>
  <si>
    <t>Dokumentace skutečného provedení stavby</t>
  </si>
  <si>
    <t>200708409</t>
  </si>
  <si>
    <t>https://podminky.urs.cz/item/CS_URS_2025_01/013254000</t>
  </si>
  <si>
    <t>-1740726151</t>
  </si>
  <si>
    <t>"příprava území, zřízení, provoz, odstranění, uvedení všech ploch do původního stavu"1</t>
  </si>
  <si>
    <t>045002000</t>
  </si>
  <si>
    <t>Kompletační a koordinační činnost</t>
  </si>
  <si>
    <t>-652736420</t>
  </si>
  <si>
    <t>https://podminky.urs.cz/item/CS_URS_2025_01/045002000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</si>
  <si>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</si>
  <si>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</si>
  <si>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</si>
  <si>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</si>
  <si>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family val="2"/>
        <charset val="238"/>
      </rPr>
      <t xml:space="preserve">Rekapitulace stavby </t>
    </r>
    <r>
      <rPr>
        <sz val="8"/>
        <rFont val="Arial CE"/>
        <family val="2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</si>
  <si>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family val="2"/>
        <charset val="238"/>
      </rPr>
      <t>Rekapitulace stavby</t>
    </r>
    <r>
      <rPr>
        <sz val="8"/>
        <rFont val="Arial CE"/>
        <family val="2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</si>
  <si>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</si>
  <si>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</si>
  <si>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family val="2"/>
        <charset val="238"/>
      </rPr>
      <t>Rekapitulace objektů stavby a soupisů prací</t>
    </r>
    <r>
      <rPr>
        <sz val="8"/>
        <rFont val="Arial CE"/>
        <family val="2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</si>
  <si>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</si>
  <si>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</si>
  <si>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</si>
  <si>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</si>
  <si>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</si>
  <si>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</si>
  <si>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</si>
  <si>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</si>
  <si>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</si>
  <si>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</si>
  <si>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</si>
  <si>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</si>
  <si>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</si>
  <si>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</si>
  <si>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family val="2"/>
        <charset val="238"/>
      </rPr>
      <t>Krycí list soupisu</t>
    </r>
    <r>
      <rPr>
        <sz val="8"/>
        <rFont val="Arial CE"/>
        <family val="2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</si>
  <si>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</si>
  <si>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family val="2"/>
        <charset val="238"/>
      </rPr>
      <t>Rekapitulace členění soupisu prací</t>
    </r>
    <r>
      <rPr>
        <sz val="8"/>
        <rFont val="Arial CE"/>
        <family val="2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</si>
  <si>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</si>
  <si>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family val="2"/>
        <charset val="238"/>
      </rPr>
      <t xml:space="preserve">Soupis prací </t>
    </r>
    <r>
      <rPr>
        <sz val="8"/>
        <rFont val="Arial CE"/>
        <family val="2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</si>
  <si>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</si>
  <si>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</si>
  <si>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</si>
  <si>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</si>
  <si>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</si>
  <si>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</si>
  <si>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</si>
  <si>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</si>
  <si>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</si>
  <si>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</si>
  <si>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</si>
  <si>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</si>
  <si>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</si>
  <si>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</si>
  <si>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</si>
  <si>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</si>
  <si>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</si>
  <si>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</si>
  <si>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</si>
  <si>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</si>
  <si>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</si>
  <si>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</si>
  <si>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</si>
  <si>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</si>
  <si>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</si>
  <si>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</si>
  <si>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</si>
  <si>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</si>
  <si>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</si>
  <si>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</si>
  <si>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</si>
  <si>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</si>
  <si>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</si>
  <si>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</si>
  <si>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</si>
  <si>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</si>
  <si>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</si>
  <si>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</si>
  <si>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</si>
  <si>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</si>
  <si>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</si>
  <si>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</si>
  <si>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</si>
  <si>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</si>
  <si>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</si>
  <si>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</si>
  <si>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</si>
  <si>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</si>
  <si>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</si>
  <si>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</si>
  <si>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</si>
  <si>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</si>
  <si>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</si>
  <si>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</si>
  <si>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</si>
  <si>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</si>
  <si>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</si>
  <si>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</si>
  <si>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</si>
  <si>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</si>
  <si>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</si>
  <si>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</si>
  <si>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</si>
  <si>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</si>
  <si>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</si>
  <si>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</si>
  <si>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</si>
  <si>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</si>
  <si>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</si>
  <si>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</si>
  <si>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</si>
  <si>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</si>
  <si>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</si>
  <si>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</si>
  <si>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</si>
  <si>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</si>
  <si>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</si>
  <si>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</si>
  <si>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</si>
  <si>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</si>
  <si>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</si>
  <si>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</si>
  <si>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</si>
  <si>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</si>
  <si>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</si>
  <si>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</si>
  <si>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</si>
  <si>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</si>
  <si>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</si>
  <si>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</si>
  <si>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</si>
  <si>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</si>
  <si>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</si>
  <si>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</si>
  <si>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</si>
  <si>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</si>
  <si>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</si>
  <si>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</si>
  <si>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</si>
  <si>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</si>
  <si>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</si>
  <si>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</si>
  <si>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</si>
  <si>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</si>
  <si>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</si>
  <si>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</si>
  <si>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</si>
  <si>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</si>
  <si>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</si>
  <si>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</si>
  <si>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</si>
  <si>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</si>
  <si>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</si>
  <si>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</si>
  <si>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</si>
  <si>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</si>
  <si>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</si>
  <si>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</si>
  <si>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</si>
  <si>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</si>
  <si>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</si>
  <si>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</si>
  <si>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</si>
  <si>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</si>
  <si>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</si>
  <si>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</si>
  <si>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</si>
  <si>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</si>
  <si>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</si>
  <si>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</si>
  <si>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</si>
  <si>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</si>
  <si>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</si>
  <si>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</si>
  <si>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</si>
  <si>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</si>
  <si>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</si>
  <si>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</si>
  <si>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</si>
  <si>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</si>
  <si>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</si>
  <si>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</si>
  <si>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</si>
  <si>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</si>
  <si>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</si>
  <si>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</si>
  <si>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</si>
  <si>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</si>
  <si>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</si>
  <si>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</si>
  <si>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</si>
  <si>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</si>
  <si>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</si>
  <si>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</si>
  <si>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</si>
  <si>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</si>
  <si>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</si>
  <si>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</si>
  <si>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</si>
  <si>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Vedení prací, skutečný 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</si>
</sst>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79797"/>
      <name val="Arial CE"/>
      <family val="2"/>
      <charset val="238"/>
    </font>
    <font>
      <i/>
      <u/>
      <sz val="7"/>
      <color rgb="FF979797"/>
      <name val="Calibri"/>
      <family val="2"/>
      <charset val="238"/>
      <scheme val="minor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family val="2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family val="2"/>
      <charset val="238"/>
    </font>
    <font>
      <sz val="9"/>
      <name val="Trebuchet MS"/>
      <family val="2"/>
      <charset val="238"/>
    </font>
    <font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7" fillId="2" borderId="20" xfId="0" applyFont="1" applyFill="1" applyBorder="1" applyAlignment="1" applyProtection="1">
      <alignment horizontal="left" vertical="center"/>
      <protection locked="0"/>
    </xf>
    <xf numFmtId="0" fontId="37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0" fillId="0" borderId="0" xfId="0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45002000" TargetMode="External"/><Relationship Id="rId2" Type="http://schemas.openxmlformats.org/officeDocument/2006/relationships/hyperlink" Target="https://podminky.urs.cz/item/CS_URS_2025_01/030001000" TargetMode="External"/><Relationship Id="rId1" Type="http://schemas.openxmlformats.org/officeDocument/2006/relationships/hyperlink" Target="https://podminky.urs.cz/item/CS_URS_2025_01/013254000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68072455" TargetMode="External"/><Relationship Id="rId18" Type="http://schemas.openxmlformats.org/officeDocument/2006/relationships/hyperlink" Target="https://podminky.urs.cz/item/CS_URS_2025_01/997013509" TargetMode="External"/><Relationship Id="rId26" Type="http://schemas.openxmlformats.org/officeDocument/2006/relationships/hyperlink" Target="https://podminky.urs.cz/item/CS_URS_2025_01/763131771" TargetMode="External"/><Relationship Id="rId39" Type="http://schemas.openxmlformats.org/officeDocument/2006/relationships/hyperlink" Target="https://podminky.urs.cz/item/CS_URS_2025_01/771121011" TargetMode="External"/><Relationship Id="rId21" Type="http://schemas.openxmlformats.org/officeDocument/2006/relationships/hyperlink" Target="https://podminky.urs.cz/item/CS_URS_2025_01/997013867" TargetMode="External"/><Relationship Id="rId34" Type="http://schemas.openxmlformats.org/officeDocument/2006/relationships/hyperlink" Target="https://podminky.urs.cz/item/CS_URS_2025_01/767531121" TargetMode="External"/><Relationship Id="rId42" Type="http://schemas.openxmlformats.org/officeDocument/2006/relationships/hyperlink" Target="https://podminky.urs.cz/item/CS_URS_2025_01/771574473" TargetMode="External"/><Relationship Id="rId47" Type="http://schemas.openxmlformats.org/officeDocument/2006/relationships/hyperlink" Target="https://podminky.urs.cz/item/CS_URS_2025_01/776111311" TargetMode="External"/><Relationship Id="rId50" Type="http://schemas.openxmlformats.org/officeDocument/2006/relationships/hyperlink" Target="https://podminky.urs.cz/item/CS_URS_2025_01/776222111" TargetMode="External"/><Relationship Id="rId55" Type="http://schemas.openxmlformats.org/officeDocument/2006/relationships/hyperlink" Target="https://podminky.urs.cz/item/CS_URS_2025_01/781131112" TargetMode="External"/><Relationship Id="rId63" Type="http://schemas.openxmlformats.org/officeDocument/2006/relationships/hyperlink" Target="https://podminky.urs.cz/item/CS_URS_2025_01/784211121" TargetMode="External"/><Relationship Id="rId7" Type="http://schemas.openxmlformats.org/officeDocument/2006/relationships/hyperlink" Target="https://podminky.urs.cz/item/CS_URS_2025_01/612325222" TargetMode="External"/><Relationship Id="rId2" Type="http://schemas.openxmlformats.org/officeDocument/2006/relationships/hyperlink" Target="https://podminky.urs.cz/item/CS_URS_2025_01/317941121" TargetMode="External"/><Relationship Id="rId16" Type="http://schemas.openxmlformats.org/officeDocument/2006/relationships/hyperlink" Target="https://podminky.urs.cz/item/CS_URS_2025_01/997013111" TargetMode="External"/><Relationship Id="rId20" Type="http://schemas.openxmlformats.org/officeDocument/2006/relationships/hyperlink" Target="https://podminky.urs.cz/item/CS_URS_2025_01/997013861" TargetMode="External"/><Relationship Id="rId29" Type="http://schemas.openxmlformats.org/officeDocument/2006/relationships/hyperlink" Target="https://podminky.urs.cz/item/CS_URS_2025_01/763172455" TargetMode="External"/><Relationship Id="rId41" Type="http://schemas.openxmlformats.org/officeDocument/2006/relationships/hyperlink" Target="https://podminky.urs.cz/item/CS_URS_2025_01/771161022" TargetMode="External"/><Relationship Id="rId54" Type="http://schemas.openxmlformats.org/officeDocument/2006/relationships/hyperlink" Target="https://podminky.urs.cz/item/CS_URS_2025_01/781121011" TargetMode="External"/><Relationship Id="rId62" Type="http://schemas.openxmlformats.org/officeDocument/2006/relationships/hyperlink" Target="https://podminky.urs.cz/item/CS_URS_2025_01/784181101" TargetMode="External"/><Relationship Id="rId1" Type="http://schemas.openxmlformats.org/officeDocument/2006/relationships/hyperlink" Target="https://podminky.urs.cz/item/CS_URS_2025_01/346272236" TargetMode="External"/><Relationship Id="rId6" Type="http://schemas.openxmlformats.org/officeDocument/2006/relationships/hyperlink" Target="https://podminky.urs.cz/item/CS_URS_2025_01/612325202" TargetMode="External"/><Relationship Id="rId11" Type="http://schemas.openxmlformats.org/officeDocument/2006/relationships/hyperlink" Target="https://podminky.urs.cz/item/CS_URS_2025_01/965081213" TargetMode="External"/><Relationship Id="rId24" Type="http://schemas.openxmlformats.org/officeDocument/2006/relationships/hyperlink" Target="https://podminky.urs.cz/item/CS_URS_2025_01/763431803" TargetMode="External"/><Relationship Id="rId32" Type="http://schemas.openxmlformats.org/officeDocument/2006/relationships/hyperlink" Target="https://podminky.urs.cz/item/CS_URS_2025_01/766694116" TargetMode="External"/><Relationship Id="rId37" Type="http://schemas.openxmlformats.org/officeDocument/2006/relationships/hyperlink" Target="https://podminky.urs.cz/item/CS_URS_2025_01/998767101" TargetMode="External"/><Relationship Id="rId40" Type="http://schemas.openxmlformats.org/officeDocument/2006/relationships/hyperlink" Target="https://podminky.urs.cz/item/CS_URS_2025_01/771151024" TargetMode="External"/><Relationship Id="rId45" Type="http://schemas.openxmlformats.org/officeDocument/2006/relationships/hyperlink" Target="https://podminky.urs.cz/item/CS_URS_2025_01/771591112" TargetMode="External"/><Relationship Id="rId53" Type="http://schemas.openxmlformats.org/officeDocument/2006/relationships/hyperlink" Target="https://podminky.urs.cz/item/CS_URS_2025_01/781111011" TargetMode="External"/><Relationship Id="rId58" Type="http://schemas.openxmlformats.org/officeDocument/2006/relationships/hyperlink" Target="https://podminky.urs.cz/item/CS_URS_2025_01/781492211" TargetMode="External"/><Relationship Id="rId5" Type="http://schemas.openxmlformats.org/officeDocument/2006/relationships/hyperlink" Target="https://podminky.urs.cz/item/CS_URS_2025_01/612131121" TargetMode="External"/><Relationship Id="rId15" Type="http://schemas.openxmlformats.org/officeDocument/2006/relationships/hyperlink" Target="https://podminky.urs.cz/item/CS_URS_2025_01/952901111" TargetMode="External"/><Relationship Id="rId23" Type="http://schemas.openxmlformats.org/officeDocument/2006/relationships/hyperlink" Target="https://podminky.urs.cz/item/CS_URS_2025_01/998725101" TargetMode="External"/><Relationship Id="rId28" Type="http://schemas.openxmlformats.org/officeDocument/2006/relationships/hyperlink" Target="https://podminky.urs.cz/item/CS_URS_2025_01/763131350" TargetMode="External"/><Relationship Id="rId36" Type="http://schemas.openxmlformats.org/officeDocument/2006/relationships/hyperlink" Target="https://podminky.urs.cz/item/CS_URS_2025_01/767531235" TargetMode="External"/><Relationship Id="rId49" Type="http://schemas.openxmlformats.org/officeDocument/2006/relationships/hyperlink" Target="https://podminky.urs.cz/item/CS_URS_2025_01/776141123" TargetMode="External"/><Relationship Id="rId57" Type="http://schemas.openxmlformats.org/officeDocument/2006/relationships/hyperlink" Target="https://podminky.urs.cz/item/CS_URS_2025_01/781472214" TargetMode="External"/><Relationship Id="rId61" Type="http://schemas.openxmlformats.org/officeDocument/2006/relationships/hyperlink" Target="https://podminky.urs.cz/item/CS_URS_2025_01/784111001" TargetMode="External"/><Relationship Id="rId10" Type="http://schemas.openxmlformats.org/officeDocument/2006/relationships/hyperlink" Target="https://podminky.urs.cz/item/CS_URS_2025_01/965081611" TargetMode="External"/><Relationship Id="rId19" Type="http://schemas.openxmlformats.org/officeDocument/2006/relationships/hyperlink" Target="https://podminky.urs.cz/item/CS_URS_2025_01/997013631" TargetMode="External"/><Relationship Id="rId31" Type="http://schemas.openxmlformats.org/officeDocument/2006/relationships/hyperlink" Target="https://podminky.urs.cz/item/CS_URS_2025_01/766660001" TargetMode="External"/><Relationship Id="rId44" Type="http://schemas.openxmlformats.org/officeDocument/2006/relationships/hyperlink" Target="https://podminky.urs.cz/item/CS_URS_2025_01/771591184" TargetMode="External"/><Relationship Id="rId52" Type="http://schemas.openxmlformats.org/officeDocument/2006/relationships/hyperlink" Target="https://podminky.urs.cz/item/CS_URS_2025_01/998776101" TargetMode="External"/><Relationship Id="rId60" Type="http://schemas.openxmlformats.org/officeDocument/2006/relationships/hyperlink" Target="https://podminky.urs.cz/item/CS_URS_2025_01/784171111" TargetMode="External"/><Relationship Id="rId65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612142001" TargetMode="External"/><Relationship Id="rId9" Type="http://schemas.openxmlformats.org/officeDocument/2006/relationships/hyperlink" Target="https://podminky.urs.cz/item/CS_URS_2025_01/612325417" TargetMode="External"/><Relationship Id="rId14" Type="http://schemas.openxmlformats.org/officeDocument/2006/relationships/hyperlink" Target="https://podminky.urs.cz/item/CS_URS_2025_01/949101112" TargetMode="External"/><Relationship Id="rId22" Type="http://schemas.openxmlformats.org/officeDocument/2006/relationships/hyperlink" Target="https://podminky.urs.cz/item/CS_URS_2025_01/998011001" TargetMode="External"/><Relationship Id="rId27" Type="http://schemas.openxmlformats.org/officeDocument/2006/relationships/hyperlink" Target="https://podminky.urs.cz/item/CS_URS_2025_01/763131100" TargetMode="External"/><Relationship Id="rId30" Type="http://schemas.openxmlformats.org/officeDocument/2006/relationships/hyperlink" Target="https://podminky.urs.cz/item/CS_URS_2025_01/998763301" TargetMode="External"/><Relationship Id="rId35" Type="http://schemas.openxmlformats.org/officeDocument/2006/relationships/hyperlink" Target="https://podminky.urs.cz/item/CS_URS_2025_01/767531215" TargetMode="External"/><Relationship Id="rId43" Type="http://schemas.openxmlformats.org/officeDocument/2006/relationships/hyperlink" Target="https://podminky.urs.cz/item/CS_URS_2025_01/771474113" TargetMode="External"/><Relationship Id="rId48" Type="http://schemas.openxmlformats.org/officeDocument/2006/relationships/hyperlink" Target="https://podminky.urs.cz/item/CS_URS_2025_01/776121112" TargetMode="External"/><Relationship Id="rId56" Type="http://schemas.openxmlformats.org/officeDocument/2006/relationships/hyperlink" Target="https://podminky.urs.cz/item/CS_URS_2025_01/781151031" TargetMode="External"/><Relationship Id="rId64" Type="http://schemas.openxmlformats.org/officeDocument/2006/relationships/printerSettings" Target="../printerSettings/printerSettings2.bin"/><Relationship Id="rId8" Type="http://schemas.openxmlformats.org/officeDocument/2006/relationships/hyperlink" Target="https://podminky.urs.cz/item/CS_URS_2025_01/612321141" TargetMode="External"/><Relationship Id="rId51" Type="http://schemas.openxmlformats.org/officeDocument/2006/relationships/hyperlink" Target="https://podminky.urs.cz/item/CS_URS_2025_01/776411212" TargetMode="External"/><Relationship Id="rId3" Type="http://schemas.openxmlformats.org/officeDocument/2006/relationships/hyperlink" Target="https://podminky.urs.cz/item/CS_URS_2025_01/346244381" TargetMode="External"/><Relationship Id="rId12" Type="http://schemas.openxmlformats.org/officeDocument/2006/relationships/hyperlink" Target="https://podminky.urs.cz/item/CS_URS_2025_01/965042131" TargetMode="External"/><Relationship Id="rId17" Type="http://schemas.openxmlformats.org/officeDocument/2006/relationships/hyperlink" Target="https://podminky.urs.cz/item/CS_URS_2025_01/997013501" TargetMode="External"/><Relationship Id="rId25" Type="http://schemas.openxmlformats.org/officeDocument/2006/relationships/hyperlink" Target="https://podminky.urs.cz/item/CS_URS_2025_01/763131471" TargetMode="External"/><Relationship Id="rId33" Type="http://schemas.openxmlformats.org/officeDocument/2006/relationships/hyperlink" Target="https://podminky.urs.cz/item/CS_URS_2025_01/998766201" TargetMode="External"/><Relationship Id="rId38" Type="http://schemas.openxmlformats.org/officeDocument/2006/relationships/hyperlink" Target="https://podminky.urs.cz/item/CS_URS_2025_01/771111011" TargetMode="External"/><Relationship Id="rId46" Type="http://schemas.openxmlformats.org/officeDocument/2006/relationships/hyperlink" Target="https://podminky.urs.cz/item/CS_URS_2025_01/998771101" TargetMode="External"/><Relationship Id="rId59" Type="http://schemas.openxmlformats.org/officeDocument/2006/relationships/hyperlink" Target="https://podminky.urs.cz/item/CS_URS_2025_01/9987811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065002000" TargetMode="External"/><Relationship Id="rId2" Type="http://schemas.openxmlformats.org/officeDocument/2006/relationships/hyperlink" Target="https://podminky.urs.cz/item/CS_URS_2025_01/041103000" TargetMode="External"/><Relationship Id="rId1" Type="http://schemas.openxmlformats.org/officeDocument/2006/relationships/hyperlink" Target="https://podminky.urs.cz/item/CS_URS_2025_01/030001000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83617621" TargetMode="External"/><Relationship Id="rId13" Type="http://schemas.openxmlformats.org/officeDocument/2006/relationships/hyperlink" Target="https://podminky.urs.cz/item/CS_URS_2025_01/763793111" TargetMode="External"/><Relationship Id="rId18" Type="http://schemas.openxmlformats.org/officeDocument/2006/relationships/hyperlink" Target="https://podminky.urs.cz/item/CS_URS_2025_01/998762101" TargetMode="External"/><Relationship Id="rId3" Type="http://schemas.openxmlformats.org/officeDocument/2006/relationships/hyperlink" Target="https://podminky.urs.cz/item/CS_URS_2025_01/162751117" TargetMode="External"/><Relationship Id="rId7" Type="http://schemas.openxmlformats.org/officeDocument/2006/relationships/hyperlink" Target="https://podminky.urs.cz/item/CS_URS_2025_01/783614661" TargetMode="External"/><Relationship Id="rId12" Type="http://schemas.openxmlformats.org/officeDocument/2006/relationships/hyperlink" Target="https://podminky.urs.cz/item/CS_URS_2025_01/998011001" TargetMode="External"/><Relationship Id="rId17" Type="http://schemas.openxmlformats.org/officeDocument/2006/relationships/hyperlink" Target="https://podminky.urs.cz/item/CS_URS_2025_01/762952004" TargetMode="External"/><Relationship Id="rId2" Type="http://schemas.openxmlformats.org/officeDocument/2006/relationships/hyperlink" Target="https://podminky.urs.cz/item/CS_URS_2025_01/167111101" TargetMode="External"/><Relationship Id="rId16" Type="http://schemas.openxmlformats.org/officeDocument/2006/relationships/hyperlink" Target="https://podminky.urs.cz/item/CS_URS_2025_01/763793123" TargetMode="External"/><Relationship Id="rId20" Type="http://schemas.openxmlformats.org/officeDocument/2006/relationships/drawing" Target="../drawings/drawing9.xml"/><Relationship Id="rId1" Type="http://schemas.openxmlformats.org/officeDocument/2006/relationships/hyperlink" Target="https://podminky.urs.cz/item/CS_URS_2025_01/131213701" TargetMode="External"/><Relationship Id="rId6" Type="http://schemas.openxmlformats.org/officeDocument/2006/relationships/hyperlink" Target="https://podminky.urs.cz/item/CS_URS_2025_01/275313711" TargetMode="External"/><Relationship Id="rId11" Type="http://schemas.openxmlformats.org/officeDocument/2006/relationships/hyperlink" Target="https://podminky.urs.cz/item/CS_URS_2025_01/953965151" TargetMode="External"/><Relationship Id="rId5" Type="http://schemas.openxmlformats.org/officeDocument/2006/relationships/hyperlink" Target="https://podminky.urs.cz/item/CS_URS_2025_01/171201231" TargetMode="External"/><Relationship Id="rId15" Type="http://schemas.openxmlformats.org/officeDocument/2006/relationships/hyperlink" Target="https://podminky.urs.cz/item/CS_URS_2025_01/953961116" TargetMode="External"/><Relationship Id="rId10" Type="http://schemas.openxmlformats.org/officeDocument/2006/relationships/hyperlink" Target="https://podminky.urs.cz/item/CS_URS_2025_01/953961116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s://podminky.urs.cz/item/CS_URS_2025_01/171251201" TargetMode="External"/><Relationship Id="rId9" Type="http://schemas.openxmlformats.org/officeDocument/2006/relationships/hyperlink" Target="https://podminky.urs.cz/item/CS_URS_2025_01/936001002" TargetMode="External"/><Relationship Id="rId14" Type="http://schemas.openxmlformats.org/officeDocument/2006/relationships/hyperlink" Target="https://podminky.urs.cz/item/CS_URS_2025_01/762951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7"/>
  <sheetViews>
    <sheetView showGridLines="0" topLeftCell="A34" workbookViewId="0"/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 x14ac:dyDescent="0.2"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 x14ac:dyDescent="0.2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 x14ac:dyDescent="0.2">
      <c r="B5" s="20"/>
      <c r="D5" s="24" t="s">
        <v>13</v>
      </c>
      <c r="K5" s="302" t="s">
        <v>14</v>
      </c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H5" s="282"/>
      <c r="AI5" s="282"/>
      <c r="AJ5" s="282"/>
      <c r="AK5" s="282"/>
      <c r="AL5" s="282"/>
      <c r="AM5" s="282"/>
      <c r="AN5" s="282"/>
      <c r="AO5" s="282"/>
      <c r="AR5" s="20"/>
      <c r="BE5" s="299" t="s">
        <v>15</v>
      </c>
      <c r="BS5" s="17" t="s">
        <v>6</v>
      </c>
    </row>
    <row r="6" spans="1:74" ht="36.950000000000003" customHeight="1" x14ac:dyDescent="0.2">
      <c r="B6" s="20"/>
      <c r="D6" s="26" t="s">
        <v>16</v>
      </c>
      <c r="K6" s="303" t="s">
        <v>17</v>
      </c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R6" s="20"/>
      <c r="BE6" s="300"/>
      <c r="BS6" s="17" t="s">
        <v>6</v>
      </c>
    </row>
    <row r="7" spans="1:74" ht="12" customHeight="1" x14ac:dyDescent="0.2">
      <c r="B7" s="20"/>
      <c r="D7" s="27" t="s">
        <v>18</v>
      </c>
      <c r="K7" s="25" t="s">
        <v>19</v>
      </c>
      <c r="AK7" s="27" t="s">
        <v>20</v>
      </c>
      <c r="AN7" s="25" t="s">
        <v>21</v>
      </c>
      <c r="AR7" s="20"/>
      <c r="BE7" s="300"/>
      <c r="BS7" s="17" t="s">
        <v>6</v>
      </c>
    </row>
    <row r="8" spans="1:74" ht="12" customHeight="1" x14ac:dyDescent="0.2">
      <c r="B8" s="20"/>
      <c r="D8" s="27" t="s">
        <v>22</v>
      </c>
      <c r="K8" s="25" t="s">
        <v>23</v>
      </c>
      <c r="AK8" s="27" t="s">
        <v>24</v>
      </c>
      <c r="AN8" s="28" t="s">
        <v>25</v>
      </c>
      <c r="AR8" s="20"/>
      <c r="BE8" s="300"/>
      <c r="BS8" s="17" t="s">
        <v>6</v>
      </c>
    </row>
    <row r="9" spans="1:74" ht="29.25" customHeight="1" x14ac:dyDescent="0.2">
      <c r="B9" s="20"/>
      <c r="D9" s="24" t="s">
        <v>26</v>
      </c>
      <c r="K9" s="29" t="s">
        <v>27</v>
      </c>
      <c r="AR9" s="20"/>
      <c r="BE9" s="300"/>
      <c r="BS9" s="17" t="s">
        <v>6</v>
      </c>
    </row>
    <row r="10" spans="1:74" ht="12" customHeight="1" x14ac:dyDescent="0.2">
      <c r="B10" s="20"/>
      <c r="D10" s="27" t="s">
        <v>28</v>
      </c>
      <c r="AK10" s="27" t="s">
        <v>29</v>
      </c>
      <c r="AN10" s="25" t="s">
        <v>30</v>
      </c>
      <c r="AR10" s="20"/>
      <c r="BE10" s="300"/>
      <c r="BS10" s="17" t="s">
        <v>6</v>
      </c>
    </row>
    <row r="11" spans="1:74" ht="18.399999999999999" customHeight="1" x14ac:dyDescent="0.2">
      <c r="B11" s="20"/>
      <c r="E11" s="25" t="s">
        <v>31</v>
      </c>
      <c r="AK11" s="27" t="s">
        <v>32</v>
      </c>
      <c r="AN11" s="25" t="s">
        <v>33</v>
      </c>
      <c r="AR11" s="20"/>
      <c r="BE11" s="300"/>
      <c r="BS11" s="17" t="s">
        <v>6</v>
      </c>
    </row>
    <row r="12" spans="1:74" ht="6.95" customHeight="1" x14ac:dyDescent="0.2">
      <c r="B12" s="20"/>
      <c r="AR12" s="20"/>
      <c r="BE12" s="300"/>
      <c r="BS12" s="17" t="s">
        <v>6</v>
      </c>
    </row>
    <row r="13" spans="1:74" ht="12" customHeight="1" x14ac:dyDescent="0.2">
      <c r="B13" s="20"/>
      <c r="D13" s="27" t="s">
        <v>34</v>
      </c>
      <c r="AK13" s="27" t="s">
        <v>29</v>
      </c>
      <c r="AN13" s="30" t="s">
        <v>35</v>
      </c>
      <c r="AR13" s="20"/>
      <c r="BE13" s="300"/>
      <c r="BS13" s="17" t="s">
        <v>6</v>
      </c>
    </row>
    <row r="14" spans="1:74" ht="12.75" x14ac:dyDescent="0.2">
      <c r="B14" s="20"/>
      <c r="E14" s="304" t="s">
        <v>35</v>
      </c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27" t="s">
        <v>32</v>
      </c>
      <c r="AN14" s="30" t="s">
        <v>35</v>
      </c>
      <c r="AR14" s="20"/>
      <c r="BE14" s="300"/>
      <c r="BS14" s="17" t="s">
        <v>6</v>
      </c>
    </row>
    <row r="15" spans="1:74" ht="6.95" customHeight="1" x14ac:dyDescent="0.2">
      <c r="B15" s="20"/>
      <c r="AR15" s="20"/>
      <c r="BE15" s="300"/>
      <c r="BS15" s="17" t="s">
        <v>4</v>
      </c>
    </row>
    <row r="16" spans="1:74" ht="12" customHeight="1" x14ac:dyDescent="0.2">
      <c r="B16" s="20"/>
      <c r="D16" s="27" t="s">
        <v>36</v>
      </c>
      <c r="AK16" s="27" t="s">
        <v>29</v>
      </c>
      <c r="AN16" s="25" t="s">
        <v>37</v>
      </c>
      <c r="AR16" s="20"/>
      <c r="BE16" s="300"/>
      <c r="BS16" s="17" t="s">
        <v>4</v>
      </c>
    </row>
    <row r="17" spans="2:71" ht="18.399999999999999" customHeight="1" x14ac:dyDescent="0.2">
      <c r="B17" s="20"/>
      <c r="E17" s="25" t="s">
        <v>38</v>
      </c>
      <c r="AK17" s="27" t="s">
        <v>32</v>
      </c>
      <c r="AN17" s="25" t="s">
        <v>33</v>
      </c>
      <c r="AR17" s="20"/>
      <c r="BE17" s="300"/>
      <c r="BS17" s="17" t="s">
        <v>39</v>
      </c>
    </row>
    <row r="18" spans="2:71" ht="6.95" customHeight="1" x14ac:dyDescent="0.2">
      <c r="B18" s="20"/>
      <c r="AR18" s="20"/>
      <c r="BE18" s="300"/>
      <c r="BS18" s="17" t="s">
        <v>6</v>
      </c>
    </row>
    <row r="19" spans="2:71" ht="12" customHeight="1" x14ac:dyDescent="0.2">
      <c r="B19" s="20"/>
      <c r="D19" s="27" t="s">
        <v>40</v>
      </c>
      <c r="AK19" s="27" t="s">
        <v>29</v>
      </c>
      <c r="AN19" s="25" t="s">
        <v>33</v>
      </c>
      <c r="AR19" s="20"/>
      <c r="BE19" s="300"/>
      <c r="BS19" s="17" t="s">
        <v>6</v>
      </c>
    </row>
    <row r="20" spans="2:71" ht="18.399999999999999" customHeight="1" x14ac:dyDescent="0.2">
      <c r="B20" s="20"/>
      <c r="E20" s="25" t="s">
        <v>41</v>
      </c>
      <c r="AK20" s="27" t="s">
        <v>32</v>
      </c>
      <c r="AN20" s="25" t="s">
        <v>33</v>
      </c>
      <c r="AR20" s="20"/>
      <c r="BE20" s="300"/>
      <c r="BS20" s="17" t="s">
        <v>4</v>
      </c>
    </row>
    <row r="21" spans="2:71" ht="6.95" customHeight="1" x14ac:dyDescent="0.2">
      <c r="B21" s="20"/>
      <c r="AR21" s="20"/>
      <c r="BE21" s="300"/>
    </row>
    <row r="22" spans="2:71" ht="12" customHeight="1" x14ac:dyDescent="0.2">
      <c r="B22" s="20"/>
      <c r="D22" s="27" t="s">
        <v>42</v>
      </c>
      <c r="AR22" s="20"/>
      <c r="BE22" s="300"/>
    </row>
    <row r="23" spans="2:71" ht="47.25" customHeight="1" x14ac:dyDescent="0.2">
      <c r="B23" s="20"/>
      <c r="E23" s="306" t="s">
        <v>43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R23" s="20"/>
      <c r="BE23" s="300"/>
    </row>
    <row r="24" spans="2:71" ht="6.95" customHeight="1" x14ac:dyDescent="0.2">
      <c r="B24" s="20"/>
      <c r="AR24" s="20"/>
      <c r="BE24" s="300"/>
    </row>
    <row r="25" spans="2:71" ht="6.95" customHeight="1" x14ac:dyDescent="0.2">
      <c r="B25" s="20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0"/>
      <c r="BE25" s="300"/>
    </row>
    <row r="26" spans="2:71" s="1" customFormat="1" ht="25.9" customHeight="1" x14ac:dyDescent="0.2">
      <c r="B26" s="33"/>
      <c r="D26" s="34" t="s">
        <v>44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7">
        <f>ROUND(AG54,2)</f>
        <v>0</v>
      </c>
      <c r="AL26" s="308"/>
      <c r="AM26" s="308"/>
      <c r="AN26" s="308"/>
      <c r="AO26" s="308"/>
      <c r="AR26" s="33"/>
      <c r="BE26" s="300"/>
    </row>
    <row r="27" spans="2:71" s="1" customFormat="1" ht="6.95" customHeight="1" x14ac:dyDescent="0.2">
      <c r="B27" s="33"/>
      <c r="AR27" s="33"/>
      <c r="BE27" s="300"/>
    </row>
    <row r="28" spans="2:71" s="1" customFormat="1" ht="12.75" x14ac:dyDescent="0.2">
      <c r="B28" s="33"/>
      <c r="L28" s="309" t="s">
        <v>45</v>
      </c>
      <c r="M28" s="309"/>
      <c r="N28" s="309"/>
      <c r="O28" s="309"/>
      <c r="P28" s="309"/>
      <c r="W28" s="309" t="s">
        <v>46</v>
      </c>
      <c r="X28" s="309"/>
      <c r="Y28" s="309"/>
      <c r="Z28" s="309"/>
      <c r="AA28" s="309"/>
      <c r="AB28" s="309"/>
      <c r="AC28" s="309"/>
      <c r="AD28" s="309"/>
      <c r="AE28" s="309"/>
      <c r="AK28" s="309" t="s">
        <v>47</v>
      </c>
      <c r="AL28" s="309"/>
      <c r="AM28" s="309"/>
      <c r="AN28" s="309"/>
      <c r="AO28" s="309"/>
      <c r="AR28" s="33"/>
      <c r="BE28" s="300"/>
    </row>
    <row r="29" spans="2:71" s="2" customFormat="1" ht="14.45" customHeight="1" x14ac:dyDescent="0.2">
      <c r="B29" s="37"/>
      <c r="D29" s="27" t="s">
        <v>48</v>
      </c>
      <c r="F29" s="27" t="s">
        <v>49</v>
      </c>
      <c r="L29" s="292">
        <v>0.21</v>
      </c>
      <c r="M29" s="293"/>
      <c r="N29" s="293"/>
      <c r="O29" s="293"/>
      <c r="P29" s="293"/>
      <c r="W29" s="294">
        <f>ROUND(AZ54, 2)</f>
        <v>0</v>
      </c>
      <c r="X29" s="293"/>
      <c r="Y29" s="293"/>
      <c r="Z29" s="293"/>
      <c r="AA29" s="293"/>
      <c r="AB29" s="293"/>
      <c r="AC29" s="293"/>
      <c r="AD29" s="293"/>
      <c r="AE29" s="293"/>
      <c r="AK29" s="294">
        <f>ROUND(AV54, 2)</f>
        <v>0</v>
      </c>
      <c r="AL29" s="293"/>
      <c r="AM29" s="293"/>
      <c r="AN29" s="293"/>
      <c r="AO29" s="293"/>
      <c r="AR29" s="37"/>
      <c r="BE29" s="301"/>
    </row>
    <row r="30" spans="2:71" s="2" customFormat="1" ht="14.45" customHeight="1" x14ac:dyDescent="0.2">
      <c r="B30" s="37"/>
      <c r="F30" s="27" t="s">
        <v>50</v>
      </c>
      <c r="L30" s="292">
        <v>0.12</v>
      </c>
      <c r="M30" s="293"/>
      <c r="N30" s="293"/>
      <c r="O30" s="293"/>
      <c r="P30" s="293"/>
      <c r="W30" s="294">
        <f>ROUND(BA54, 2)</f>
        <v>0</v>
      </c>
      <c r="X30" s="293"/>
      <c r="Y30" s="293"/>
      <c r="Z30" s="293"/>
      <c r="AA30" s="293"/>
      <c r="AB30" s="293"/>
      <c r="AC30" s="293"/>
      <c r="AD30" s="293"/>
      <c r="AE30" s="293"/>
      <c r="AK30" s="294">
        <f>ROUND(AW54, 2)</f>
        <v>0</v>
      </c>
      <c r="AL30" s="293"/>
      <c r="AM30" s="293"/>
      <c r="AN30" s="293"/>
      <c r="AO30" s="293"/>
      <c r="AR30" s="37"/>
      <c r="BE30" s="301"/>
    </row>
    <row r="31" spans="2:71" s="2" customFormat="1" ht="14.45" hidden="1" customHeight="1" x14ac:dyDescent="0.2">
      <c r="B31" s="37"/>
      <c r="F31" s="27" t="s">
        <v>51</v>
      </c>
      <c r="L31" s="292">
        <v>0.21</v>
      </c>
      <c r="M31" s="293"/>
      <c r="N31" s="293"/>
      <c r="O31" s="293"/>
      <c r="P31" s="293"/>
      <c r="W31" s="294">
        <f>ROUND(BB54, 2)</f>
        <v>0</v>
      </c>
      <c r="X31" s="293"/>
      <c r="Y31" s="293"/>
      <c r="Z31" s="293"/>
      <c r="AA31" s="293"/>
      <c r="AB31" s="293"/>
      <c r="AC31" s="293"/>
      <c r="AD31" s="293"/>
      <c r="AE31" s="293"/>
      <c r="AK31" s="294">
        <v>0</v>
      </c>
      <c r="AL31" s="293"/>
      <c r="AM31" s="293"/>
      <c r="AN31" s="293"/>
      <c r="AO31" s="293"/>
      <c r="AR31" s="37"/>
      <c r="BE31" s="301"/>
    </row>
    <row r="32" spans="2:71" s="2" customFormat="1" ht="14.45" hidden="1" customHeight="1" x14ac:dyDescent="0.2">
      <c r="B32" s="37"/>
      <c r="F32" s="27" t="s">
        <v>52</v>
      </c>
      <c r="L32" s="292">
        <v>0.12</v>
      </c>
      <c r="M32" s="293"/>
      <c r="N32" s="293"/>
      <c r="O32" s="293"/>
      <c r="P32" s="293"/>
      <c r="W32" s="294">
        <f>ROUND(BC54, 2)</f>
        <v>0</v>
      </c>
      <c r="X32" s="293"/>
      <c r="Y32" s="293"/>
      <c r="Z32" s="293"/>
      <c r="AA32" s="293"/>
      <c r="AB32" s="293"/>
      <c r="AC32" s="293"/>
      <c r="AD32" s="293"/>
      <c r="AE32" s="293"/>
      <c r="AK32" s="294">
        <v>0</v>
      </c>
      <c r="AL32" s="293"/>
      <c r="AM32" s="293"/>
      <c r="AN32" s="293"/>
      <c r="AO32" s="293"/>
      <c r="AR32" s="37"/>
      <c r="BE32" s="301"/>
    </row>
    <row r="33" spans="2:44" s="2" customFormat="1" ht="14.45" hidden="1" customHeight="1" x14ac:dyDescent="0.2">
      <c r="B33" s="37"/>
      <c r="F33" s="27" t="s">
        <v>53</v>
      </c>
      <c r="L33" s="292">
        <v>0</v>
      </c>
      <c r="M33" s="293"/>
      <c r="N33" s="293"/>
      <c r="O33" s="293"/>
      <c r="P33" s="293"/>
      <c r="W33" s="294">
        <f>ROUND(BD54, 2)</f>
        <v>0</v>
      </c>
      <c r="X33" s="293"/>
      <c r="Y33" s="293"/>
      <c r="Z33" s="293"/>
      <c r="AA33" s="293"/>
      <c r="AB33" s="293"/>
      <c r="AC33" s="293"/>
      <c r="AD33" s="293"/>
      <c r="AE33" s="293"/>
      <c r="AK33" s="294">
        <v>0</v>
      </c>
      <c r="AL33" s="293"/>
      <c r="AM33" s="293"/>
      <c r="AN33" s="293"/>
      <c r="AO33" s="293"/>
      <c r="AR33" s="37"/>
    </row>
    <row r="34" spans="2:44" s="1" customFormat="1" ht="6.95" customHeight="1" x14ac:dyDescent="0.2">
      <c r="B34" s="33"/>
      <c r="AR34" s="33"/>
    </row>
    <row r="35" spans="2:44" s="1" customFormat="1" ht="25.9" customHeight="1" x14ac:dyDescent="0.2">
      <c r="B35" s="33"/>
      <c r="C35" s="38"/>
      <c r="D35" s="39" t="s">
        <v>54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55</v>
      </c>
      <c r="U35" s="40"/>
      <c r="V35" s="40"/>
      <c r="W35" s="40"/>
      <c r="X35" s="298" t="s">
        <v>56</v>
      </c>
      <c r="Y35" s="296"/>
      <c r="Z35" s="296"/>
      <c r="AA35" s="296"/>
      <c r="AB35" s="296"/>
      <c r="AC35" s="40"/>
      <c r="AD35" s="40"/>
      <c r="AE35" s="40"/>
      <c r="AF35" s="40"/>
      <c r="AG35" s="40"/>
      <c r="AH35" s="40"/>
      <c r="AI35" s="40"/>
      <c r="AJ35" s="40"/>
      <c r="AK35" s="295">
        <f>SUM(AK26:AK33)</f>
        <v>0</v>
      </c>
      <c r="AL35" s="296"/>
      <c r="AM35" s="296"/>
      <c r="AN35" s="296"/>
      <c r="AO35" s="297"/>
      <c r="AP35" s="38"/>
      <c r="AQ35" s="38"/>
      <c r="AR35" s="33"/>
    </row>
    <row r="36" spans="2:44" s="1" customFormat="1" ht="6.95" customHeight="1" x14ac:dyDescent="0.2">
      <c r="B36" s="33"/>
      <c r="AR36" s="33"/>
    </row>
    <row r="37" spans="2:44" s="1" customFormat="1" ht="6.95" customHeight="1" x14ac:dyDescent="0.2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 x14ac:dyDescent="0.2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 x14ac:dyDescent="0.2">
      <c r="B42" s="33"/>
      <c r="C42" s="21" t="s">
        <v>57</v>
      </c>
      <c r="AR42" s="33"/>
    </row>
    <row r="43" spans="2:44" s="1" customFormat="1" ht="6.95" customHeight="1" x14ac:dyDescent="0.2">
      <c r="B43" s="33"/>
      <c r="AR43" s="33"/>
    </row>
    <row r="44" spans="2:44" s="3" customFormat="1" ht="12" customHeight="1" x14ac:dyDescent="0.2">
      <c r="B44" s="46"/>
      <c r="C44" s="27" t="s">
        <v>13</v>
      </c>
      <c r="L44" s="3" t="str">
        <f>K5</f>
        <v>129-2</v>
      </c>
      <c r="AR44" s="46"/>
    </row>
    <row r="45" spans="2:44" s="4" customFormat="1" ht="36.950000000000003" customHeight="1" x14ac:dyDescent="0.2">
      <c r="B45" s="47"/>
      <c r="C45" s="48" t="s">
        <v>16</v>
      </c>
      <c r="L45" s="311" t="str">
        <f>K6</f>
        <v>Rekonstrukce pobočky knihovny Petra Bezruče - Opava Kateřinky</v>
      </c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312"/>
      <c r="AA45" s="312"/>
      <c r="AB45" s="312"/>
      <c r="AC45" s="312"/>
      <c r="AD45" s="312"/>
      <c r="AE45" s="312"/>
      <c r="AF45" s="312"/>
      <c r="AG45" s="312"/>
      <c r="AH45" s="312"/>
      <c r="AI45" s="312"/>
      <c r="AJ45" s="312"/>
      <c r="AK45" s="312"/>
      <c r="AL45" s="312"/>
      <c r="AM45" s="312"/>
      <c r="AN45" s="312"/>
      <c r="AO45" s="312"/>
      <c r="AR45" s="47"/>
    </row>
    <row r="46" spans="2:44" s="1" customFormat="1" ht="6.95" customHeight="1" x14ac:dyDescent="0.2">
      <c r="B46" s="33"/>
      <c r="AR46" s="33"/>
    </row>
    <row r="47" spans="2:44" s="1" customFormat="1" ht="12" customHeight="1" x14ac:dyDescent="0.2">
      <c r="B47" s="33"/>
      <c r="C47" s="27" t="s">
        <v>22</v>
      </c>
      <c r="L47" s="49" t="str">
        <f>IF(K8="","",K8)</f>
        <v>Šrámkova 4, Opava Kateřinky</v>
      </c>
      <c r="AI47" s="27" t="s">
        <v>24</v>
      </c>
      <c r="AM47" s="291" t="str">
        <f>IF(AN8= "","",AN8)</f>
        <v>22. 5. 2025</v>
      </c>
      <c r="AN47" s="291"/>
      <c r="AR47" s="33"/>
    </row>
    <row r="48" spans="2:44" s="1" customFormat="1" ht="6.95" customHeight="1" x14ac:dyDescent="0.2">
      <c r="B48" s="33"/>
      <c r="AR48" s="33"/>
    </row>
    <row r="49" spans="1:91" s="1" customFormat="1" ht="15.2" customHeight="1" x14ac:dyDescent="0.2">
      <c r="B49" s="33"/>
      <c r="C49" s="27" t="s">
        <v>28</v>
      </c>
      <c r="L49" s="3" t="str">
        <f>IF(E11= "","",E11)</f>
        <v>Statutární město Opava</v>
      </c>
      <c r="AI49" s="27" t="s">
        <v>36</v>
      </c>
      <c r="AM49" s="289" t="str">
        <f>IF(E17="","",E17)</f>
        <v>Matěj Bálek</v>
      </c>
      <c r="AN49" s="290"/>
      <c r="AO49" s="290"/>
      <c r="AP49" s="290"/>
      <c r="AR49" s="33"/>
      <c r="AS49" s="275" t="s">
        <v>58</v>
      </c>
      <c r="AT49" s="276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 x14ac:dyDescent="0.2">
      <c r="B50" s="33"/>
      <c r="C50" s="27" t="s">
        <v>34</v>
      </c>
      <c r="L50" s="3" t="str">
        <f>IF(E14= "Vyplň údaj","",E14)</f>
        <v/>
      </c>
      <c r="AI50" s="27" t="s">
        <v>40</v>
      </c>
      <c r="AM50" s="289" t="str">
        <f>IF(E20="","",E20)</f>
        <v xml:space="preserve"> </v>
      </c>
      <c r="AN50" s="290"/>
      <c r="AO50" s="290"/>
      <c r="AP50" s="290"/>
      <c r="AR50" s="33"/>
      <c r="AS50" s="277"/>
      <c r="AT50" s="278"/>
      <c r="BD50" s="54"/>
    </row>
    <row r="51" spans="1:91" s="1" customFormat="1" ht="10.9" customHeight="1" x14ac:dyDescent="0.2">
      <c r="B51" s="33"/>
      <c r="AR51" s="33"/>
      <c r="AS51" s="277"/>
      <c r="AT51" s="278"/>
      <c r="BD51" s="54"/>
    </row>
    <row r="52" spans="1:91" s="1" customFormat="1" ht="29.25" customHeight="1" x14ac:dyDescent="0.2">
      <c r="B52" s="33"/>
      <c r="C52" s="316" t="s">
        <v>59</v>
      </c>
      <c r="D52" s="286"/>
      <c r="E52" s="286"/>
      <c r="F52" s="286"/>
      <c r="G52" s="286"/>
      <c r="H52" s="55"/>
      <c r="I52" s="315" t="s">
        <v>60</v>
      </c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5" t="s">
        <v>61</v>
      </c>
      <c r="AH52" s="286"/>
      <c r="AI52" s="286"/>
      <c r="AJ52" s="286"/>
      <c r="AK52" s="286"/>
      <c r="AL52" s="286"/>
      <c r="AM52" s="286"/>
      <c r="AN52" s="315" t="s">
        <v>62</v>
      </c>
      <c r="AO52" s="286"/>
      <c r="AP52" s="286"/>
      <c r="AQ52" s="56" t="s">
        <v>63</v>
      </c>
      <c r="AR52" s="33"/>
      <c r="AS52" s="57" t="s">
        <v>64</v>
      </c>
      <c r="AT52" s="58" t="s">
        <v>65</v>
      </c>
      <c r="AU52" s="58" t="s">
        <v>66</v>
      </c>
      <c r="AV52" s="58" t="s">
        <v>67</v>
      </c>
      <c r="AW52" s="58" t="s">
        <v>68</v>
      </c>
      <c r="AX52" s="58" t="s">
        <v>69</v>
      </c>
      <c r="AY52" s="58" t="s">
        <v>70</v>
      </c>
      <c r="AZ52" s="58" t="s">
        <v>71</v>
      </c>
      <c r="BA52" s="58" t="s">
        <v>72</v>
      </c>
      <c r="BB52" s="58" t="s">
        <v>73</v>
      </c>
      <c r="BC52" s="58" t="s">
        <v>74</v>
      </c>
      <c r="BD52" s="59" t="s">
        <v>75</v>
      </c>
    </row>
    <row r="53" spans="1:91" s="1" customFormat="1" ht="10.9" customHeight="1" x14ac:dyDescent="0.2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 x14ac:dyDescent="0.2">
      <c r="B54" s="61"/>
      <c r="C54" s="62" t="s">
        <v>76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14">
        <f>ROUND(AG55+AG56+AG64+AG65,2)</f>
        <v>0</v>
      </c>
      <c r="AH54" s="314"/>
      <c r="AI54" s="314"/>
      <c r="AJ54" s="314"/>
      <c r="AK54" s="314"/>
      <c r="AL54" s="314"/>
      <c r="AM54" s="314"/>
      <c r="AN54" s="281">
        <f t="shared" ref="AN54:AN65" si="0">SUM(AG54,AT54)</f>
        <v>0</v>
      </c>
      <c r="AO54" s="281"/>
      <c r="AP54" s="281"/>
      <c r="AQ54" s="65" t="s">
        <v>33</v>
      </c>
      <c r="AR54" s="61"/>
      <c r="AS54" s="66">
        <f>ROUND(AS55+AS56+AS64+AS65,2)</f>
        <v>0</v>
      </c>
      <c r="AT54" s="67">
        <f t="shared" ref="AT54:AT65" si="1">ROUND(SUM(AV54:AW54),2)</f>
        <v>0</v>
      </c>
      <c r="AU54" s="68">
        <f>ROUND(AU55+AU56+AU64+AU65,5)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ROUND(AZ55+AZ56+AZ64+AZ65,2)</f>
        <v>0</v>
      </c>
      <c r="BA54" s="67">
        <f>ROUND(BA55+BA56+BA64+BA65,2)</f>
        <v>0</v>
      </c>
      <c r="BB54" s="67">
        <f>ROUND(BB55+BB56+BB64+BB65,2)</f>
        <v>0</v>
      </c>
      <c r="BC54" s="67">
        <f>ROUND(BC55+BC56+BC64+BC65,2)</f>
        <v>0</v>
      </c>
      <c r="BD54" s="69">
        <f>ROUND(BD55+BD56+BD64+BD65,2)</f>
        <v>0</v>
      </c>
      <c r="BS54" s="70" t="s">
        <v>77</v>
      </c>
      <c r="BT54" s="70" t="s">
        <v>78</v>
      </c>
      <c r="BU54" s="71" t="s">
        <v>79</v>
      </c>
      <c r="BV54" s="70" t="s">
        <v>80</v>
      </c>
      <c r="BW54" s="70" t="s">
        <v>5</v>
      </c>
      <c r="BX54" s="70" t="s">
        <v>81</v>
      </c>
      <c r="CL54" s="70" t="s">
        <v>19</v>
      </c>
    </row>
    <row r="55" spans="1:91" s="6" customFormat="1" ht="16.5" customHeight="1" x14ac:dyDescent="0.2">
      <c r="A55" s="72" t="s">
        <v>82</v>
      </c>
      <c r="B55" s="73"/>
      <c r="C55" s="74"/>
      <c r="D55" s="313" t="s">
        <v>83</v>
      </c>
      <c r="E55" s="313"/>
      <c r="F55" s="313"/>
      <c r="G55" s="313"/>
      <c r="H55" s="313"/>
      <c r="I55" s="75"/>
      <c r="J55" s="313" t="s">
        <v>84</v>
      </c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279">
        <f>'01 - Stavební část'!J30</f>
        <v>0</v>
      </c>
      <c r="AH55" s="280"/>
      <c r="AI55" s="280"/>
      <c r="AJ55" s="280"/>
      <c r="AK55" s="280"/>
      <c r="AL55" s="280"/>
      <c r="AM55" s="280"/>
      <c r="AN55" s="279">
        <f t="shared" si="0"/>
        <v>0</v>
      </c>
      <c r="AO55" s="280"/>
      <c r="AP55" s="280"/>
      <c r="AQ55" s="76" t="s">
        <v>85</v>
      </c>
      <c r="AR55" s="73"/>
      <c r="AS55" s="77">
        <v>0</v>
      </c>
      <c r="AT55" s="78">
        <f t="shared" si="1"/>
        <v>0</v>
      </c>
      <c r="AU55" s="79">
        <f>'01 - Stavební část'!P97</f>
        <v>0</v>
      </c>
      <c r="AV55" s="78">
        <f>'01 - Stavební část'!J33</f>
        <v>0</v>
      </c>
      <c r="AW55" s="78">
        <f>'01 - Stavební část'!J34</f>
        <v>0</v>
      </c>
      <c r="AX55" s="78">
        <f>'01 - Stavební část'!J35</f>
        <v>0</v>
      </c>
      <c r="AY55" s="78">
        <f>'01 - Stavební část'!J36</f>
        <v>0</v>
      </c>
      <c r="AZ55" s="78">
        <f>'01 - Stavební část'!F33</f>
        <v>0</v>
      </c>
      <c r="BA55" s="78">
        <f>'01 - Stavební část'!F34</f>
        <v>0</v>
      </c>
      <c r="BB55" s="78">
        <f>'01 - Stavební část'!F35</f>
        <v>0</v>
      </c>
      <c r="BC55" s="78">
        <f>'01 - Stavební část'!F36</f>
        <v>0</v>
      </c>
      <c r="BD55" s="80">
        <f>'01 - Stavební část'!F37</f>
        <v>0</v>
      </c>
      <c r="BT55" s="81" t="s">
        <v>21</v>
      </c>
      <c r="BV55" s="81" t="s">
        <v>80</v>
      </c>
      <c r="BW55" s="81" t="s">
        <v>86</v>
      </c>
      <c r="BX55" s="81" t="s">
        <v>5</v>
      </c>
      <c r="CL55" s="81" t="s">
        <v>33</v>
      </c>
      <c r="CM55" s="81" t="s">
        <v>87</v>
      </c>
    </row>
    <row r="56" spans="1:91" s="6" customFormat="1" ht="16.5" customHeight="1" x14ac:dyDescent="0.2">
      <c r="B56" s="73"/>
      <c r="C56" s="74"/>
      <c r="D56" s="313" t="s">
        <v>88</v>
      </c>
      <c r="E56" s="313"/>
      <c r="F56" s="313"/>
      <c r="G56" s="313"/>
      <c r="H56" s="313"/>
      <c r="I56" s="75"/>
      <c r="J56" s="313" t="s">
        <v>89</v>
      </c>
      <c r="K56" s="313"/>
      <c r="L56" s="313"/>
      <c r="M56" s="313"/>
      <c r="N56" s="313"/>
      <c r="O56" s="313"/>
      <c r="P56" s="313"/>
      <c r="Q56" s="313"/>
      <c r="R56" s="313"/>
      <c r="S56" s="313"/>
      <c r="T56" s="313"/>
      <c r="U56" s="313"/>
      <c r="V56" s="313"/>
      <c r="W56" s="313"/>
      <c r="X56" s="313"/>
      <c r="Y56" s="313"/>
      <c r="Z56" s="313"/>
      <c r="AA56" s="313"/>
      <c r="AB56" s="313"/>
      <c r="AC56" s="313"/>
      <c r="AD56" s="313"/>
      <c r="AE56" s="313"/>
      <c r="AF56" s="313"/>
      <c r="AG56" s="287">
        <f>ROUND(AG57+AG58+AG59,2)</f>
        <v>0</v>
      </c>
      <c r="AH56" s="280"/>
      <c r="AI56" s="280"/>
      <c r="AJ56" s="280"/>
      <c r="AK56" s="280"/>
      <c r="AL56" s="280"/>
      <c r="AM56" s="280"/>
      <c r="AN56" s="279">
        <f t="shared" si="0"/>
        <v>0</v>
      </c>
      <c r="AO56" s="280"/>
      <c r="AP56" s="280"/>
      <c r="AQ56" s="76" t="s">
        <v>85</v>
      </c>
      <c r="AR56" s="73"/>
      <c r="AS56" s="77">
        <f>ROUND(AS57+AS58+AS59,2)</f>
        <v>0</v>
      </c>
      <c r="AT56" s="78">
        <f t="shared" si="1"/>
        <v>0</v>
      </c>
      <c r="AU56" s="79">
        <f>ROUND(AU57+AU58+AU59,5)</f>
        <v>0</v>
      </c>
      <c r="AV56" s="78">
        <f>ROUND(AZ56*L29,2)</f>
        <v>0</v>
      </c>
      <c r="AW56" s="78">
        <f>ROUND(BA56*L30,2)</f>
        <v>0</v>
      </c>
      <c r="AX56" s="78">
        <f>ROUND(BB56*L29,2)</f>
        <v>0</v>
      </c>
      <c r="AY56" s="78">
        <f>ROUND(BC56*L30,2)</f>
        <v>0</v>
      </c>
      <c r="AZ56" s="78">
        <f>ROUND(AZ57+AZ58+AZ59,2)</f>
        <v>0</v>
      </c>
      <c r="BA56" s="78">
        <f>ROUND(BA57+BA58+BA59,2)</f>
        <v>0</v>
      </c>
      <c r="BB56" s="78">
        <f>ROUND(BB57+BB58+BB59,2)</f>
        <v>0</v>
      </c>
      <c r="BC56" s="78">
        <f>ROUND(BC57+BC58+BC59,2)</f>
        <v>0</v>
      </c>
      <c r="BD56" s="80">
        <f>ROUND(BD57+BD58+BD59,2)</f>
        <v>0</v>
      </c>
      <c r="BS56" s="81" t="s">
        <v>77</v>
      </c>
      <c r="BT56" s="81" t="s">
        <v>21</v>
      </c>
      <c r="BU56" s="81" t="s">
        <v>79</v>
      </c>
      <c r="BV56" s="81" t="s">
        <v>80</v>
      </c>
      <c r="BW56" s="81" t="s">
        <v>90</v>
      </c>
      <c r="BX56" s="81" t="s">
        <v>5</v>
      </c>
      <c r="CL56" s="81" t="s">
        <v>33</v>
      </c>
      <c r="CM56" s="81" t="s">
        <v>87</v>
      </c>
    </row>
    <row r="57" spans="1:91" s="3" customFormat="1" ht="16.5" customHeight="1" x14ac:dyDescent="0.2">
      <c r="A57" s="72" t="s">
        <v>82</v>
      </c>
      <c r="B57" s="46"/>
      <c r="C57" s="9"/>
      <c r="D57" s="9"/>
      <c r="E57" s="310" t="s">
        <v>91</v>
      </c>
      <c r="F57" s="310"/>
      <c r="G57" s="310"/>
      <c r="H57" s="310"/>
      <c r="I57" s="310"/>
      <c r="J57" s="9"/>
      <c r="K57" s="310" t="s">
        <v>92</v>
      </c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283">
        <f>'03-1 - Materiál silnoproud'!J32</f>
        <v>0</v>
      </c>
      <c r="AH57" s="284"/>
      <c r="AI57" s="284"/>
      <c r="AJ57" s="284"/>
      <c r="AK57" s="284"/>
      <c r="AL57" s="284"/>
      <c r="AM57" s="284"/>
      <c r="AN57" s="283">
        <f t="shared" si="0"/>
        <v>0</v>
      </c>
      <c r="AO57" s="284"/>
      <c r="AP57" s="284"/>
      <c r="AQ57" s="82" t="s">
        <v>93</v>
      </c>
      <c r="AR57" s="46"/>
      <c r="AS57" s="83">
        <v>0</v>
      </c>
      <c r="AT57" s="84">
        <f t="shared" si="1"/>
        <v>0</v>
      </c>
      <c r="AU57" s="85">
        <f>'03-1 - Materiál silnoproud'!P89</f>
        <v>0</v>
      </c>
      <c r="AV57" s="84">
        <f>'03-1 - Materiál silnoproud'!J35</f>
        <v>0</v>
      </c>
      <c r="AW57" s="84">
        <f>'03-1 - Materiál silnoproud'!J36</f>
        <v>0</v>
      </c>
      <c r="AX57" s="84">
        <f>'03-1 - Materiál silnoproud'!J37</f>
        <v>0</v>
      </c>
      <c r="AY57" s="84">
        <f>'03-1 - Materiál silnoproud'!J38</f>
        <v>0</v>
      </c>
      <c r="AZ57" s="84">
        <f>'03-1 - Materiál silnoproud'!F35</f>
        <v>0</v>
      </c>
      <c r="BA57" s="84">
        <f>'03-1 - Materiál silnoproud'!F36</f>
        <v>0</v>
      </c>
      <c r="BB57" s="84">
        <f>'03-1 - Materiál silnoproud'!F37</f>
        <v>0</v>
      </c>
      <c r="BC57" s="84">
        <f>'03-1 - Materiál silnoproud'!F38</f>
        <v>0</v>
      </c>
      <c r="BD57" s="86">
        <f>'03-1 - Materiál silnoproud'!F39</f>
        <v>0</v>
      </c>
      <c r="BT57" s="25" t="s">
        <v>87</v>
      </c>
      <c r="BV57" s="25" t="s">
        <v>80</v>
      </c>
      <c r="BW57" s="25" t="s">
        <v>94</v>
      </c>
      <c r="BX57" s="25" t="s">
        <v>90</v>
      </c>
      <c r="CL57" s="25" t="s">
        <v>33</v>
      </c>
    </row>
    <row r="58" spans="1:91" s="3" customFormat="1" ht="16.5" customHeight="1" x14ac:dyDescent="0.2">
      <c r="A58" s="72" t="s">
        <v>82</v>
      </c>
      <c r="B58" s="46"/>
      <c r="C58" s="9"/>
      <c r="D58" s="9"/>
      <c r="E58" s="310" t="s">
        <v>95</v>
      </c>
      <c r="F58" s="310"/>
      <c r="G58" s="310"/>
      <c r="H58" s="310"/>
      <c r="I58" s="310"/>
      <c r="J58" s="9"/>
      <c r="K58" s="310" t="s">
        <v>96</v>
      </c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283">
        <f>'03-2 - Montáž silnoproud'!J32</f>
        <v>0</v>
      </c>
      <c r="AH58" s="284"/>
      <c r="AI58" s="284"/>
      <c r="AJ58" s="284"/>
      <c r="AK58" s="284"/>
      <c r="AL58" s="284"/>
      <c r="AM58" s="284"/>
      <c r="AN58" s="283">
        <f t="shared" si="0"/>
        <v>0</v>
      </c>
      <c r="AO58" s="284"/>
      <c r="AP58" s="284"/>
      <c r="AQ58" s="82" t="s">
        <v>93</v>
      </c>
      <c r="AR58" s="46"/>
      <c r="AS58" s="83">
        <v>0</v>
      </c>
      <c r="AT58" s="84">
        <f t="shared" si="1"/>
        <v>0</v>
      </c>
      <c r="AU58" s="85">
        <f>'03-2 - Montáž silnoproud'!P91</f>
        <v>0</v>
      </c>
      <c r="AV58" s="84">
        <f>'03-2 - Montáž silnoproud'!J35</f>
        <v>0</v>
      </c>
      <c r="AW58" s="84">
        <f>'03-2 - Montáž silnoproud'!J36</f>
        <v>0</v>
      </c>
      <c r="AX58" s="84">
        <f>'03-2 - Montáž silnoproud'!J37</f>
        <v>0</v>
      </c>
      <c r="AY58" s="84">
        <f>'03-2 - Montáž silnoproud'!J38</f>
        <v>0</v>
      </c>
      <c r="AZ58" s="84">
        <f>'03-2 - Montáž silnoproud'!F35</f>
        <v>0</v>
      </c>
      <c r="BA58" s="84">
        <f>'03-2 - Montáž silnoproud'!F36</f>
        <v>0</v>
      </c>
      <c r="BB58" s="84">
        <f>'03-2 - Montáž silnoproud'!F37</f>
        <v>0</v>
      </c>
      <c r="BC58" s="84">
        <f>'03-2 - Montáž silnoproud'!F38</f>
        <v>0</v>
      </c>
      <c r="BD58" s="86">
        <f>'03-2 - Montáž silnoproud'!F39</f>
        <v>0</v>
      </c>
      <c r="BT58" s="25" t="s">
        <v>87</v>
      </c>
      <c r="BV58" s="25" t="s">
        <v>80</v>
      </c>
      <c r="BW58" s="25" t="s">
        <v>97</v>
      </c>
      <c r="BX58" s="25" t="s">
        <v>90</v>
      </c>
      <c r="CL58" s="25" t="s">
        <v>33</v>
      </c>
    </row>
    <row r="59" spans="1:91" s="3" customFormat="1" ht="16.5" customHeight="1" x14ac:dyDescent="0.2">
      <c r="B59" s="46"/>
      <c r="C59" s="9"/>
      <c r="D59" s="9"/>
      <c r="E59" s="310" t="s">
        <v>98</v>
      </c>
      <c r="F59" s="310"/>
      <c r="G59" s="310"/>
      <c r="H59" s="310"/>
      <c r="I59" s="310"/>
      <c r="J59" s="9"/>
      <c r="K59" s="310" t="s">
        <v>99</v>
      </c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288">
        <f>ROUND(SUM(AG60:AG63),2)</f>
        <v>0</v>
      </c>
      <c r="AH59" s="284"/>
      <c r="AI59" s="284"/>
      <c r="AJ59" s="284"/>
      <c r="AK59" s="284"/>
      <c r="AL59" s="284"/>
      <c r="AM59" s="284"/>
      <c r="AN59" s="283">
        <f t="shared" si="0"/>
        <v>0</v>
      </c>
      <c r="AO59" s="284"/>
      <c r="AP59" s="284"/>
      <c r="AQ59" s="82" t="s">
        <v>93</v>
      </c>
      <c r="AR59" s="46"/>
      <c r="AS59" s="83">
        <f>ROUND(SUM(AS60:AS63),2)</f>
        <v>0</v>
      </c>
      <c r="AT59" s="84">
        <f t="shared" si="1"/>
        <v>0</v>
      </c>
      <c r="AU59" s="85">
        <f>ROUND(SUM(AU60:AU63),5)</f>
        <v>0</v>
      </c>
      <c r="AV59" s="84">
        <f>ROUND(AZ59*L29,2)</f>
        <v>0</v>
      </c>
      <c r="AW59" s="84">
        <f>ROUND(BA59*L30,2)</f>
        <v>0</v>
      </c>
      <c r="AX59" s="84">
        <f>ROUND(BB59*L29,2)</f>
        <v>0</v>
      </c>
      <c r="AY59" s="84">
        <f>ROUND(BC59*L30,2)</f>
        <v>0</v>
      </c>
      <c r="AZ59" s="84">
        <f>ROUND(SUM(AZ60:AZ63),2)</f>
        <v>0</v>
      </c>
      <c r="BA59" s="84">
        <f>ROUND(SUM(BA60:BA63),2)</f>
        <v>0</v>
      </c>
      <c r="BB59" s="84">
        <f>ROUND(SUM(BB60:BB63),2)</f>
        <v>0</v>
      </c>
      <c r="BC59" s="84">
        <f>ROUND(SUM(BC60:BC63),2)</f>
        <v>0</v>
      </c>
      <c r="BD59" s="86">
        <f>ROUND(SUM(BD60:BD63),2)</f>
        <v>0</v>
      </c>
      <c r="BS59" s="25" t="s">
        <v>77</v>
      </c>
      <c r="BT59" s="25" t="s">
        <v>87</v>
      </c>
      <c r="BU59" s="25" t="s">
        <v>79</v>
      </c>
      <c r="BV59" s="25" t="s">
        <v>80</v>
      </c>
      <c r="BW59" s="25" t="s">
        <v>100</v>
      </c>
      <c r="BX59" s="25" t="s">
        <v>90</v>
      </c>
      <c r="CL59" s="25" t="s">
        <v>33</v>
      </c>
    </row>
    <row r="60" spans="1:91" s="3" customFormat="1" ht="16.5" customHeight="1" x14ac:dyDescent="0.2">
      <c r="A60" s="72" t="s">
        <v>82</v>
      </c>
      <c r="B60" s="46"/>
      <c r="C60" s="9"/>
      <c r="D60" s="9"/>
      <c r="E60" s="9"/>
      <c r="F60" s="310" t="s">
        <v>101</v>
      </c>
      <c r="G60" s="310"/>
      <c r="H60" s="310"/>
      <c r="I60" s="310"/>
      <c r="J60" s="310"/>
      <c r="K60" s="9"/>
      <c r="L60" s="310" t="s">
        <v>102</v>
      </c>
      <c r="M60" s="310"/>
      <c r="N60" s="310"/>
      <c r="O60" s="310"/>
      <c r="P60" s="310"/>
      <c r="Q60" s="310"/>
      <c r="R60" s="310"/>
      <c r="S60" s="310"/>
      <c r="T60" s="310"/>
      <c r="U60" s="310"/>
      <c r="V60" s="310"/>
      <c r="W60" s="310"/>
      <c r="X60" s="310"/>
      <c r="Y60" s="310"/>
      <c r="Z60" s="310"/>
      <c r="AA60" s="310"/>
      <c r="AB60" s="310"/>
      <c r="AC60" s="310"/>
      <c r="AD60" s="310"/>
      <c r="AE60" s="310"/>
      <c r="AF60" s="310"/>
      <c r="AG60" s="283">
        <f>'03-3-1 - SKS - Strukturov...'!J34</f>
        <v>0</v>
      </c>
      <c r="AH60" s="284"/>
      <c r="AI60" s="284"/>
      <c r="AJ60" s="284"/>
      <c r="AK60" s="284"/>
      <c r="AL60" s="284"/>
      <c r="AM60" s="284"/>
      <c r="AN60" s="283">
        <f t="shared" si="0"/>
        <v>0</v>
      </c>
      <c r="AO60" s="284"/>
      <c r="AP60" s="284"/>
      <c r="AQ60" s="82" t="s">
        <v>93</v>
      </c>
      <c r="AR60" s="46"/>
      <c r="AS60" s="83">
        <v>0</v>
      </c>
      <c r="AT60" s="84">
        <f t="shared" si="1"/>
        <v>0</v>
      </c>
      <c r="AU60" s="85">
        <f>'03-3-1 - SKS - Strukturov...'!P96</f>
        <v>0</v>
      </c>
      <c r="AV60" s="84">
        <f>'03-3-1 - SKS - Strukturov...'!J37</f>
        <v>0</v>
      </c>
      <c r="AW60" s="84">
        <f>'03-3-1 - SKS - Strukturov...'!J38</f>
        <v>0</v>
      </c>
      <c r="AX60" s="84">
        <f>'03-3-1 - SKS - Strukturov...'!J39</f>
        <v>0</v>
      </c>
      <c r="AY60" s="84">
        <f>'03-3-1 - SKS - Strukturov...'!J40</f>
        <v>0</v>
      </c>
      <c r="AZ60" s="84">
        <f>'03-3-1 - SKS - Strukturov...'!F37</f>
        <v>0</v>
      </c>
      <c r="BA60" s="84">
        <f>'03-3-1 - SKS - Strukturov...'!F38</f>
        <v>0</v>
      </c>
      <c r="BB60" s="84">
        <f>'03-3-1 - SKS - Strukturov...'!F39</f>
        <v>0</v>
      </c>
      <c r="BC60" s="84">
        <f>'03-3-1 - SKS - Strukturov...'!F40</f>
        <v>0</v>
      </c>
      <c r="BD60" s="86">
        <f>'03-3-1 - SKS - Strukturov...'!F41</f>
        <v>0</v>
      </c>
      <c r="BT60" s="25" t="s">
        <v>103</v>
      </c>
      <c r="BV60" s="25" t="s">
        <v>80</v>
      </c>
      <c r="BW60" s="25" t="s">
        <v>104</v>
      </c>
      <c r="BX60" s="25" t="s">
        <v>100</v>
      </c>
      <c r="CL60" s="25" t="s">
        <v>33</v>
      </c>
    </row>
    <row r="61" spans="1:91" s="3" customFormat="1" ht="23.25" customHeight="1" x14ac:dyDescent="0.2">
      <c r="A61" s="72" t="s">
        <v>82</v>
      </c>
      <c r="B61" s="46"/>
      <c r="C61" s="9"/>
      <c r="D61" s="9"/>
      <c r="E61" s="9"/>
      <c r="F61" s="310" t="s">
        <v>105</v>
      </c>
      <c r="G61" s="310"/>
      <c r="H61" s="310"/>
      <c r="I61" s="310"/>
      <c r="J61" s="310"/>
      <c r="K61" s="9"/>
      <c r="L61" s="310" t="s">
        <v>106</v>
      </c>
      <c r="M61" s="310"/>
      <c r="N61" s="310"/>
      <c r="O61" s="310"/>
      <c r="P61" s="310"/>
      <c r="Q61" s="310"/>
      <c r="R61" s="310"/>
      <c r="S61" s="310"/>
      <c r="T61" s="310"/>
      <c r="U61" s="310"/>
      <c r="V61" s="310"/>
      <c r="W61" s="310"/>
      <c r="X61" s="310"/>
      <c r="Y61" s="310"/>
      <c r="Z61" s="310"/>
      <c r="AA61" s="310"/>
      <c r="AB61" s="310"/>
      <c r="AC61" s="310"/>
      <c r="AD61" s="310"/>
      <c r="AE61" s="310"/>
      <c r="AF61" s="310"/>
      <c r="AG61" s="283">
        <f>'03-3-2 - PZTS - Poplachov...'!J34</f>
        <v>0</v>
      </c>
      <c r="AH61" s="284"/>
      <c r="AI61" s="284"/>
      <c r="AJ61" s="284"/>
      <c r="AK61" s="284"/>
      <c r="AL61" s="284"/>
      <c r="AM61" s="284"/>
      <c r="AN61" s="283">
        <f t="shared" si="0"/>
        <v>0</v>
      </c>
      <c r="AO61" s="284"/>
      <c r="AP61" s="284"/>
      <c r="AQ61" s="82" t="s">
        <v>93</v>
      </c>
      <c r="AR61" s="46"/>
      <c r="AS61" s="83">
        <v>0</v>
      </c>
      <c r="AT61" s="84">
        <f t="shared" si="1"/>
        <v>0</v>
      </c>
      <c r="AU61" s="85">
        <f>'03-3-2 - PZTS - Poplachov...'!P94</f>
        <v>0</v>
      </c>
      <c r="AV61" s="84">
        <f>'03-3-2 - PZTS - Poplachov...'!J37</f>
        <v>0</v>
      </c>
      <c r="AW61" s="84">
        <f>'03-3-2 - PZTS - Poplachov...'!J38</f>
        <v>0</v>
      </c>
      <c r="AX61" s="84">
        <f>'03-3-2 - PZTS - Poplachov...'!J39</f>
        <v>0</v>
      </c>
      <c r="AY61" s="84">
        <f>'03-3-2 - PZTS - Poplachov...'!J40</f>
        <v>0</v>
      </c>
      <c r="AZ61" s="84">
        <f>'03-3-2 - PZTS - Poplachov...'!F37</f>
        <v>0</v>
      </c>
      <c r="BA61" s="84">
        <f>'03-3-2 - PZTS - Poplachov...'!F38</f>
        <v>0</v>
      </c>
      <c r="BB61" s="84">
        <f>'03-3-2 - PZTS - Poplachov...'!F39</f>
        <v>0</v>
      </c>
      <c r="BC61" s="84">
        <f>'03-3-2 - PZTS - Poplachov...'!F40</f>
        <v>0</v>
      </c>
      <c r="BD61" s="86">
        <f>'03-3-2 - PZTS - Poplachov...'!F41</f>
        <v>0</v>
      </c>
      <c r="BT61" s="25" t="s">
        <v>103</v>
      </c>
      <c r="BV61" s="25" t="s">
        <v>80</v>
      </c>
      <c r="BW61" s="25" t="s">
        <v>107</v>
      </c>
      <c r="BX61" s="25" t="s">
        <v>100</v>
      </c>
      <c r="CL61" s="25" t="s">
        <v>33</v>
      </c>
    </row>
    <row r="62" spans="1:91" s="3" customFormat="1" ht="23.25" customHeight="1" x14ac:dyDescent="0.2">
      <c r="A62" s="72" t="s">
        <v>82</v>
      </c>
      <c r="B62" s="46"/>
      <c r="C62" s="9"/>
      <c r="D62" s="9"/>
      <c r="E62" s="9"/>
      <c r="F62" s="310" t="s">
        <v>108</v>
      </c>
      <c r="G62" s="310"/>
      <c r="H62" s="310"/>
      <c r="I62" s="310"/>
      <c r="J62" s="310"/>
      <c r="K62" s="9"/>
      <c r="L62" s="310" t="s">
        <v>109</v>
      </c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283">
        <f>'03-3-3 - KT - Kabelové tr...'!J34</f>
        <v>0</v>
      </c>
      <c r="AH62" s="284"/>
      <c r="AI62" s="284"/>
      <c r="AJ62" s="284"/>
      <c r="AK62" s="284"/>
      <c r="AL62" s="284"/>
      <c r="AM62" s="284"/>
      <c r="AN62" s="283">
        <f t="shared" si="0"/>
        <v>0</v>
      </c>
      <c r="AO62" s="284"/>
      <c r="AP62" s="284"/>
      <c r="AQ62" s="82" t="s">
        <v>93</v>
      </c>
      <c r="AR62" s="46"/>
      <c r="AS62" s="83">
        <v>0</v>
      </c>
      <c r="AT62" s="84">
        <f t="shared" si="1"/>
        <v>0</v>
      </c>
      <c r="AU62" s="85">
        <f>'03-3-3 - KT - Kabelové tr...'!P91</f>
        <v>0</v>
      </c>
      <c r="AV62" s="84">
        <f>'03-3-3 - KT - Kabelové tr...'!J37</f>
        <v>0</v>
      </c>
      <c r="AW62" s="84">
        <f>'03-3-3 - KT - Kabelové tr...'!J38</f>
        <v>0</v>
      </c>
      <c r="AX62" s="84">
        <f>'03-3-3 - KT - Kabelové tr...'!J39</f>
        <v>0</v>
      </c>
      <c r="AY62" s="84">
        <f>'03-3-3 - KT - Kabelové tr...'!J40</f>
        <v>0</v>
      </c>
      <c r="AZ62" s="84">
        <f>'03-3-3 - KT - Kabelové tr...'!F37</f>
        <v>0</v>
      </c>
      <c r="BA62" s="84">
        <f>'03-3-3 - KT - Kabelové tr...'!F38</f>
        <v>0</v>
      </c>
      <c r="BB62" s="84">
        <f>'03-3-3 - KT - Kabelové tr...'!F39</f>
        <v>0</v>
      </c>
      <c r="BC62" s="84">
        <f>'03-3-3 - KT - Kabelové tr...'!F40</f>
        <v>0</v>
      </c>
      <c r="BD62" s="86">
        <f>'03-3-3 - KT - Kabelové tr...'!F41</f>
        <v>0</v>
      </c>
      <c r="BT62" s="25" t="s">
        <v>103</v>
      </c>
      <c r="BV62" s="25" t="s">
        <v>80</v>
      </c>
      <c r="BW62" s="25" t="s">
        <v>110</v>
      </c>
      <c r="BX62" s="25" t="s">
        <v>100</v>
      </c>
      <c r="CL62" s="25" t="s">
        <v>33</v>
      </c>
    </row>
    <row r="63" spans="1:91" s="3" customFormat="1" ht="16.5" customHeight="1" x14ac:dyDescent="0.2">
      <c r="A63" s="72" t="s">
        <v>82</v>
      </c>
      <c r="B63" s="46"/>
      <c r="C63" s="9"/>
      <c r="D63" s="9"/>
      <c r="E63" s="9"/>
      <c r="F63" s="310" t="s">
        <v>111</v>
      </c>
      <c r="G63" s="310"/>
      <c r="H63" s="310"/>
      <c r="I63" s="310"/>
      <c r="J63" s="310"/>
      <c r="K63" s="9"/>
      <c r="L63" s="310" t="s">
        <v>112</v>
      </c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283">
        <f>'03-3-4 - VRN - Vedlejší r...'!J34</f>
        <v>0</v>
      </c>
      <c r="AH63" s="284"/>
      <c r="AI63" s="284"/>
      <c r="AJ63" s="284"/>
      <c r="AK63" s="284"/>
      <c r="AL63" s="284"/>
      <c r="AM63" s="284"/>
      <c r="AN63" s="283">
        <f t="shared" si="0"/>
        <v>0</v>
      </c>
      <c r="AO63" s="284"/>
      <c r="AP63" s="284"/>
      <c r="AQ63" s="82" t="s">
        <v>93</v>
      </c>
      <c r="AR63" s="46"/>
      <c r="AS63" s="83">
        <v>0</v>
      </c>
      <c r="AT63" s="84">
        <f t="shared" si="1"/>
        <v>0</v>
      </c>
      <c r="AU63" s="85">
        <f>'03-3-4 - VRN - Vedlejší r...'!P95</f>
        <v>0</v>
      </c>
      <c r="AV63" s="84">
        <f>'03-3-4 - VRN - Vedlejší r...'!J37</f>
        <v>0</v>
      </c>
      <c r="AW63" s="84">
        <f>'03-3-4 - VRN - Vedlejší r...'!J38</f>
        <v>0</v>
      </c>
      <c r="AX63" s="84">
        <f>'03-3-4 - VRN - Vedlejší r...'!J39</f>
        <v>0</v>
      </c>
      <c r="AY63" s="84">
        <f>'03-3-4 - VRN - Vedlejší r...'!J40</f>
        <v>0</v>
      </c>
      <c r="AZ63" s="84">
        <f>'03-3-4 - VRN - Vedlejší r...'!F37</f>
        <v>0</v>
      </c>
      <c r="BA63" s="84">
        <f>'03-3-4 - VRN - Vedlejší r...'!F38</f>
        <v>0</v>
      </c>
      <c r="BB63" s="84">
        <f>'03-3-4 - VRN - Vedlejší r...'!F39</f>
        <v>0</v>
      </c>
      <c r="BC63" s="84">
        <f>'03-3-4 - VRN - Vedlejší r...'!F40</f>
        <v>0</v>
      </c>
      <c r="BD63" s="86">
        <f>'03-3-4 - VRN - Vedlejší r...'!F41</f>
        <v>0</v>
      </c>
      <c r="BT63" s="25" t="s">
        <v>103</v>
      </c>
      <c r="BV63" s="25" t="s">
        <v>80</v>
      </c>
      <c r="BW63" s="25" t="s">
        <v>113</v>
      </c>
      <c r="BX63" s="25" t="s">
        <v>100</v>
      </c>
      <c r="CL63" s="25" t="s">
        <v>33</v>
      </c>
    </row>
    <row r="64" spans="1:91" s="6" customFormat="1" ht="16.5" customHeight="1" x14ac:dyDescent="0.2">
      <c r="A64" s="72" t="s">
        <v>82</v>
      </c>
      <c r="B64" s="73"/>
      <c r="C64" s="74"/>
      <c r="D64" s="313" t="s">
        <v>114</v>
      </c>
      <c r="E64" s="313"/>
      <c r="F64" s="313"/>
      <c r="G64" s="313"/>
      <c r="H64" s="313"/>
      <c r="I64" s="75"/>
      <c r="J64" s="313" t="s">
        <v>115</v>
      </c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279">
        <f>'05 - Terasa'!J30</f>
        <v>0</v>
      </c>
      <c r="AH64" s="280"/>
      <c r="AI64" s="280"/>
      <c r="AJ64" s="280"/>
      <c r="AK64" s="280"/>
      <c r="AL64" s="280"/>
      <c r="AM64" s="280"/>
      <c r="AN64" s="279">
        <f t="shared" si="0"/>
        <v>0</v>
      </c>
      <c r="AO64" s="280"/>
      <c r="AP64" s="280"/>
      <c r="AQ64" s="76" t="s">
        <v>85</v>
      </c>
      <c r="AR64" s="73"/>
      <c r="AS64" s="77">
        <v>0</v>
      </c>
      <c r="AT64" s="78">
        <f t="shared" si="1"/>
        <v>0</v>
      </c>
      <c r="AU64" s="79">
        <f>'05 - Terasa'!P86</f>
        <v>0</v>
      </c>
      <c r="AV64" s="78">
        <f>'05 - Terasa'!J33</f>
        <v>0</v>
      </c>
      <c r="AW64" s="78">
        <f>'05 - Terasa'!J34</f>
        <v>0</v>
      </c>
      <c r="AX64" s="78">
        <f>'05 - Terasa'!J35</f>
        <v>0</v>
      </c>
      <c r="AY64" s="78">
        <f>'05 - Terasa'!J36</f>
        <v>0</v>
      </c>
      <c r="AZ64" s="78">
        <f>'05 - Terasa'!F33</f>
        <v>0</v>
      </c>
      <c r="BA64" s="78">
        <f>'05 - Terasa'!F34</f>
        <v>0</v>
      </c>
      <c r="BB64" s="78">
        <f>'05 - Terasa'!F35</f>
        <v>0</v>
      </c>
      <c r="BC64" s="78">
        <f>'05 - Terasa'!F36</f>
        <v>0</v>
      </c>
      <c r="BD64" s="80">
        <f>'05 - Terasa'!F37</f>
        <v>0</v>
      </c>
      <c r="BT64" s="81" t="s">
        <v>21</v>
      </c>
      <c r="BV64" s="81" t="s">
        <v>80</v>
      </c>
      <c r="BW64" s="81" t="s">
        <v>116</v>
      </c>
      <c r="BX64" s="81" t="s">
        <v>5</v>
      </c>
      <c r="CL64" s="81" t="s">
        <v>19</v>
      </c>
      <c r="CM64" s="81" t="s">
        <v>87</v>
      </c>
    </row>
    <row r="65" spans="1:91" s="6" customFormat="1" ht="16.5" customHeight="1" x14ac:dyDescent="0.2">
      <c r="A65" s="72" t="s">
        <v>82</v>
      </c>
      <c r="B65" s="73"/>
      <c r="C65" s="74"/>
      <c r="D65" s="313" t="s">
        <v>117</v>
      </c>
      <c r="E65" s="313"/>
      <c r="F65" s="313"/>
      <c r="G65" s="313"/>
      <c r="H65" s="313"/>
      <c r="I65" s="75"/>
      <c r="J65" s="313" t="s">
        <v>118</v>
      </c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  <c r="AG65" s="279">
        <f>'06 - Vedlejší rozpočtové ...'!J30</f>
        <v>0</v>
      </c>
      <c r="AH65" s="280"/>
      <c r="AI65" s="280"/>
      <c r="AJ65" s="280"/>
      <c r="AK65" s="280"/>
      <c r="AL65" s="280"/>
      <c r="AM65" s="280"/>
      <c r="AN65" s="279">
        <f t="shared" si="0"/>
        <v>0</v>
      </c>
      <c r="AO65" s="280"/>
      <c r="AP65" s="280"/>
      <c r="AQ65" s="76" t="s">
        <v>85</v>
      </c>
      <c r="AR65" s="73"/>
      <c r="AS65" s="87">
        <v>0</v>
      </c>
      <c r="AT65" s="88">
        <f t="shared" si="1"/>
        <v>0</v>
      </c>
      <c r="AU65" s="89">
        <f>'06 - Vedlejší rozpočtové ...'!P83</f>
        <v>0</v>
      </c>
      <c r="AV65" s="88">
        <f>'06 - Vedlejší rozpočtové ...'!J33</f>
        <v>0</v>
      </c>
      <c r="AW65" s="88">
        <f>'06 - Vedlejší rozpočtové ...'!J34</f>
        <v>0</v>
      </c>
      <c r="AX65" s="88">
        <f>'06 - Vedlejší rozpočtové ...'!J35</f>
        <v>0</v>
      </c>
      <c r="AY65" s="88">
        <f>'06 - Vedlejší rozpočtové ...'!J36</f>
        <v>0</v>
      </c>
      <c r="AZ65" s="88">
        <f>'06 - Vedlejší rozpočtové ...'!F33</f>
        <v>0</v>
      </c>
      <c r="BA65" s="88">
        <f>'06 - Vedlejší rozpočtové ...'!F34</f>
        <v>0</v>
      </c>
      <c r="BB65" s="88">
        <f>'06 - Vedlejší rozpočtové ...'!F35</f>
        <v>0</v>
      </c>
      <c r="BC65" s="88">
        <f>'06 - Vedlejší rozpočtové ...'!F36</f>
        <v>0</v>
      </c>
      <c r="BD65" s="90">
        <f>'06 - Vedlejší rozpočtové ...'!F37</f>
        <v>0</v>
      </c>
      <c r="BT65" s="81" t="s">
        <v>21</v>
      </c>
      <c r="BV65" s="81" t="s">
        <v>80</v>
      </c>
      <c r="BW65" s="81" t="s">
        <v>119</v>
      </c>
      <c r="BX65" s="81" t="s">
        <v>5</v>
      </c>
      <c r="CL65" s="81" t="s">
        <v>33</v>
      </c>
      <c r="CM65" s="81" t="s">
        <v>87</v>
      </c>
    </row>
    <row r="66" spans="1:91" s="1" customFormat="1" ht="30" customHeight="1" x14ac:dyDescent="0.2">
      <c r="B66" s="33"/>
      <c r="AR66" s="33"/>
    </row>
    <row r="67" spans="1:91" s="1" customFormat="1" ht="6.95" customHeight="1" x14ac:dyDescent="0.2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33"/>
    </row>
  </sheetData>
  <sheetProtection algorithmName="SHA-512" hashValue="Iw7RoOVBpBkO2jeAbwlo4Mg1oRpnTUc60fMvGq/RbCnQMJ/61H/fOGnJdcrnXqqmx4u0bUFrDDmaF8KPpkiBNw==" saltValue="8REqiu/3cTzoszx4U6M7tXYDrya2k+4WMIaqSiAIMNbuveWQTNWneK8ELIzkS0/3Ybb4E5pGzjgqs6On014oiw==" spinCount="100000" sheet="1" objects="1" scenarios="1" formatColumns="0" formatRows="0"/>
  <mergeCells count="82">
    <mergeCell ref="J64:AF64"/>
    <mergeCell ref="K59:AF59"/>
    <mergeCell ref="L60:AF60"/>
    <mergeCell ref="L61:AF61"/>
    <mergeCell ref="L62:AF62"/>
    <mergeCell ref="C52:G52"/>
    <mergeCell ref="D64:H64"/>
    <mergeCell ref="D56:H56"/>
    <mergeCell ref="D55:H55"/>
    <mergeCell ref="E58:I58"/>
    <mergeCell ref="E59:I59"/>
    <mergeCell ref="E57:I57"/>
    <mergeCell ref="F60:J60"/>
    <mergeCell ref="F61:J61"/>
    <mergeCell ref="F62:J62"/>
    <mergeCell ref="F63:J63"/>
    <mergeCell ref="I52:AF52"/>
    <mergeCell ref="J55:AF55"/>
    <mergeCell ref="L63:AF63"/>
    <mergeCell ref="L45:AO45"/>
    <mergeCell ref="D65:H65"/>
    <mergeCell ref="J65:AF65"/>
    <mergeCell ref="AG54:AM54"/>
    <mergeCell ref="AN64:AP64"/>
    <mergeCell ref="AN63:AP63"/>
    <mergeCell ref="AN56:AP56"/>
    <mergeCell ref="AN60:AP60"/>
    <mergeCell ref="AN52:AP52"/>
    <mergeCell ref="AN59:AP59"/>
    <mergeCell ref="AN55:AP55"/>
    <mergeCell ref="AN61:AP61"/>
    <mergeCell ref="AN62:AP62"/>
    <mergeCell ref="AN58:AP58"/>
    <mergeCell ref="K58:AF58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AM49:AP49"/>
    <mergeCell ref="AM47:AN47"/>
    <mergeCell ref="AM50:AP50"/>
    <mergeCell ref="AN57:AP57"/>
    <mergeCell ref="L33:P33"/>
    <mergeCell ref="W33:AE33"/>
    <mergeCell ref="AK33:AO33"/>
    <mergeCell ref="AK35:AO35"/>
    <mergeCell ref="X35:AB35"/>
    <mergeCell ref="K57:AF57"/>
    <mergeCell ref="J56:AF56"/>
    <mergeCell ref="AS49:AT51"/>
    <mergeCell ref="AN65:AP65"/>
    <mergeCell ref="AG65:AM65"/>
    <mergeCell ref="AN54:AP54"/>
    <mergeCell ref="AR2:BE2"/>
    <mergeCell ref="AG58:AM58"/>
    <mergeCell ref="AG64:AM64"/>
    <mergeCell ref="AG63:AM63"/>
    <mergeCell ref="AG62:AM62"/>
    <mergeCell ref="AG61:AM61"/>
    <mergeCell ref="AG57:AM57"/>
    <mergeCell ref="AG60:AM60"/>
    <mergeCell ref="AG52:AM52"/>
    <mergeCell ref="AG55:AM55"/>
    <mergeCell ref="AG56:AM56"/>
    <mergeCell ref="AG59:AM59"/>
  </mergeCells>
  <hyperlinks>
    <hyperlink ref="A55" location="'01 - Stavební část'!C2" display="/"/>
    <hyperlink ref="A57" location="'03-1 - Materiál silnoproud'!C2" display="/"/>
    <hyperlink ref="A58" location="'03-2 - Montáž silnoproud'!C2" display="/"/>
    <hyperlink ref="A60" location="'03-3-1 - SKS - Strukturov...'!C2" display="/"/>
    <hyperlink ref="A61" location="'03-3-2 - PZTS - Poplachov...'!C2" display="/"/>
    <hyperlink ref="A62" location="'03-3-3 - KT - Kabelové tr...'!C2" display="/"/>
    <hyperlink ref="A63" location="'03-3-4 - VRN - Vedlejší r...'!C2" display="/"/>
    <hyperlink ref="A64" location="'05 - Terasa'!C2" display="/"/>
    <hyperlink ref="A65" location="'06 - Vedlejší rozpočtové ...'!C2" display="/"/>
  </hyperlinks>
  <pageMargins left="0.39374999999999999" right="0.39374999999999999" top="0.39374999999999999" bottom="0.39374999999999999" header="0" footer="0"/>
  <pageSetup paperSize="9" scale="98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5"/>
  <sheetViews>
    <sheetView showGridLines="0" tabSelected="1" topLeftCell="A65" workbookViewId="0">
      <selection activeCell="I89" sqref="I8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119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120</v>
      </c>
      <c r="L4" s="20"/>
      <c r="M4" s="91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8" t="str">
        <f>'Rekapitulace stavby'!K6</f>
        <v>Rekonstrukce pobočky knihovny Petra Bezruče - Opava Kateřinky</v>
      </c>
      <c r="F7" s="319"/>
      <c r="G7" s="319"/>
      <c r="H7" s="319"/>
      <c r="L7" s="20"/>
    </row>
    <row r="8" spans="2:46" s="1" customFormat="1" ht="12" customHeight="1" x14ac:dyDescent="0.2">
      <c r="B8" s="33"/>
      <c r="D8" s="27" t="s">
        <v>121</v>
      </c>
      <c r="L8" s="33"/>
    </row>
    <row r="9" spans="2:46" s="1" customFormat="1" ht="16.5" customHeight="1" x14ac:dyDescent="0.2">
      <c r="B9" s="33"/>
      <c r="E9" s="311" t="s">
        <v>1256</v>
      </c>
      <c r="F9" s="317"/>
      <c r="G9" s="317"/>
      <c r="H9" s="317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7" t="s">
        <v>18</v>
      </c>
      <c r="F11" s="25" t="s">
        <v>33</v>
      </c>
      <c r="I11" s="27" t="s">
        <v>20</v>
      </c>
      <c r="J11" s="25" t="s">
        <v>33</v>
      </c>
      <c r="L11" s="33"/>
    </row>
    <row r="12" spans="2:46" s="1" customFormat="1" ht="12" customHeight="1" x14ac:dyDescent="0.2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22. 5. 2025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7" t="s">
        <v>28</v>
      </c>
      <c r="I14" s="27" t="s">
        <v>29</v>
      </c>
      <c r="J14" s="25" t="s">
        <v>30</v>
      </c>
      <c r="L14" s="33"/>
    </row>
    <row r="15" spans="2:46" s="1" customFormat="1" ht="18" customHeight="1" x14ac:dyDescent="0.2">
      <c r="B15" s="33"/>
      <c r="E15" s="25" t="s">
        <v>31</v>
      </c>
      <c r="I15" s="27" t="s">
        <v>32</v>
      </c>
      <c r="J15" s="25" t="s">
        <v>33</v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7" t="s">
        <v>34</v>
      </c>
      <c r="I17" s="27" t="s">
        <v>29</v>
      </c>
      <c r="J17" s="28" t="str">
        <f>'Rekapitulace stavby'!AN13</f>
        <v>Vyplň údaj</v>
      </c>
      <c r="L17" s="33"/>
    </row>
    <row r="18" spans="2:12" s="1" customFormat="1" ht="18" customHeight="1" x14ac:dyDescent="0.2">
      <c r="B18" s="33"/>
      <c r="E18" s="320" t="str">
        <f>'Rekapitulace stavby'!E14</f>
        <v>Vyplň údaj</v>
      </c>
      <c r="F18" s="302"/>
      <c r="G18" s="302"/>
      <c r="H18" s="302"/>
      <c r="I18" s="27" t="s">
        <v>32</v>
      </c>
      <c r="J18" s="28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7" t="s">
        <v>36</v>
      </c>
      <c r="I20" s="27" t="s">
        <v>29</v>
      </c>
      <c r="J20" s="25" t="s">
        <v>37</v>
      </c>
      <c r="L20" s="33"/>
    </row>
    <row r="21" spans="2:12" s="1" customFormat="1" ht="18" customHeight="1" x14ac:dyDescent="0.2">
      <c r="B21" s="33"/>
      <c r="E21" s="25" t="s">
        <v>38</v>
      </c>
      <c r="I21" s="27" t="s">
        <v>32</v>
      </c>
      <c r="J21" s="25" t="s">
        <v>33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7" t="s">
        <v>40</v>
      </c>
      <c r="I23" s="27" t="s">
        <v>29</v>
      </c>
      <c r="J23" s="25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5" t="str">
        <f>IF('Rekapitulace stavby'!E20="","",'Rekapitulace stavby'!E20)</f>
        <v xml:space="preserve"> </v>
      </c>
      <c r="I24" s="27" t="s">
        <v>32</v>
      </c>
      <c r="J24" s="25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7" t="s">
        <v>42</v>
      </c>
      <c r="L26" s="33"/>
    </row>
    <row r="27" spans="2:12" s="7" customFormat="1" ht="47.25" customHeight="1" x14ac:dyDescent="0.2">
      <c r="B27" s="92"/>
      <c r="E27" s="306" t="s">
        <v>43</v>
      </c>
      <c r="F27" s="306"/>
      <c r="G27" s="306"/>
      <c r="H27" s="306"/>
      <c r="L27" s="92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93" t="s">
        <v>44</v>
      </c>
      <c r="J30" s="64">
        <f>ROUND(J83,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 x14ac:dyDescent="0.2">
      <c r="B33" s="33"/>
      <c r="D33" s="53" t="s">
        <v>48</v>
      </c>
      <c r="E33" s="27" t="s">
        <v>49</v>
      </c>
      <c r="F33" s="84">
        <f>ROUND((SUM(BE83:BE94)),  2)</f>
        <v>0</v>
      </c>
      <c r="I33" s="94">
        <v>0.21</v>
      </c>
      <c r="J33" s="84">
        <f>ROUND(((SUM(BE83:BE94))*I33),  2)</f>
        <v>0</v>
      </c>
      <c r="L33" s="33"/>
    </row>
    <row r="34" spans="2:12" s="1" customFormat="1" ht="14.45" customHeight="1" x14ac:dyDescent="0.2">
      <c r="B34" s="33"/>
      <c r="E34" s="27" t="s">
        <v>50</v>
      </c>
      <c r="F34" s="84">
        <f>ROUND((SUM(BF83:BF94)),  2)</f>
        <v>0</v>
      </c>
      <c r="I34" s="94">
        <v>0.12</v>
      </c>
      <c r="J34" s="84">
        <f>ROUND(((SUM(BF83:BF94))*I34),  2)</f>
        <v>0</v>
      </c>
      <c r="L34" s="33"/>
    </row>
    <row r="35" spans="2:12" s="1" customFormat="1" ht="14.45" hidden="1" customHeight="1" x14ac:dyDescent="0.2">
      <c r="B35" s="33"/>
      <c r="E35" s="27" t="s">
        <v>51</v>
      </c>
      <c r="F35" s="84">
        <f>ROUND((SUM(BG83:BG94)),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 x14ac:dyDescent="0.2">
      <c r="B36" s="33"/>
      <c r="E36" s="27" t="s">
        <v>52</v>
      </c>
      <c r="F36" s="84">
        <f>ROUND((SUM(BH83:BH94)),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 x14ac:dyDescent="0.2">
      <c r="B37" s="33"/>
      <c r="E37" s="27" t="s">
        <v>53</v>
      </c>
      <c r="F37" s="84">
        <f>ROUND((SUM(BI83:BI94)),  2)</f>
        <v>0</v>
      </c>
      <c r="I37" s="94">
        <v>0</v>
      </c>
      <c r="J37" s="84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5"/>
      <c r="D39" s="96" t="s">
        <v>54</v>
      </c>
      <c r="E39" s="55"/>
      <c r="F39" s="55"/>
      <c r="G39" s="97" t="s">
        <v>55</v>
      </c>
      <c r="H39" s="98" t="s">
        <v>56</v>
      </c>
      <c r="I39" s="55"/>
      <c r="J39" s="99">
        <f>SUM(J30:J37)</f>
        <v>0</v>
      </c>
      <c r="K39" s="100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1" t="s">
        <v>123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7" t="s">
        <v>16</v>
      </c>
      <c r="L47" s="33"/>
    </row>
    <row r="48" spans="2:12" s="1" customFormat="1" ht="16.5" customHeight="1" x14ac:dyDescent="0.2">
      <c r="B48" s="33"/>
      <c r="E48" s="318" t="str">
        <f>E7</f>
        <v>Rekonstrukce pobočky knihovny Petra Bezruče - Opava Kateřinky</v>
      </c>
      <c r="F48" s="319"/>
      <c r="G48" s="319"/>
      <c r="H48" s="319"/>
      <c r="L48" s="33"/>
    </row>
    <row r="49" spans="2:47" s="1" customFormat="1" ht="12" customHeight="1" x14ac:dyDescent="0.2">
      <c r="B49" s="33"/>
      <c r="C49" s="27" t="s">
        <v>121</v>
      </c>
      <c r="L49" s="33"/>
    </row>
    <row r="50" spans="2:47" s="1" customFormat="1" ht="16.5" customHeight="1" x14ac:dyDescent="0.2">
      <c r="B50" s="33"/>
      <c r="E50" s="311" t="str">
        <f>E9</f>
        <v>06 - Vedlejší rozpočtové náklady</v>
      </c>
      <c r="F50" s="317"/>
      <c r="G50" s="317"/>
      <c r="H50" s="317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7" t="s">
        <v>22</v>
      </c>
      <c r="F52" s="25" t="str">
        <f>F12</f>
        <v>Šrámkova 4, Opava Kateřinky</v>
      </c>
      <c r="I52" s="27" t="s">
        <v>24</v>
      </c>
      <c r="J52" s="50" t="str">
        <f>IF(J12="","",J12)</f>
        <v>22. 5. 2025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15.2" customHeight="1" x14ac:dyDescent="0.2">
      <c r="B54" s="33"/>
      <c r="C54" s="27" t="s">
        <v>28</v>
      </c>
      <c r="F54" s="25" t="str">
        <f>E15</f>
        <v>Statutární město Opava</v>
      </c>
      <c r="I54" s="27" t="s">
        <v>36</v>
      </c>
      <c r="J54" s="31" t="str">
        <f>E21</f>
        <v>Matěj Bálek</v>
      </c>
      <c r="L54" s="33"/>
    </row>
    <row r="55" spans="2:47" s="1" customFormat="1" ht="15.2" customHeight="1" x14ac:dyDescent="0.2">
      <c r="B55" s="33"/>
      <c r="C55" s="27" t="s">
        <v>34</v>
      </c>
      <c r="F55" s="25" t="str">
        <f>IF(E18="","",E18)</f>
        <v>Vyplň údaj</v>
      </c>
      <c r="I55" s="27" t="s">
        <v>40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101" t="s">
        <v>124</v>
      </c>
      <c r="D57" s="95"/>
      <c r="E57" s="95"/>
      <c r="F57" s="95"/>
      <c r="G57" s="95"/>
      <c r="H57" s="95"/>
      <c r="I57" s="95"/>
      <c r="J57" s="102" t="s">
        <v>125</v>
      </c>
      <c r="K57" s="95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103" t="s">
        <v>76</v>
      </c>
      <c r="J59" s="64">
        <f>J83</f>
        <v>0</v>
      </c>
      <c r="L59" s="33"/>
      <c r="AU59" s="17" t="s">
        <v>126</v>
      </c>
    </row>
    <row r="60" spans="2:47" s="8" customFormat="1" ht="24.95" customHeight="1" x14ac:dyDescent="0.2">
      <c r="B60" s="104"/>
      <c r="D60" s="105" t="s">
        <v>112</v>
      </c>
      <c r="E60" s="106"/>
      <c r="F60" s="106"/>
      <c r="G60" s="106"/>
      <c r="H60" s="106"/>
      <c r="I60" s="106"/>
      <c r="J60" s="107">
        <f>J84</f>
        <v>0</v>
      </c>
      <c r="L60" s="104"/>
    </row>
    <row r="61" spans="2:47" s="9" customFormat="1" ht="19.899999999999999" customHeight="1" x14ac:dyDescent="0.2">
      <c r="B61" s="108"/>
      <c r="D61" s="109" t="s">
        <v>1257</v>
      </c>
      <c r="E61" s="110"/>
      <c r="F61" s="110"/>
      <c r="G61" s="110"/>
      <c r="H61" s="110"/>
      <c r="I61" s="110"/>
      <c r="J61" s="111">
        <f>J85</f>
        <v>0</v>
      </c>
      <c r="L61" s="108"/>
    </row>
    <row r="62" spans="2:47" s="9" customFormat="1" ht="19.899999999999999" customHeight="1" x14ac:dyDescent="0.2">
      <c r="B62" s="108"/>
      <c r="D62" s="109" t="s">
        <v>1117</v>
      </c>
      <c r="E62" s="110"/>
      <c r="F62" s="110"/>
      <c r="G62" s="110"/>
      <c r="H62" s="110"/>
      <c r="I62" s="110"/>
      <c r="J62" s="111">
        <f>J88</f>
        <v>0</v>
      </c>
      <c r="L62" s="108"/>
    </row>
    <row r="63" spans="2:47" s="9" customFormat="1" ht="19.899999999999999" customHeight="1" x14ac:dyDescent="0.2">
      <c r="B63" s="108"/>
      <c r="D63" s="109" t="s">
        <v>1118</v>
      </c>
      <c r="E63" s="110"/>
      <c r="F63" s="110"/>
      <c r="G63" s="110"/>
      <c r="H63" s="110"/>
      <c r="I63" s="110"/>
      <c r="J63" s="111">
        <f>J92</f>
        <v>0</v>
      </c>
      <c r="L63" s="108"/>
    </row>
    <row r="64" spans="2:47" s="1" customFormat="1" ht="21.75" customHeight="1" x14ac:dyDescent="0.2">
      <c r="B64" s="33"/>
      <c r="L64" s="33"/>
    </row>
    <row r="65" spans="2:12" s="1" customFormat="1" ht="6.95" customHeight="1" x14ac:dyDescent="0.2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5" customHeight="1" x14ac:dyDescent="0.2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5" customHeight="1" x14ac:dyDescent="0.2">
      <c r="B70" s="33"/>
      <c r="C70" s="21" t="s">
        <v>145</v>
      </c>
      <c r="L70" s="33"/>
    </row>
    <row r="71" spans="2:12" s="1" customFormat="1" ht="6.95" customHeight="1" x14ac:dyDescent="0.2">
      <c r="B71" s="33"/>
      <c r="L71" s="33"/>
    </row>
    <row r="72" spans="2:12" s="1" customFormat="1" ht="12" customHeight="1" x14ac:dyDescent="0.2">
      <c r="B72" s="33"/>
      <c r="C72" s="27" t="s">
        <v>16</v>
      </c>
      <c r="L72" s="33"/>
    </row>
    <row r="73" spans="2:12" s="1" customFormat="1" ht="16.5" customHeight="1" x14ac:dyDescent="0.2">
      <c r="B73" s="33"/>
      <c r="E73" s="318" t="str">
        <f>E7</f>
        <v>Rekonstrukce pobočky knihovny Petra Bezruče - Opava Kateřinky</v>
      </c>
      <c r="F73" s="319"/>
      <c r="G73" s="319"/>
      <c r="H73" s="319"/>
      <c r="L73" s="33"/>
    </row>
    <row r="74" spans="2:12" s="1" customFormat="1" ht="12" customHeight="1" x14ac:dyDescent="0.2">
      <c r="B74" s="33"/>
      <c r="C74" s="27" t="s">
        <v>121</v>
      </c>
      <c r="L74" s="33"/>
    </row>
    <row r="75" spans="2:12" s="1" customFormat="1" ht="16.5" customHeight="1" x14ac:dyDescent="0.2">
      <c r="B75" s="33"/>
      <c r="E75" s="311" t="str">
        <f>E9</f>
        <v>06 - Vedlejší rozpočtové náklady</v>
      </c>
      <c r="F75" s="317"/>
      <c r="G75" s="317"/>
      <c r="H75" s="317"/>
      <c r="L75" s="33"/>
    </row>
    <row r="76" spans="2:12" s="1" customFormat="1" ht="6.95" customHeight="1" x14ac:dyDescent="0.2">
      <c r="B76" s="33"/>
      <c r="L76" s="33"/>
    </row>
    <row r="77" spans="2:12" s="1" customFormat="1" ht="12" customHeight="1" x14ac:dyDescent="0.2">
      <c r="B77" s="33"/>
      <c r="C77" s="27" t="s">
        <v>22</v>
      </c>
      <c r="F77" s="25" t="str">
        <f>F12</f>
        <v>Šrámkova 4, Opava Kateřinky</v>
      </c>
      <c r="I77" s="27" t="s">
        <v>24</v>
      </c>
      <c r="J77" s="50" t="str">
        <f>IF(J12="","",J12)</f>
        <v>22. 5. 2025</v>
      </c>
      <c r="L77" s="33"/>
    </row>
    <row r="78" spans="2:12" s="1" customFormat="1" ht="6.95" customHeight="1" x14ac:dyDescent="0.2">
      <c r="B78" s="33"/>
      <c r="L78" s="33"/>
    </row>
    <row r="79" spans="2:12" s="1" customFormat="1" ht="15.2" customHeight="1" x14ac:dyDescent="0.2">
      <c r="B79" s="33"/>
      <c r="C79" s="27" t="s">
        <v>28</v>
      </c>
      <c r="F79" s="25" t="str">
        <f>E15</f>
        <v>Statutární město Opava</v>
      </c>
      <c r="I79" s="27" t="s">
        <v>36</v>
      </c>
      <c r="J79" s="31" t="str">
        <f>E21</f>
        <v>Matěj Bálek</v>
      </c>
      <c r="L79" s="33"/>
    </row>
    <row r="80" spans="2:12" s="1" customFormat="1" ht="15.2" customHeight="1" x14ac:dyDescent="0.2">
      <c r="B80" s="33"/>
      <c r="C80" s="27" t="s">
        <v>34</v>
      </c>
      <c r="F80" s="25" t="str">
        <f>IF(E18="","",E18)</f>
        <v>Vyplň údaj</v>
      </c>
      <c r="I80" s="27" t="s">
        <v>40</v>
      </c>
      <c r="J80" s="31" t="str">
        <f>E24</f>
        <v xml:space="preserve"> </v>
      </c>
      <c r="L80" s="33"/>
    </row>
    <row r="81" spans="2:65" s="1" customFormat="1" ht="10.35" customHeight="1" x14ac:dyDescent="0.2">
      <c r="B81" s="33"/>
      <c r="L81" s="33"/>
    </row>
    <row r="82" spans="2:65" s="10" customFormat="1" ht="29.25" customHeight="1" x14ac:dyDescent="0.2">
      <c r="B82" s="112"/>
      <c r="C82" s="113" t="s">
        <v>146</v>
      </c>
      <c r="D82" s="114" t="s">
        <v>63</v>
      </c>
      <c r="E82" s="114" t="s">
        <v>59</v>
      </c>
      <c r="F82" s="114" t="s">
        <v>60</v>
      </c>
      <c r="G82" s="114" t="s">
        <v>147</v>
      </c>
      <c r="H82" s="114" t="s">
        <v>148</v>
      </c>
      <c r="I82" s="114" t="s">
        <v>149</v>
      </c>
      <c r="J82" s="114" t="s">
        <v>125</v>
      </c>
      <c r="K82" s="115" t="s">
        <v>150</v>
      </c>
      <c r="L82" s="112"/>
      <c r="M82" s="57" t="s">
        <v>33</v>
      </c>
      <c r="N82" s="58" t="s">
        <v>48</v>
      </c>
      <c r="O82" s="58" t="s">
        <v>151</v>
      </c>
      <c r="P82" s="58" t="s">
        <v>152</v>
      </c>
      <c r="Q82" s="58" t="s">
        <v>153</v>
      </c>
      <c r="R82" s="58" t="s">
        <v>154</v>
      </c>
      <c r="S82" s="58" t="s">
        <v>155</v>
      </c>
      <c r="T82" s="59" t="s">
        <v>156</v>
      </c>
    </row>
    <row r="83" spans="2:65" s="1" customFormat="1" ht="22.9" customHeight="1" x14ac:dyDescent="0.25">
      <c r="B83" s="33"/>
      <c r="C83" s="62" t="s">
        <v>157</v>
      </c>
      <c r="J83" s="116">
        <f>BK83</f>
        <v>0</v>
      </c>
      <c r="L83" s="33"/>
      <c r="M83" s="60"/>
      <c r="N83" s="51"/>
      <c r="O83" s="51"/>
      <c r="P83" s="117">
        <f>P84</f>
        <v>0</v>
      </c>
      <c r="Q83" s="51"/>
      <c r="R83" s="117">
        <f>R84</f>
        <v>0</v>
      </c>
      <c r="S83" s="51"/>
      <c r="T83" s="118">
        <f>T84</f>
        <v>0</v>
      </c>
      <c r="AT83" s="17" t="s">
        <v>77</v>
      </c>
      <c r="AU83" s="17" t="s">
        <v>126</v>
      </c>
      <c r="BK83" s="119">
        <f>BK84</f>
        <v>0</v>
      </c>
    </row>
    <row r="84" spans="2:65" s="11" customFormat="1" ht="25.9" customHeight="1" x14ac:dyDescent="0.2">
      <c r="B84" s="120"/>
      <c r="D84" s="121" t="s">
        <v>77</v>
      </c>
      <c r="E84" s="122" t="s">
        <v>1120</v>
      </c>
      <c r="F84" s="122" t="s">
        <v>118</v>
      </c>
      <c r="I84" s="123"/>
      <c r="J84" s="124">
        <f>BK84</f>
        <v>0</v>
      </c>
      <c r="L84" s="120"/>
      <c r="M84" s="125"/>
      <c r="P84" s="126">
        <f>P85+P88+P92</f>
        <v>0</v>
      </c>
      <c r="R84" s="126">
        <f>R85+R88+R92</f>
        <v>0</v>
      </c>
      <c r="T84" s="127">
        <f>T85+T88+T92</f>
        <v>0</v>
      </c>
      <c r="AR84" s="121" t="s">
        <v>198</v>
      </c>
      <c r="AT84" s="128" t="s">
        <v>77</v>
      </c>
      <c r="AU84" s="128" t="s">
        <v>78</v>
      </c>
      <c r="AY84" s="121" t="s">
        <v>160</v>
      </c>
      <c r="BK84" s="129">
        <f>BK85+BK88+BK92</f>
        <v>0</v>
      </c>
    </row>
    <row r="85" spans="2:65" s="11" customFormat="1" ht="22.9" customHeight="1" x14ac:dyDescent="0.2">
      <c r="B85" s="120"/>
      <c r="D85" s="121" t="s">
        <v>77</v>
      </c>
      <c r="E85" s="130" t="s">
        <v>1258</v>
      </c>
      <c r="F85" s="130" t="s">
        <v>1259</v>
      </c>
      <c r="I85" s="123"/>
      <c r="J85" s="131">
        <f>BK85</f>
        <v>0</v>
      </c>
      <c r="L85" s="120"/>
      <c r="M85" s="125"/>
      <c r="P85" s="126">
        <f>SUM(P86:P87)</f>
        <v>0</v>
      </c>
      <c r="R85" s="126">
        <f>SUM(R86:R87)</f>
        <v>0</v>
      </c>
      <c r="T85" s="127">
        <f>SUM(T86:T87)</f>
        <v>0</v>
      </c>
      <c r="AR85" s="121" t="s">
        <v>198</v>
      </c>
      <c r="AT85" s="128" t="s">
        <v>77</v>
      </c>
      <c r="AU85" s="128" t="s">
        <v>21</v>
      </c>
      <c r="AY85" s="121" t="s">
        <v>160</v>
      </c>
      <c r="BK85" s="129">
        <f>SUM(BK86:BK87)</f>
        <v>0</v>
      </c>
    </row>
    <row r="86" spans="2:65" s="1" customFormat="1" ht="16.5" customHeight="1" x14ac:dyDescent="0.2">
      <c r="B86" s="33"/>
      <c r="C86" s="132" t="s">
        <v>21</v>
      </c>
      <c r="D86" s="132" t="s">
        <v>162</v>
      </c>
      <c r="E86" s="133" t="s">
        <v>1260</v>
      </c>
      <c r="F86" s="134" t="s">
        <v>1261</v>
      </c>
      <c r="G86" s="135" t="s">
        <v>336</v>
      </c>
      <c r="H86" s="136">
        <v>1</v>
      </c>
      <c r="I86" s="137"/>
      <c r="J86" s="138">
        <f>ROUND(I86*H86,2)</f>
        <v>0</v>
      </c>
      <c r="K86" s="134" t="s">
        <v>166</v>
      </c>
      <c r="L86" s="33"/>
      <c r="M86" s="139" t="s">
        <v>33</v>
      </c>
      <c r="N86" s="140" t="s">
        <v>49</v>
      </c>
      <c r="P86" s="141">
        <f>O86*H86</f>
        <v>0</v>
      </c>
      <c r="Q86" s="141">
        <v>0</v>
      </c>
      <c r="R86" s="141">
        <f>Q86*H86</f>
        <v>0</v>
      </c>
      <c r="S86" s="141">
        <v>0</v>
      </c>
      <c r="T86" s="142">
        <f>S86*H86</f>
        <v>0</v>
      </c>
      <c r="AR86" s="143" t="s">
        <v>1124</v>
      </c>
      <c r="AT86" s="143" t="s">
        <v>162</v>
      </c>
      <c r="AU86" s="143" t="s">
        <v>87</v>
      </c>
      <c r="AY86" s="17" t="s">
        <v>160</v>
      </c>
      <c r="BE86" s="144">
        <f>IF(N86="základní",J86,0)</f>
        <v>0</v>
      </c>
      <c r="BF86" s="144">
        <f>IF(N86="snížená",J86,0)</f>
        <v>0</v>
      </c>
      <c r="BG86" s="144">
        <f>IF(N86="zákl. přenesená",J86,0)</f>
        <v>0</v>
      </c>
      <c r="BH86" s="144">
        <f>IF(N86="sníž. přenesená",J86,0)</f>
        <v>0</v>
      </c>
      <c r="BI86" s="144">
        <f>IF(N86="nulová",J86,0)</f>
        <v>0</v>
      </c>
      <c r="BJ86" s="17" t="s">
        <v>21</v>
      </c>
      <c r="BK86" s="144">
        <f>ROUND(I86*H86,2)</f>
        <v>0</v>
      </c>
      <c r="BL86" s="17" t="s">
        <v>1124</v>
      </c>
      <c r="BM86" s="143" t="s">
        <v>1262</v>
      </c>
    </row>
    <row r="87" spans="2:65" s="1" customFormat="1" x14ac:dyDescent="0.2">
      <c r="B87" s="33"/>
      <c r="D87" s="145" t="s">
        <v>169</v>
      </c>
      <c r="F87" s="146" t="s">
        <v>1263</v>
      </c>
      <c r="I87" s="147"/>
      <c r="L87" s="33"/>
      <c r="M87" s="148"/>
      <c r="T87" s="54"/>
      <c r="AT87" s="17" t="s">
        <v>169</v>
      </c>
      <c r="AU87" s="17" t="s">
        <v>87</v>
      </c>
    </row>
    <row r="88" spans="2:65" s="11" customFormat="1" ht="22.9" customHeight="1" x14ac:dyDescent="0.2">
      <c r="B88" s="120"/>
      <c r="D88" s="121" t="s">
        <v>77</v>
      </c>
      <c r="E88" s="130" t="s">
        <v>1121</v>
      </c>
      <c r="F88" s="130" t="s">
        <v>1122</v>
      </c>
      <c r="I88" s="123"/>
      <c r="J88" s="131">
        <f>BK88</f>
        <v>0</v>
      </c>
      <c r="L88" s="120"/>
      <c r="M88" s="125"/>
      <c r="P88" s="126">
        <f>SUM(P89:P91)</f>
        <v>0</v>
      </c>
      <c r="R88" s="126">
        <f>SUM(R89:R91)</f>
        <v>0</v>
      </c>
      <c r="T88" s="127">
        <f>SUM(T89:T91)</f>
        <v>0</v>
      </c>
      <c r="AR88" s="121" t="s">
        <v>198</v>
      </c>
      <c r="AT88" s="128" t="s">
        <v>77</v>
      </c>
      <c r="AU88" s="128" t="s">
        <v>21</v>
      </c>
      <c r="AY88" s="121" t="s">
        <v>160</v>
      </c>
      <c r="BK88" s="129">
        <f>SUM(BK89:BK91)</f>
        <v>0</v>
      </c>
    </row>
    <row r="89" spans="2:65" s="1" customFormat="1" ht="16.5" customHeight="1" x14ac:dyDescent="0.2">
      <c r="B89" s="33"/>
      <c r="C89" s="132" t="s">
        <v>87</v>
      </c>
      <c r="D89" s="132" t="s">
        <v>162</v>
      </c>
      <c r="E89" s="133" t="s">
        <v>1123</v>
      </c>
      <c r="F89" s="134" t="s">
        <v>1122</v>
      </c>
      <c r="G89" s="135" t="s">
        <v>336</v>
      </c>
      <c r="H89" s="136">
        <v>1</v>
      </c>
      <c r="I89" s="137"/>
      <c r="J89" s="138">
        <f>ROUND(I89*H89,2)</f>
        <v>0</v>
      </c>
      <c r="K89" s="134" t="s">
        <v>166</v>
      </c>
      <c r="L89" s="33"/>
      <c r="M89" s="139" t="s">
        <v>33</v>
      </c>
      <c r="N89" s="140" t="s">
        <v>49</v>
      </c>
      <c r="P89" s="141">
        <f>O89*H89</f>
        <v>0</v>
      </c>
      <c r="Q89" s="141">
        <v>0</v>
      </c>
      <c r="R89" s="141">
        <f>Q89*H89</f>
        <v>0</v>
      </c>
      <c r="S89" s="141">
        <v>0</v>
      </c>
      <c r="T89" s="142">
        <f>S89*H89</f>
        <v>0</v>
      </c>
      <c r="AR89" s="143" t="s">
        <v>1124</v>
      </c>
      <c r="AT89" s="143" t="s">
        <v>162</v>
      </c>
      <c r="AU89" s="143" t="s">
        <v>87</v>
      </c>
      <c r="AY89" s="17" t="s">
        <v>160</v>
      </c>
      <c r="BE89" s="144">
        <f>IF(N89="základní",J89,0)</f>
        <v>0</v>
      </c>
      <c r="BF89" s="144">
        <f>IF(N89="snížená",J89,0)</f>
        <v>0</v>
      </c>
      <c r="BG89" s="144">
        <f>IF(N89="zákl. přenesená",J89,0)</f>
        <v>0</v>
      </c>
      <c r="BH89" s="144">
        <f>IF(N89="sníž. přenesená",J89,0)</f>
        <v>0</v>
      </c>
      <c r="BI89" s="144">
        <f>IF(N89="nulová",J89,0)</f>
        <v>0</v>
      </c>
      <c r="BJ89" s="17" t="s">
        <v>21</v>
      </c>
      <c r="BK89" s="144">
        <f>ROUND(I89*H89,2)</f>
        <v>0</v>
      </c>
      <c r="BL89" s="17" t="s">
        <v>1124</v>
      </c>
      <c r="BM89" s="143" t="s">
        <v>1264</v>
      </c>
    </row>
    <row r="90" spans="2:65" s="1" customFormat="1" x14ac:dyDescent="0.2">
      <c r="B90" s="33"/>
      <c r="D90" s="145" t="s">
        <v>169</v>
      </c>
      <c r="F90" s="146" t="s">
        <v>1126</v>
      </c>
      <c r="I90" s="147"/>
      <c r="L90" s="33"/>
      <c r="M90" s="148"/>
      <c r="T90" s="54"/>
      <c r="AT90" s="17" t="s">
        <v>169</v>
      </c>
      <c r="AU90" s="17" t="s">
        <v>87</v>
      </c>
    </row>
    <row r="91" spans="2:65" s="13" customFormat="1" x14ac:dyDescent="0.2">
      <c r="B91" s="156"/>
      <c r="D91" s="150" t="s">
        <v>171</v>
      </c>
      <c r="E91" s="157" t="s">
        <v>33</v>
      </c>
      <c r="F91" s="158" t="s">
        <v>1265</v>
      </c>
      <c r="H91" s="159">
        <v>1</v>
      </c>
      <c r="I91" s="160"/>
      <c r="L91" s="156"/>
      <c r="M91" s="161"/>
      <c r="T91" s="162"/>
      <c r="AT91" s="157" t="s">
        <v>171</v>
      </c>
      <c r="AU91" s="157" t="s">
        <v>87</v>
      </c>
      <c r="AV91" s="13" t="s">
        <v>87</v>
      </c>
      <c r="AW91" s="13" t="s">
        <v>39</v>
      </c>
      <c r="AX91" s="13" t="s">
        <v>21</v>
      </c>
      <c r="AY91" s="157" t="s">
        <v>160</v>
      </c>
    </row>
    <row r="92" spans="2:65" s="11" customFormat="1" ht="22.9" customHeight="1" x14ac:dyDescent="0.2">
      <c r="B92" s="120"/>
      <c r="D92" s="121" t="s">
        <v>77</v>
      </c>
      <c r="E92" s="130" t="s">
        <v>1127</v>
      </c>
      <c r="F92" s="130" t="s">
        <v>1128</v>
      </c>
      <c r="I92" s="123"/>
      <c r="J92" s="131">
        <f>BK92</f>
        <v>0</v>
      </c>
      <c r="L92" s="120"/>
      <c r="M92" s="125"/>
      <c r="P92" s="126">
        <f>SUM(P93:P94)</f>
        <v>0</v>
      </c>
      <c r="R92" s="126">
        <f>SUM(R93:R94)</f>
        <v>0</v>
      </c>
      <c r="T92" s="127">
        <f>SUM(T93:T94)</f>
        <v>0</v>
      </c>
      <c r="AR92" s="121" t="s">
        <v>198</v>
      </c>
      <c r="AT92" s="128" t="s">
        <v>77</v>
      </c>
      <c r="AU92" s="128" t="s">
        <v>21</v>
      </c>
      <c r="AY92" s="121" t="s">
        <v>160</v>
      </c>
      <c r="BK92" s="129">
        <f>SUM(BK93:BK94)</f>
        <v>0</v>
      </c>
    </row>
    <row r="93" spans="2:65" s="1" customFormat="1" ht="16.5" customHeight="1" x14ac:dyDescent="0.2">
      <c r="B93" s="33"/>
      <c r="C93" s="132" t="s">
        <v>103</v>
      </c>
      <c r="D93" s="132" t="s">
        <v>162</v>
      </c>
      <c r="E93" s="133" t="s">
        <v>1266</v>
      </c>
      <c r="F93" s="134" t="s">
        <v>1267</v>
      </c>
      <c r="G93" s="135" t="s">
        <v>336</v>
      </c>
      <c r="H93" s="136">
        <v>1</v>
      </c>
      <c r="I93" s="137"/>
      <c r="J93" s="138">
        <f>ROUND(I93*H93,2)</f>
        <v>0</v>
      </c>
      <c r="K93" s="134" t="s">
        <v>166</v>
      </c>
      <c r="L93" s="33"/>
      <c r="M93" s="139" t="s">
        <v>33</v>
      </c>
      <c r="N93" s="140" t="s">
        <v>49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1124</v>
      </c>
      <c r="AT93" s="143" t="s">
        <v>162</v>
      </c>
      <c r="AU93" s="143" t="s">
        <v>87</v>
      </c>
      <c r="AY93" s="17" t="s">
        <v>160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7" t="s">
        <v>21</v>
      </c>
      <c r="BK93" s="144">
        <f>ROUND(I93*H93,2)</f>
        <v>0</v>
      </c>
      <c r="BL93" s="17" t="s">
        <v>1124</v>
      </c>
      <c r="BM93" s="143" t="s">
        <v>1268</v>
      </c>
    </row>
    <row r="94" spans="2:65" s="1" customFormat="1" x14ac:dyDescent="0.2">
      <c r="B94" s="33"/>
      <c r="D94" s="145" t="s">
        <v>169</v>
      </c>
      <c r="F94" s="146" t="s">
        <v>1269</v>
      </c>
      <c r="I94" s="147"/>
      <c r="L94" s="33"/>
      <c r="M94" s="181"/>
      <c r="N94" s="182"/>
      <c r="O94" s="182"/>
      <c r="P94" s="182"/>
      <c r="Q94" s="182"/>
      <c r="R94" s="182"/>
      <c r="S94" s="182"/>
      <c r="T94" s="183"/>
      <c r="AT94" s="17" t="s">
        <v>169</v>
      </c>
      <c r="AU94" s="17" t="s">
        <v>87</v>
      </c>
    </row>
    <row r="95" spans="2:65" s="1" customFormat="1" ht="6.95" customHeight="1" x14ac:dyDescent="0.2"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33"/>
    </row>
  </sheetData>
  <sheetProtection algorithmName="SHA-512" hashValue="DwYv8Qbfv4dkajjWQJV9mGhosX/E0HS4+yCHwRZx1+sXfVXNJYYSWvNTYEIVZ934b2W71S17Vaozp67B0q0GFg==" saltValue="sBBbqO8LpOQlKcJqxvkaeG0dlOlHdFsP719xsvZhSXejzyMibBcZI4aHtPBSi9nmeckoVOVozO0WX0EkAWUxyA==" spinCount="100000" sheet="1" objects="1" scenarios="1" formatColumns="0" formatRows="0" autoFilter="0"/>
  <autoFilter ref="C82:K94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/>
    <hyperlink ref="F90" r:id="rId2"/>
    <hyperlink ref="F94" r:id="rId3"/>
  </hyperlinks>
  <pageMargins left="0.39374999999999999" right="0.39374999999999999" top="0.39374999999999999" bottom="0.39374999999999999" header="0" footer="0"/>
  <pageSetup paperSize="9" scale="84" fitToHeight="100" orientation="landscape" blackAndWhite="1" r:id="rId4"/>
  <headerFooter>
    <oddFooter>&amp;CStrana &amp;P z &amp;N</oddFooter>
  </headerFooter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1.25" x14ac:dyDescent="0.2"/>
  <cols>
    <col min="1" max="1" width="8.33203125" style="190" customWidth="1"/>
    <col min="2" max="2" width="1.6640625" style="190" customWidth="1"/>
    <col min="3" max="4" width="5" style="190" customWidth="1"/>
    <col min="5" max="5" width="11.6640625" style="190" customWidth="1"/>
    <col min="6" max="6" width="9.1640625" style="190" customWidth="1"/>
    <col min="7" max="7" width="5" style="190" customWidth="1"/>
    <col min="8" max="8" width="77.83203125" style="190" customWidth="1"/>
    <col min="9" max="10" width="20" style="190" customWidth="1"/>
    <col min="11" max="11" width="1.6640625" style="190" customWidth="1"/>
  </cols>
  <sheetData>
    <row r="1" spans="2:11" customFormat="1" ht="37.5" customHeight="1" x14ac:dyDescent="0.2"/>
    <row r="2" spans="2:11" customFormat="1" ht="7.5" customHeight="1" x14ac:dyDescent="0.2">
      <c r="B2" s="191"/>
      <c r="C2" s="192"/>
      <c r="D2" s="192"/>
      <c r="E2" s="192"/>
      <c r="F2" s="192"/>
      <c r="G2" s="192"/>
      <c r="H2" s="192"/>
      <c r="I2" s="192"/>
      <c r="J2" s="192"/>
      <c r="K2" s="193"/>
    </row>
    <row r="3" spans="2:11" s="15" customFormat="1" ht="45" customHeight="1" x14ac:dyDescent="0.2">
      <c r="B3" s="194"/>
      <c r="C3" s="323" t="s">
        <v>1270</v>
      </c>
      <c r="D3" s="323"/>
      <c r="E3" s="323"/>
      <c r="F3" s="323"/>
      <c r="G3" s="323"/>
      <c r="H3" s="323"/>
      <c r="I3" s="323"/>
      <c r="J3" s="323"/>
      <c r="K3" s="195"/>
    </row>
    <row r="4" spans="2:11" customFormat="1" ht="25.5" customHeight="1" x14ac:dyDescent="0.3">
      <c r="B4" s="196"/>
      <c r="C4" s="328" t="s">
        <v>1271</v>
      </c>
      <c r="D4" s="328"/>
      <c r="E4" s="328"/>
      <c r="F4" s="328"/>
      <c r="G4" s="328"/>
      <c r="H4" s="328"/>
      <c r="I4" s="328"/>
      <c r="J4" s="328"/>
      <c r="K4" s="197"/>
    </row>
    <row r="5" spans="2:11" customFormat="1" ht="5.25" customHeight="1" x14ac:dyDescent="0.2">
      <c r="B5" s="196"/>
      <c r="C5" s="198"/>
      <c r="D5" s="198"/>
      <c r="E5" s="198"/>
      <c r="F5" s="198"/>
      <c r="G5" s="198"/>
      <c r="H5" s="198"/>
      <c r="I5" s="198"/>
      <c r="J5" s="198"/>
      <c r="K5" s="197"/>
    </row>
    <row r="6" spans="2:11" customFormat="1" ht="15" customHeight="1" x14ac:dyDescent="0.2">
      <c r="B6" s="196"/>
      <c r="C6" s="327" t="s">
        <v>1272</v>
      </c>
      <c r="D6" s="327"/>
      <c r="E6" s="327"/>
      <c r="F6" s="327"/>
      <c r="G6" s="327"/>
      <c r="H6" s="327"/>
      <c r="I6" s="327"/>
      <c r="J6" s="327"/>
      <c r="K6" s="197"/>
    </row>
    <row r="7" spans="2:11" customFormat="1" ht="15" customHeight="1" x14ac:dyDescent="0.2">
      <c r="B7" s="200"/>
      <c r="C7" s="327" t="s">
        <v>1273</v>
      </c>
      <c r="D7" s="327"/>
      <c r="E7" s="327"/>
      <c r="F7" s="327"/>
      <c r="G7" s="327"/>
      <c r="H7" s="327"/>
      <c r="I7" s="327"/>
      <c r="J7" s="327"/>
      <c r="K7" s="197"/>
    </row>
    <row r="8" spans="2:11" customFormat="1" ht="12.75" customHeight="1" x14ac:dyDescent="0.2">
      <c r="B8" s="200"/>
      <c r="C8" s="199"/>
      <c r="D8" s="199"/>
      <c r="E8" s="199"/>
      <c r="F8" s="199"/>
      <c r="G8" s="199"/>
      <c r="H8" s="199"/>
      <c r="I8" s="199"/>
      <c r="J8" s="199"/>
      <c r="K8" s="197"/>
    </row>
    <row r="9" spans="2:11" customFormat="1" ht="15" customHeight="1" x14ac:dyDescent="0.2">
      <c r="B9" s="200"/>
      <c r="C9" s="327" t="s">
        <v>1274</v>
      </c>
      <c r="D9" s="327"/>
      <c r="E9" s="327"/>
      <c r="F9" s="327"/>
      <c r="G9" s="327"/>
      <c r="H9" s="327"/>
      <c r="I9" s="327"/>
      <c r="J9" s="327"/>
      <c r="K9" s="197"/>
    </row>
    <row r="10" spans="2:11" customFormat="1" ht="15" customHeight="1" x14ac:dyDescent="0.2">
      <c r="B10" s="200"/>
      <c r="C10" s="199"/>
      <c r="D10" s="327" t="s">
        <v>1275</v>
      </c>
      <c r="E10" s="327"/>
      <c r="F10" s="327"/>
      <c r="G10" s="327"/>
      <c r="H10" s="327"/>
      <c r="I10" s="327"/>
      <c r="J10" s="327"/>
      <c r="K10" s="197"/>
    </row>
    <row r="11" spans="2:11" customFormat="1" ht="15" customHeight="1" x14ac:dyDescent="0.2">
      <c r="B11" s="200"/>
      <c r="C11" s="201"/>
      <c r="D11" s="327" t="s">
        <v>1276</v>
      </c>
      <c r="E11" s="327"/>
      <c r="F11" s="327"/>
      <c r="G11" s="327"/>
      <c r="H11" s="327"/>
      <c r="I11" s="327"/>
      <c r="J11" s="327"/>
      <c r="K11" s="197"/>
    </row>
    <row r="12" spans="2:11" customFormat="1" ht="15" customHeight="1" x14ac:dyDescent="0.2">
      <c r="B12" s="200"/>
      <c r="C12" s="201"/>
      <c r="D12" s="199"/>
      <c r="E12" s="199"/>
      <c r="F12" s="199"/>
      <c r="G12" s="199"/>
      <c r="H12" s="199"/>
      <c r="I12" s="199"/>
      <c r="J12" s="199"/>
      <c r="K12" s="197"/>
    </row>
    <row r="13" spans="2:11" customFormat="1" ht="15" customHeight="1" x14ac:dyDescent="0.2">
      <c r="B13" s="200"/>
      <c r="C13" s="201"/>
      <c r="D13" s="202" t="s">
        <v>1277</v>
      </c>
      <c r="E13" s="199"/>
      <c r="F13" s="199"/>
      <c r="G13" s="199"/>
      <c r="H13" s="199"/>
      <c r="I13" s="199"/>
      <c r="J13" s="199"/>
      <c r="K13" s="197"/>
    </row>
    <row r="14" spans="2:11" customFormat="1" ht="12.75" customHeight="1" x14ac:dyDescent="0.2">
      <c r="B14" s="200"/>
      <c r="C14" s="201"/>
      <c r="D14" s="201"/>
      <c r="E14" s="201"/>
      <c r="F14" s="201"/>
      <c r="G14" s="201"/>
      <c r="H14" s="201"/>
      <c r="I14" s="201"/>
      <c r="J14" s="201"/>
      <c r="K14" s="197"/>
    </row>
    <row r="15" spans="2:11" customFormat="1" ht="15" customHeight="1" x14ac:dyDescent="0.2">
      <c r="B15" s="200"/>
      <c r="C15" s="201"/>
      <c r="D15" s="327" t="s">
        <v>1278</v>
      </c>
      <c r="E15" s="327"/>
      <c r="F15" s="327"/>
      <c r="G15" s="327"/>
      <c r="H15" s="327"/>
      <c r="I15" s="327"/>
      <c r="J15" s="327"/>
      <c r="K15" s="197"/>
    </row>
    <row r="16" spans="2:11" customFormat="1" ht="15" customHeight="1" x14ac:dyDescent="0.2">
      <c r="B16" s="200"/>
      <c r="C16" s="201"/>
      <c r="D16" s="327" t="s">
        <v>1279</v>
      </c>
      <c r="E16" s="327"/>
      <c r="F16" s="327"/>
      <c r="G16" s="327"/>
      <c r="H16" s="327"/>
      <c r="I16" s="327"/>
      <c r="J16" s="327"/>
      <c r="K16" s="197"/>
    </row>
    <row r="17" spans="2:11" customFormat="1" ht="15" customHeight="1" x14ac:dyDescent="0.2">
      <c r="B17" s="200"/>
      <c r="C17" s="201"/>
      <c r="D17" s="327" t="s">
        <v>1280</v>
      </c>
      <c r="E17" s="327"/>
      <c r="F17" s="327"/>
      <c r="G17" s="327"/>
      <c r="H17" s="327"/>
      <c r="I17" s="327"/>
      <c r="J17" s="327"/>
      <c r="K17" s="197"/>
    </row>
    <row r="18" spans="2:11" customFormat="1" ht="15" customHeight="1" x14ac:dyDescent="0.2">
      <c r="B18" s="200"/>
      <c r="C18" s="201"/>
      <c r="D18" s="201"/>
      <c r="E18" s="203" t="s">
        <v>85</v>
      </c>
      <c r="F18" s="327" t="s">
        <v>1281</v>
      </c>
      <c r="G18" s="327"/>
      <c r="H18" s="327"/>
      <c r="I18" s="327"/>
      <c r="J18" s="327"/>
      <c r="K18" s="197"/>
    </row>
    <row r="19" spans="2:11" customFormat="1" ht="15" customHeight="1" x14ac:dyDescent="0.2">
      <c r="B19" s="200"/>
      <c r="C19" s="201"/>
      <c r="D19" s="201"/>
      <c r="E19" s="203" t="s">
        <v>1282</v>
      </c>
      <c r="F19" s="327" t="s">
        <v>1283</v>
      </c>
      <c r="G19" s="327"/>
      <c r="H19" s="327"/>
      <c r="I19" s="327"/>
      <c r="J19" s="327"/>
      <c r="K19" s="197"/>
    </row>
    <row r="20" spans="2:11" customFormat="1" ht="15" customHeight="1" x14ac:dyDescent="0.2">
      <c r="B20" s="200"/>
      <c r="C20" s="201"/>
      <c r="D20" s="201"/>
      <c r="E20" s="203" t="s">
        <v>1284</v>
      </c>
      <c r="F20" s="327" t="s">
        <v>1285</v>
      </c>
      <c r="G20" s="327"/>
      <c r="H20" s="327"/>
      <c r="I20" s="327"/>
      <c r="J20" s="327"/>
      <c r="K20" s="197"/>
    </row>
    <row r="21" spans="2:11" customFormat="1" ht="15" customHeight="1" x14ac:dyDescent="0.2">
      <c r="B21" s="200"/>
      <c r="C21" s="201"/>
      <c r="D21" s="201"/>
      <c r="E21" s="203" t="s">
        <v>1286</v>
      </c>
      <c r="F21" s="327" t="s">
        <v>1287</v>
      </c>
      <c r="G21" s="327"/>
      <c r="H21" s="327"/>
      <c r="I21" s="327"/>
      <c r="J21" s="327"/>
      <c r="K21" s="197"/>
    </row>
    <row r="22" spans="2:11" customFormat="1" ht="15" customHeight="1" x14ac:dyDescent="0.2">
      <c r="B22" s="200"/>
      <c r="C22" s="201"/>
      <c r="D22" s="201"/>
      <c r="E22" s="203" t="s">
        <v>1288</v>
      </c>
      <c r="F22" s="327" t="s">
        <v>1289</v>
      </c>
      <c r="G22" s="327"/>
      <c r="H22" s="327"/>
      <c r="I22" s="327"/>
      <c r="J22" s="327"/>
      <c r="K22" s="197"/>
    </row>
    <row r="23" spans="2:11" customFormat="1" ht="15" customHeight="1" x14ac:dyDescent="0.2">
      <c r="B23" s="200"/>
      <c r="C23" s="201"/>
      <c r="D23" s="201"/>
      <c r="E23" s="203" t="s">
        <v>93</v>
      </c>
      <c r="F23" s="327" t="s">
        <v>1290</v>
      </c>
      <c r="G23" s="327"/>
      <c r="H23" s="327"/>
      <c r="I23" s="327"/>
      <c r="J23" s="327"/>
      <c r="K23" s="197"/>
    </row>
    <row r="24" spans="2:11" customFormat="1" ht="12.75" customHeight="1" x14ac:dyDescent="0.2">
      <c r="B24" s="200"/>
      <c r="C24" s="201"/>
      <c r="D24" s="201"/>
      <c r="E24" s="201"/>
      <c r="F24" s="201"/>
      <c r="G24" s="201"/>
      <c r="H24" s="201"/>
      <c r="I24" s="201"/>
      <c r="J24" s="201"/>
      <c r="K24" s="197"/>
    </row>
    <row r="25" spans="2:11" customFormat="1" ht="15" customHeight="1" x14ac:dyDescent="0.2">
      <c r="B25" s="200"/>
      <c r="C25" s="327" t="s">
        <v>1291</v>
      </c>
      <c r="D25" s="327"/>
      <c r="E25" s="327"/>
      <c r="F25" s="327"/>
      <c r="G25" s="327"/>
      <c r="H25" s="327"/>
      <c r="I25" s="327"/>
      <c r="J25" s="327"/>
      <c r="K25" s="197"/>
    </row>
    <row r="26" spans="2:11" customFormat="1" ht="15" customHeight="1" x14ac:dyDescent="0.2">
      <c r="B26" s="200"/>
      <c r="C26" s="327" t="s">
        <v>1292</v>
      </c>
      <c r="D26" s="327"/>
      <c r="E26" s="327"/>
      <c r="F26" s="327"/>
      <c r="G26" s="327"/>
      <c r="H26" s="327"/>
      <c r="I26" s="327"/>
      <c r="J26" s="327"/>
      <c r="K26" s="197"/>
    </row>
    <row r="27" spans="2:11" customFormat="1" ht="15" customHeight="1" x14ac:dyDescent="0.2">
      <c r="B27" s="200"/>
      <c r="C27" s="199"/>
      <c r="D27" s="327" t="s">
        <v>1293</v>
      </c>
      <c r="E27" s="327"/>
      <c r="F27" s="327"/>
      <c r="G27" s="327"/>
      <c r="H27" s="327"/>
      <c r="I27" s="327"/>
      <c r="J27" s="327"/>
      <c r="K27" s="197"/>
    </row>
    <row r="28" spans="2:11" customFormat="1" ht="15" customHeight="1" x14ac:dyDescent="0.2">
      <c r="B28" s="200"/>
      <c r="C28" s="201"/>
      <c r="D28" s="327" t="s">
        <v>1294</v>
      </c>
      <c r="E28" s="327"/>
      <c r="F28" s="327"/>
      <c r="G28" s="327"/>
      <c r="H28" s="327"/>
      <c r="I28" s="327"/>
      <c r="J28" s="327"/>
      <c r="K28" s="197"/>
    </row>
    <row r="29" spans="2:11" customFormat="1" ht="12.75" customHeight="1" x14ac:dyDescent="0.2">
      <c r="B29" s="200"/>
      <c r="C29" s="201"/>
      <c r="D29" s="201"/>
      <c r="E29" s="201"/>
      <c r="F29" s="201"/>
      <c r="G29" s="201"/>
      <c r="H29" s="201"/>
      <c r="I29" s="201"/>
      <c r="J29" s="201"/>
      <c r="K29" s="197"/>
    </row>
    <row r="30" spans="2:11" customFormat="1" ht="15" customHeight="1" x14ac:dyDescent="0.2">
      <c r="B30" s="200"/>
      <c r="C30" s="201"/>
      <c r="D30" s="327" t="s">
        <v>1295</v>
      </c>
      <c r="E30" s="327"/>
      <c r="F30" s="327"/>
      <c r="G30" s="327"/>
      <c r="H30" s="327"/>
      <c r="I30" s="327"/>
      <c r="J30" s="327"/>
      <c r="K30" s="197"/>
    </row>
    <row r="31" spans="2:11" customFormat="1" ht="15" customHeight="1" x14ac:dyDescent="0.2">
      <c r="B31" s="200"/>
      <c r="C31" s="201"/>
      <c r="D31" s="327" t="s">
        <v>1296</v>
      </c>
      <c r="E31" s="327"/>
      <c r="F31" s="327"/>
      <c r="G31" s="327"/>
      <c r="H31" s="327"/>
      <c r="I31" s="327"/>
      <c r="J31" s="327"/>
      <c r="K31" s="197"/>
    </row>
    <row r="32" spans="2:11" customFormat="1" ht="12.75" customHeight="1" x14ac:dyDescent="0.2">
      <c r="B32" s="200"/>
      <c r="C32" s="201"/>
      <c r="D32" s="201"/>
      <c r="E32" s="201"/>
      <c r="F32" s="201"/>
      <c r="G32" s="201"/>
      <c r="H32" s="201"/>
      <c r="I32" s="201"/>
      <c r="J32" s="201"/>
      <c r="K32" s="197"/>
    </row>
    <row r="33" spans="2:11" customFormat="1" ht="15" customHeight="1" x14ac:dyDescent="0.2">
      <c r="B33" s="200"/>
      <c r="C33" s="201"/>
      <c r="D33" s="327" t="s">
        <v>1297</v>
      </c>
      <c r="E33" s="327"/>
      <c r="F33" s="327"/>
      <c r="G33" s="327"/>
      <c r="H33" s="327"/>
      <c r="I33" s="327"/>
      <c r="J33" s="327"/>
      <c r="K33" s="197"/>
    </row>
    <row r="34" spans="2:11" customFormat="1" ht="15" customHeight="1" x14ac:dyDescent="0.2">
      <c r="B34" s="200"/>
      <c r="C34" s="201"/>
      <c r="D34" s="327" t="s">
        <v>1298</v>
      </c>
      <c r="E34" s="327"/>
      <c r="F34" s="327"/>
      <c r="G34" s="327"/>
      <c r="H34" s="327"/>
      <c r="I34" s="327"/>
      <c r="J34" s="327"/>
      <c r="K34" s="197"/>
    </row>
    <row r="35" spans="2:11" customFormat="1" ht="15" customHeight="1" x14ac:dyDescent="0.2">
      <c r="B35" s="200"/>
      <c r="C35" s="201"/>
      <c r="D35" s="327" t="s">
        <v>1299</v>
      </c>
      <c r="E35" s="327"/>
      <c r="F35" s="327"/>
      <c r="G35" s="327"/>
      <c r="H35" s="327"/>
      <c r="I35" s="327"/>
      <c r="J35" s="327"/>
      <c r="K35" s="197"/>
    </row>
    <row r="36" spans="2:11" customFormat="1" ht="15" customHeight="1" x14ac:dyDescent="0.2">
      <c r="B36" s="200"/>
      <c r="C36" s="201"/>
      <c r="D36" s="199"/>
      <c r="E36" s="202" t="s">
        <v>146</v>
      </c>
      <c r="F36" s="199"/>
      <c r="G36" s="327" t="s">
        <v>1300</v>
      </c>
      <c r="H36" s="327"/>
      <c r="I36" s="327"/>
      <c r="J36" s="327"/>
      <c r="K36" s="197"/>
    </row>
    <row r="37" spans="2:11" customFormat="1" ht="30.75" customHeight="1" x14ac:dyDescent="0.2">
      <c r="B37" s="200"/>
      <c r="C37" s="201"/>
      <c r="D37" s="199"/>
      <c r="E37" s="202" t="s">
        <v>1301</v>
      </c>
      <c r="F37" s="199"/>
      <c r="G37" s="327" t="s">
        <v>1302</v>
      </c>
      <c r="H37" s="327"/>
      <c r="I37" s="327"/>
      <c r="J37" s="327"/>
      <c r="K37" s="197"/>
    </row>
    <row r="38" spans="2:11" customFormat="1" ht="15" customHeight="1" x14ac:dyDescent="0.2">
      <c r="B38" s="200"/>
      <c r="C38" s="201"/>
      <c r="D38" s="199"/>
      <c r="E38" s="202" t="s">
        <v>59</v>
      </c>
      <c r="F38" s="199"/>
      <c r="G38" s="327" t="s">
        <v>1303</v>
      </c>
      <c r="H38" s="327"/>
      <c r="I38" s="327"/>
      <c r="J38" s="327"/>
      <c r="K38" s="197"/>
    </row>
    <row r="39" spans="2:11" customFormat="1" ht="15" customHeight="1" x14ac:dyDescent="0.2">
      <c r="B39" s="200"/>
      <c r="C39" s="201"/>
      <c r="D39" s="199"/>
      <c r="E39" s="202" t="s">
        <v>60</v>
      </c>
      <c r="F39" s="199"/>
      <c r="G39" s="327" t="s">
        <v>1304</v>
      </c>
      <c r="H39" s="327"/>
      <c r="I39" s="327"/>
      <c r="J39" s="327"/>
      <c r="K39" s="197"/>
    </row>
    <row r="40" spans="2:11" customFormat="1" ht="15" customHeight="1" x14ac:dyDescent="0.2">
      <c r="B40" s="200"/>
      <c r="C40" s="201"/>
      <c r="D40" s="199"/>
      <c r="E40" s="202" t="s">
        <v>147</v>
      </c>
      <c r="F40" s="199"/>
      <c r="G40" s="327" t="s">
        <v>1305</v>
      </c>
      <c r="H40" s="327"/>
      <c r="I40" s="327"/>
      <c r="J40" s="327"/>
      <c r="K40" s="197"/>
    </row>
    <row r="41" spans="2:11" customFormat="1" ht="15" customHeight="1" x14ac:dyDescent="0.2">
      <c r="B41" s="200"/>
      <c r="C41" s="201"/>
      <c r="D41" s="199"/>
      <c r="E41" s="202" t="s">
        <v>148</v>
      </c>
      <c r="F41" s="199"/>
      <c r="G41" s="327" t="s">
        <v>1306</v>
      </c>
      <c r="H41" s="327"/>
      <c r="I41" s="327"/>
      <c r="J41" s="327"/>
      <c r="K41" s="197"/>
    </row>
    <row r="42" spans="2:11" customFormat="1" ht="15" customHeight="1" x14ac:dyDescent="0.2">
      <c r="B42" s="200"/>
      <c r="C42" s="201"/>
      <c r="D42" s="199"/>
      <c r="E42" s="202" t="s">
        <v>1307</v>
      </c>
      <c r="F42" s="199"/>
      <c r="G42" s="327" t="s">
        <v>1308</v>
      </c>
      <c r="H42" s="327"/>
      <c r="I42" s="327"/>
      <c r="J42" s="327"/>
      <c r="K42" s="197"/>
    </row>
    <row r="43" spans="2:11" customFormat="1" ht="15" customHeight="1" x14ac:dyDescent="0.2">
      <c r="B43" s="200"/>
      <c r="C43" s="201"/>
      <c r="D43" s="199"/>
      <c r="E43" s="202"/>
      <c r="F43" s="199"/>
      <c r="G43" s="327" t="s">
        <v>1309</v>
      </c>
      <c r="H43" s="327"/>
      <c r="I43" s="327"/>
      <c r="J43" s="327"/>
      <c r="K43" s="197"/>
    </row>
    <row r="44" spans="2:11" customFormat="1" ht="15" customHeight="1" x14ac:dyDescent="0.2">
      <c r="B44" s="200"/>
      <c r="C44" s="201"/>
      <c r="D44" s="199"/>
      <c r="E44" s="202" t="s">
        <v>1310</v>
      </c>
      <c r="F44" s="199"/>
      <c r="G44" s="327" t="s">
        <v>1311</v>
      </c>
      <c r="H44" s="327"/>
      <c r="I44" s="327"/>
      <c r="J44" s="327"/>
      <c r="K44" s="197"/>
    </row>
    <row r="45" spans="2:11" customFormat="1" ht="15" customHeight="1" x14ac:dyDescent="0.2">
      <c r="B45" s="200"/>
      <c r="C45" s="201"/>
      <c r="D45" s="199"/>
      <c r="E45" s="202" t="s">
        <v>150</v>
      </c>
      <c r="F45" s="199"/>
      <c r="G45" s="327" t="s">
        <v>1312</v>
      </c>
      <c r="H45" s="327"/>
      <c r="I45" s="327"/>
      <c r="J45" s="327"/>
      <c r="K45" s="197"/>
    </row>
    <row r="46" spans="2:11" customFormat="1" ht="12.75" customHeight="1" x14ac:dyDescent="0.2">
      <c r="B46" s="200"/>
      <c r="C46" s="201"/>
      <c r="D46" s="199"/>
      <c r="E46" s="199"/>
      <c r="F46" s="199"/>
      <c r="G46" s="199"/>
      <c r="H46" s="199"/>
      <c r="I46" s="199"/>
      <c r="J46" s="199"/>
      <c r="K46" s="197"/>
    </row>
    <row r="47" spans="2:11" customFormat="1" ht="15" customHeight="1" x14ac:dyDescent="0.2">
      <c r="B47" s="200"/>
      <c r="C47" s="201"/>
      <c r="D47" s="327" t="s">
        <v>1313</v>
      </c>
      <c r="E47" s="327"/>
      <c r="F47" s="327"/>
      <c r="G47" s="327"/>
      <c r="H47" s="327"/>
      <c r="I47" s="327"/>
      <c r="J47" s="327"/>
      <c r="K47" s="197"/>
    </row>
    <row r="48" spans="2:11" customFormat="1" ht="15" customHeight="1" x14ac:dyDescent="0.2">
      <c r="B48" s="200"/>
      <c r="C48" s="201"/>
      <c r="D48" s="201"/>
      <c r="E48" s="327" t="s">
        <v>1314</v>
      </c>
      <c r="F48" s="327"/>
      <c r="G48" s="327"/>
      <c r="H48" s="327"/>
      <c r="I48" s="327"/>
      <c r="J48" s="327"/>
      <c r="K48" s="197"/>
    </row>
    <row r="49" spans="2:11" customFormat="1" ht="15" customHeight="1" x14ac:dyDescent="0.2">
      <c r="B49" s="200"/>
      <c r="C49" s="201"/>
      <c r="D49" s="201"/>
      <c r="E49" s="327" t="s">
        <v>1315</v>
      </c>
      <c r="F49" s="327"/>
      <c r="G49" s="327"/>
      <c r="H49" s="327"/>
      <c r="I49" s="327"/>
      <c r="J49" s="327"/>
      <c r="K49" s="197"/>
    </row>
    <row r="50" spans="2:11" customFormat="1" ht="15" customHeight="1" x14ac:dyDescent="0.2">
      <c r="B50" s="200"/>
      <c r="C50" s="201"/>
      <c r="D50" s="201"/>
      <c r="E50" s="327" t="s">
        <v>1316</v>
      </c>
      <c r="F50" s="327"/>
      <c r="G50" s="327"/>
      <c r="H50" s="327"/>
      <c r="I50" s="327"/>
      <c r="J50" s="327"/>
      <c r="K50" s="197"/>
    </row>
    <row r="51" spans="2:11" customFormat="1" ht="15" customHeight="1" x14ac:dyDescent="0.2">
      <c r="B51" s="200"/>
      <c r="C51" s="201"/>
      <c r="D51" s="327" t="s">
        <v>1317</v>
      </c>
      <c r="E51" s="327"/>
      <c r="F51" s="327"/>
      <c r="G51" s="327"/>
      <c r="H51" s="327"/>
      <c r="I51" s="327"/>
      <c r="J51" s="327"/>
      <c r="K51" s="197"/>
    </row>
    <row r="52" spans="2:11" customFormat="1" ht="25.5" customHeight="1" x14ac:dyDescent="0.3">
      <c r="B52" s="196"/>
      <c r="C52" s="328" t="s">
        <v>1318</v>
      </c>
      <c r="D52" s="328"/>
      <c r="E52" s="328"/>
      <c r="F52" s="328"/>
      <c r="G52" s="328"/>
      <c r="H52" s="328"/>
      <c r="I52" s="328"/>
      <c r="J52" s="328"/>
      <c r="K52" s="197"/>
    </row>
    <row r="53" spans="2:11" customFormat="1" ht="5.25" customHeight="1" x14ac:dyDescent="0.2">
      <c r="B53" s="196"/>
      <c r="C53" s="198"/>
      <c r="D53" s="198"/>
      <c r="E53" s="198"/>
      <c r="F53" s="198"/>
      <c r="G53" s="198"/>
      <c r="H53" s="198"/>
      <c r="I53" s="198"/>
      <c r="J53" s="198"/>
      <c r="K53" s="197"/>
    </row>
    <row r="54" spans="2:11" customFormat="1" ht="15" customHeight="1" x14ac:dyDescent="0.2">
      <c r="B54" s="196"/>
      <c r="C54" s="327" t="s">
        <v>1319</v>
      </c>
      <c r="D54" s="327"/>
      <c r="E54" s="327"/>
      <c r="F54" s="327"/>
      <c r="G54" s="327"/>
      <c r="H54" s="327"/>
      <c r="I54" s="327"/>
      <c r="J54" s="327"/>
      <c r="K54" s="197"/>
    </row>
    <row r="55" spans="2:11" customFormat="1" ht="15" customHeight="1" x14ac:dyDescent="0.2">
      <c r="B55" s="196"/>
      <c r="C55" s="327" t="s">
        <v>1320</v>
      </c>
      <c r="D55" s="327"/>
      <c r="E55" s="327"/>
      <c r="F55" s="327"/>
      <c r="G55" s="327"/>
      <c r="H55" s="327"/>
      <c r="I55" s="327"/>
      <c r="J55" s="327"/>
      <c r="K55" s="197"/>
    </row>
    <row r="56" spans="2:11" customFormat="1" ht="12.75" customHeight="1" x14ac:dyDescent="0.2">
      <c r="B56" s="196"/>
      <c r="C56" s="199"/>
      <c r="D56" s="199"/>
      <c r="E56" s="199"/>
      <c r="F56" s="199"/>
      <c r="G56" s="199"/>
      <c r="H56" s="199"/>
      <c r="I56" s="199"/>
      <c r="J56" s="199"/>
      <c r="K56" s="197"/>
    </row>
    <row r="57" spans="2:11" customFormat="1" ht="15" customHeight="1" x14ac:dyDescent="0.2">
      <c r="B57" s="196"/>
      <c r="C57" s="327" t="s">
        <v>1321</v>
      </c>
      <c r="D57" s="327"/>
      <c r="E57" s="327"/>
      <c r="F57" s="327"/>
      <c r="G57" s="327"/>
      <c r="H57" s="327"/>
      <c r="I57" s="327"/>
      <c r="J57" s="327"/>
      <c r="K57" s="197"/>
    </row>
    <row r="58" spans="2:11" customFormat="1" ht="15" customHeight="1" x14ac:dyDescent="0.2">
      <c r="B58" s="196"/>
      <c r="C58" s="201"/>
      <c r="D58" s="327" t="s">
        <v>1322</v>
      </c>
      <c r="E58" s="327"/>
      <c r="F58" s="327"/>
      <c r="G58" s="327"/>
      <c r="H58" s="327"/>
      <c r="I58" s="327"/>
      <c r="J58" s="327"/>
      <c r="K58" s="197"/>
    </row>
    <row r="59" spans="2:11" customFormat="1" ht="15" customHeight="1" x14ac:dyDescent="0.2">
      <c r="B59" s="196"/>
      <c r="C59" s="201"/>
      <c r="D59" s="327" t="s">
        <v>1323</v>
      </c>
      <c r="E59" s="327"/>
      <c r="F59" s="327"/>
      <c r="G59" s="327"/>
      <c r="H59" s="327"/>
      <c r="I59" s="327"/>
      <c r="J59" s="327"/>
      <c r="K59" s="197"/>
    </row>
    <row r="60" spans="2:11" customFormat="1" ht="15" customHeight="1" x14ac:dyDescent="0.2">
      <c r="B60" s="196"/>
      <c r="C60" s="201"/>
      <c r="D60" s="327" t="s">
        <v>1324</v>
      </c>
      <c r="E60" s="327"/>
      <c r="F60" s="327"/>
      <c r="G60" s="327"/>
      <c r="H60" s="327"/>
      <c r="I60" s="327"/>
      <c r="J60" s="327"/>
      <c r="K60" s="197"/>
    </row>
    <row r="61" spans="2:11" customFormat="1" ht="15" customHeight="1" x14ac:dyDescent="0.2">
      <c r="B61" s="196"/>
      <c r="C61" s="201"/>
      <c r="D61" s="327" t="s">
        <v>1325</v>
      </c>
      <c r="E61" s="327"/>
      <c r="F61" s="327"/>
      <c r="G61" s="327"/>
      <c r="H61" s="327"/>
      <c r="I61" s="327"/>
      <c r="J61" s="327"/>
      <c r="K61" s="197"/>
    </row>
    <row r="62" spans="2:11" customFormat="1" ht="15" customHeight="1" x14ac:dyDescent="0.2">
      <c r="B62" s="196"/>
      <c r="C62" s="201"/>
      <c r="D62" s="326" t="s">
        <v>1326</v>
      </c>
      <c r="E62" s="326"/>
      <c r="F62" s="326"/>
      <c r="G62" s="326"/>
      <c r="H62" s="326"/>
      <c r="I62" s="326"/>
      <c r="J62" s="326"/>
      <c r="K62" s="197"/>
    </row>
    <row r="63" spans="2:11" customFormat="1" ht="15" customHeight="1" x14ac:dyDescent="0.2">
      <c r="B63" s="196"/>
      <c r="C63" s="201"/>
      <c r="D63" s="327" t="s">
        <v>1327</v>
      </c>
      <c r="E63" s="327"/>
      <c r="F63" s="327"/>
      <c r="G63" s="327"/>
      <c r="H63" s="327"/>
      <c r="I63" s="327"/>
      <c r="J63" s="327"/>
      <c r="K63" s="197"/>
    </row>
    <row r="64" spans="2:11" customFormat="1" ht="12.75" customHeight="1" x14ac:dyDescent="0.2">
      <c r="B64" s="196"/>
      <c r="C64" s="201"/>
      <c r="D64" s="201"/>
      <c r="E64" s="204"/>
      <c r="F64" s="201"/>
      <c r="G64" s="201"/>
      <c r="H64" s="201"/>
      <c r="I64" s="201"/>
      <c r="J64" s="201"/>
      <c r="K64" s="197"/>
    </row>
    <row r="65" spans="2:11" customFormat="1" ht="15" customHeight="1" x14ac:dyDescent="0.2">
      <c r="B65" s="196"/>
      <c r="C65" s="201"/>
      <c r="D65" s="327" t="s">
        <v>1328</v>
      </c>
      <c r="E65" s="327"/>
      <c r="F65" s="327"/>
      <c r="G65" s="327"/>
      <c r="H65" s="327"/>
      <c r="I65" s="327"/>
      <c r="J65" s="327"/>
      <c r="K65" s="197"/>
    </row>
    <row r="66" spans="2:11" customFormat="1" ht="15" customHeight="1" x14ac:dyDescent="0.2">
      <c r="B66" s="196"/>
      <c r="C66" s="201"/>
      <c r="D66" s="326" t="s">
        <v>1329</v>
      </c>
      <c r="E66" s="326"/>
      <c r="F66" s="326"/>
      <c r="G66" s="326"/>
      <c r="H66" s="326"/>
      <c r="I66" s="326"/>
      <c r="J66" s="326"/>
      <c r="K66" s="197"/>
    </row>
    <row r="67" spans="2:11" customFormat="1" ht="15" customHeight="1" x14ac:dyDescent="0.2">
      <c r="B67" s="196"/>
      <c r="C67" s="201"/>
      <c r="D67" s="327" t="s">
        <v>1330</v>
      </c>
      <c r="E67" s="327"/>
      <c r="F67" s="327"/>
      <c r="G67" s="327"/>
      <c r="H67" s="327"/>
      <c r="I67" s="327"/>
      <c r="J67" s="327"/>
      <c r="K67" s="197"/>
    </row>
    <row r="68" spans="2:11" customFormat="1" ht="15" customHeight="1" x14ac:dyDescent="0.2">
      <c r="B68" s="196"/>
      <c r="C68" s="201"/>
      <c r="D68" s="327" t="s">
        <v>1331</v>
      </c>
      <c r="E68" s="327"/>
      <c r="F68" s="327"/>
      <c r="G68" s="327"/>
      <c r="H68" s="327"/>
      <c r="I68" s="327"/>
      <c r="J68" s="327"/>
      <c r="K68" s="197"/>
    </row>
    <row r="69" spans="2:11" customFormat="1" ht="15" customHeight="1" x14ac:dyDescent="0.2">
      <c r="B69" s="196"/>
      <c r="C69" s="201"/>
      <c r="D69" s="327" t="s">
        <v>1332</v>
      </c>
      <c r="E69" s="327"/>
      <c r="F69" s="327"/>
      <c r="G69" s="327"/>
      <c r="H69" s="327"/>
      <c r="I69" s="327"/>
      <c r="J69" s="327"/>
      <c r="K69" s="197"/>
    </row>
    <row r="70" spans="2:11" customFormat="1" ht="15" customHeight="1" x14ac:dyDescent="0.2">
      <c r="B70" s="196"/>
      <c r="C70" s="201"/>
      <c r="D70" s="327" t="s">
        <v>1333</v>
      </c>
      <c r="E70" s="327"/>
      <c r="F70" s="327"/>
      <c r="G70" s="327"/>
      <c r="H70" s="327"/>
      <c r="I70" s="327"/>
      <c r="J70" s="327"/>
      <c r="K70" s="197"/>
    </row>
    <row r="71" spans="2:11" customFormat="1" ht="12.75" customHeight="1" x14ac:dyDescent="0.2">
      <c r="B71" s="205"/>
      <c r="C71" s="206"/>
      <c r="D71" s="206"/>
      <c r="E71" s="206"/>
      <c r="F71" s="206"/>
      <c r="G71" s="206"/>
      <c r="H71" s="206"/>
      <c r="I71" s="206"/>
      <c r="J71" s="206"/>
      <c r="K71" s="207"/>
    </row>
    <row r="72" spans="2:11" customFormat="1" ht="18.75" customHeight="1" x14ac:dyDescent="0.2">
      <c r="B72" s="208"/>
      <c r="C72" s="208"/>
      <c r="D72" s="208"/>
      <c r="E72" s="208"/>
      <c r="F72" s="208"/>
      <c r="G72" s="208"/>
      <c r="H72" s="208"/>
      <c r="I72" s="208"/>
      <c r="J72" s="208"/>
      <c r="K72" s="209"/>
    </row>
    <row r="73" spans="2:11" customFormat="1" ht="18.75" customHeight="1" x14ac:dyDescent="0.2">
      <c r="B73" s="209"/>
      <c r="C73" s="209"/>
      <c r="D73" s="209"/>
      <c r="E73" s="209"/>
      <c r="F73" s="209"/>
      <c r="G73" s="209"/>
      <c r="H73" s="209"/>
      <c r="I73" s="209"/>
      <c r="J73" s="209"/>
      <c r="K73" s="209"/>
    </row>
    <row r="74" spans="2:11" customFormat="1" ht="7.5" customHeight="1" x14ac:dyDescent="0.2">
      <c r="B74" s="210"/>
      <c r="C74" s="211"/>
      <c r="D74" s="211"/>
      <c r="E74" s="211"/>
      <c r="F74" s="211"/>
      <c r="G74" s="211"/>
      <c r="H74" s="211"/>
      <c r="I74" s="211"/>
      <c r="J74" s="211"/>
      <c r="K74" s="212"/>
    </row>
    <row r="75" spans="2:11" customFormat="1" ht="45" customHeight="1" x14ac:dyDescent="0.2">
      <c r="B75" s="213"/>
      <c r="C75" s="325" t="s">
        <v>1334</v>
      </c>
      <c r="D75" s="325"/>
      <c r="E75" s="325"/>
      <c r="F75" s="325"/>
      <c r="G75" s="325"/>
      <c r="H75" s="325"/>
      <c r="I75" s="325"/>
      <c r="J75" s="325"/>
      <c r="K75" s="214"/>
    </row>
    <row r="76" spans="2:11" customFormat="1" ht="17.25" customHeight="1" x14ac:dyDescent="0.2">
      <c r="B76" s="213"/>
      <c r="C76" s="215" t="s">
        <v>1335</v>
      </c>
      <c r="D76" s="215"/>
      <c r="E76" s="215"/>
      <c r="F76" s="215" t="s">
        <v>1336</v>
      </c>
      <c r="G76" s="216"/>
      <c r="H76" s="215" t="s">
        <v>60</v>
      </c>
      <c r="I76" s="215" t="s">
        <v>63</v>
      </c>
      <c r="J76" s="215" t="s">
        <v>1337</v>
      </c>
      <c r="K76" s="214"/>
    </row>
    <row r="77" spans="2:11" customFormat="1" ht="17.25" customHeight="1" x14ac:dyDescent="0.2">
      <c r="B77" s="213"/>
      <c r="C77" s="217" t="s">
        <v>1338</v>
      </c>
      <c r="D77" s="217"/>
      <c r="E77" s="217"/>
      <c r="F77" s="218" t="s">
        <v>1339</v>
      </c>
      <c r="G77" s="219"/>
      <c r="H77" s="217"/>
      <c r="I77" s="217"/>
      <c r="J77" s="217" t="s">
        <v>1340</v>
      </c>
      <c r="K77" s="214"/>
    </row>
    <row r="78" spans="2:11" customFormat="1" ht="5.25" customHeight="1" x14ac:dyDescent="0.2">
      <c r="B78" s="213"/>
      <c r="C78" s="220"/>
      <c r="D78" s="220"/>
      <c r="E78" s="220"/>
      <c r="F78" s="220"/>
      <c r="G78" s="221"/>
      <c r="H78" s="220"/>
      <c r="I78" s="220"/>
      <c r="J78" s="220"/>
      <c r="K78" s="214"/>
    </row>
    <row r="79" spans="2:11" customFormat="1" ht="15" customHeight="1" x14ac:dyDescent="0.2">
      <c r="B79" s="213"/>
      <c r="C79" s="202" t="s">
        <v>59</v>
      </c>
      <c r="D79" s="222"/>
      <c r="E79" s="222"/>
      <c r="F79" s="223" t="s">
        <v>1341</v>
      </c>
      <c r="G79" s="224"/>
      <c r="H79" s="202" t="s">
        <v>1342</v>
      </c>
      <c r="I79" s="202" t="s">
        <v>1343</v>
      </c>
      <c r="J79" s="202">
        <v>20</v>
      </c>
      <c r="K79" s="214"/>
    </row>
    <row r="80" spans="2:11" customFormat="1" ht="15" customHeight="1" x14ac:dyDescent="0.2">
      <c r="B80" s="213"/>
      <c r="C80" s="202" t="s">
        <v>1344</v>
      </c>
      <c r="D80" s="202"/>
      <c r="E80" s="202"/>
      <c r="F80" s="223" t="s">
        <v>1341</v>
      </c>
      <c r="G80" s="224"/>
      <c r="H80" s="202" t="s">
        <v>1345</v>
      </c>
      <c r="I80" s="202" t="s">
        <v>1343</v>
      </c>
      <c r="J80" s="202">
        <v>120</v>
      </c>
      <c r="K80" s="214"/>
    </row>
    <row r="81" spans="2:11" customFormat="1" ht="15" customHeight="1" x14ac:dyDescent="0.2">
      <c r="B81" s="225"/>
      <c r="C81" s="202" t="s">
        <v>1346</v>
      </c>
      <c r="D81" s="202"/>
      <c r="E81" s="202"/>
      <c r="F81" s="223" t="s">
        <v>1347</v>
      </c>
      <c r="G81" s="224"/>
      <c r="H81" s="202" t="s">
        <v>1348</v>
      </c>
      <c r="I81" s="202" t="s">
        <v>1343</v>
      </c>
      <c r="J81" s="202">
        <v>50</v>
      </c>
      <c r="K81" s="214"/>
    </row>
    <row r="82" spans="2:11" customFormat="1" ht="15" customHeight="1" x14ac:dyDescent="0.2">
      <c r="B82" s="225"/>
      <c r="C82" s="202" t="s">
        <v>1349</v>
      </c>
      <c r="D82" s="202"/>
      <c r="E82" s="202"/>
      <c r="F82" s="223" t="s">
        <v>1341</v>
      </c>
      <c r="G82" s="224"/>
      <c r="H82" s="202" t="s">
        <v>1350</v>
      </c>
      <c r="I82" s="202" t="s">
        <v>1351</v>
      </c>
      <c r="J82" s="202"/>
      <c r="K82" s="214"/>
    </row>
    <row r="83" spans="2:11" customFormat="1" ht="15" customHeight="1" x14ac:dyDescent="0.2">
      <c r="B83" s="225"/>
      <c r="C83" s="202" t="s">
        <v>1352</v>
      </c>
      <c r="D83" s="202"/>
      <c r="E83" s="202"/>
      <c r="F83" s="223" t="s">
        <v>1347</v>
      </c>
      <c r="G83" s="202"/>
      <c r="H83" s="202" t="s">
        <v>1353</v>
      </c>
      <c r="I83" s="202" t="s">
        <v>1343</v>
      </c>
      <c r="J83" s="202">
        <v>15</v>
      </c>
      <c r="K83" s="214"/>
    </row>
    <row r="84" spans="2:11" customFormat="1" ht="15" customHeight="1" x14ac:dyDescent="0.2">
      <c r="B84" s="225"/>
      <c r="C84" s="202" t="s">
        <v>1354</v>
      </c>
      <c r="D84" s="202"/>
      <c r="E84" s="202"/>
      <c r="F84" s="223" t="s">
        <v>1347</v>
      </c>
      <c r="G84" s="202"/>
      <c r="H84" s="202" t="s">
        <v>1355</v>
      </c>
      <c r="I84" s="202" t="s">
        <v>1343</v>
      </c>
      <c r="J84" s="202">
        <v>15</v>
      </c>
      <c r="K84" s="214"/>
    </row>
    <row r="85" spans="2:11" customFormat="1" ht="15" customHeight="1" x14ac:dyDescent="0.2">
      <c r="B85" s="225"/>
      <c r="C85" s="202" t="s">
        <v>1356</v>
      </c>
      <c r="D85" s="202"/>
      <c r="E85" s="202"/>
      <c r="F85" s="223" t="s">
        <v>1347</v>
      </c>
      <c r="G85" s="202"/>
      <c r="H85" s="202" t="s">
        <v>1357</v>
      </c>
      <c r="I85" s="202" t="s">
        <v>1343</v>
      </c>
      <c r="J85" s="202">
        <v>20</v>
      </c>
      <c r="K85" s="214"/>
    </row>
    <row r="86" spans="2:11" customFormat="1" ht="15" customHeight="1" x14ac:dyDescent="0.2">
      <c r="B86" s="225"/>
      <c r="C86" s="202" t="s">
        <v>1358</v>
      </c>
      <c r="D86" s="202"/>
      <c r="E86" s="202"/>
      <c r="F86" s="223" t="s">
        <v>1347</v>
      </c>
      <c r="G86" s="202"/>
      <c r="H86" s="202" t="s">
        <v>1359</v>
      </c>
      <c r="I86" s="202" t="s">
        <v>1343</v>
      </c>
      <c r="J86" s="202">
        <v>20</v>
      </c>
      <c r="K86" s="214"/>
    </row>
    <row r="87" spans="2:11" customFormat="1" ht="15" customHeight="1" x14ac:dyDescent="0.2">
      <c r="B87" s="225"/>
      <c r="C87" s="202" t="s">
        <v>1360</v>
      </c>
      <c r="D87" s="202"/>
      <c r="E87" s="202"/>
      <c r="F87" s="223" t="s">
        <v>1347</v>
      </c>
      <c r="G87" s="224"/>
      <c r="H87" s="202" t="s">
        <v>1361</v>
      </c>
      <c r="I87" s="202" t="s">
        <v>1343</v>
      </c>
      <c r="J87" s="202">
        <v>50</v>
      </c>
      <c r="K87" s="214"/>
    </row>
    <row r="88" spans="2:11" customFormat="1" ht="15" customHeight="1" x14ac:dyDescent="0.2">
      <c r="B88" s="225"/>
      <c r="C88" s="202" t="s">
        <v>1362</v>
      </c>
      <c r="D88" s="202"/>
      <c r="E88" s="202"/>
      <c r="F88" s="223" t="s">
        <v>1347</v>
      </c>
      <c r="G88" s="224"/>
      <c r="H88" s="202" t="s">
        <v>1363</v>
      </c>
      <c r="I88" s="202" t="s">
        <v>1343</v>
      </c>
      <c r="J88" s="202">
        <v>20</v>
      </c>
      <c r="K88" s="214"/>
    </row>
    <row r="89" spans="2:11" customFormat="1" ht="15" customHeight="1" x14ac:dyDescent="0.2">
      <c r="B89" s="225"/>
      <c r="C89" s="202" t="s">
        <v>1364</v>
      </c>
      <c r="D89" s="202"/>
      <c r="E89" s="202"/>
      <c r="F89" s="223" t="s">
        <v>1347</v>
      </c>
      <c r="G89" s="224"/>
      <c r="H89" s="202" t="s">
        <v>1365</v>
      </c>
      <c r="I89" s="202" t="s">
        <v>1343</v>
      </c>
      <c r="J89" s="202">
        <v>20</v>
      </c>
      <c r="K89" s="214"/>
    </row>
    <row r="90" spans="2:11" customFormat="1" ht="15" customHeight="1" x14ac:dyDescent="0.2">
      <c r="B90" s="225"/>
      <c r="C90" s="202" t="s">
        <v>1366</v>
      </c>
      <c r="D90" s="202"/>
      <c r="E90" s="202"/>
      <c r="F90" s="223" t="s">
        <v>1347</v>
      </c>
      <c r="G90" s="224"/>
      <c r="H90" s="202" t="s">
        <v>1367</v>
      </c>
      <c r="I90" s="202" t="s">
        <v>1343</v>
      </c>
      <c r="J90" s="202">
        <v>50</v>
      </c>
      <c r="K90" s="214"/>
    </row>
    <row r="91" spans="2:11" customFormat="1" ht="15" customHeight="1" x14ac:dyDescent="0.2">
      <c r="B91" s="225"/>
      <c r="C91" s="202" t="s">
        <v>1368</v>
      </c>
      <c r="D91" s="202"/>
      <c r="E91" s="202"/>
      <c r="F91" s="223" t="s">
        <v>1347</v>
      </c>
      <c r="G91" s="224"/>
      <c r="H91" s="202" t="s">
        <v>1368</v>
      </c>
      <c r="I91" s="202" t="s">
        <v>1343</v>
      </c>
      <c r="J91" s="202">
        <v>50</v>
      </c>
      <c r="K91" s="214"/>
    </row>
    <row r="92" spans="2:11" customFormat="1" ht="15" customHeight="1" x14ac:dyDescent="0.2">
      <c r="B92" s="225"/>
      <c r="C92" s="202" t="s">
        <v>1369</v>
      </c>
      <c r="D92" s="202"/>
      <c r="E92" s="202"/>
      <c r="F92" s="223" t="s">
        <v>1347</v>
      </c>
      <c r="G92" s="224"/>
      <c r="H92" s="202" t="s">
        <v>1370</v>
      </c>
      <c r="I92" s="202" t="s">
        <v>1343</v>
      </c>
      <c r="J92" s="202">
        <v>255</v>
      </c>
      <c r="K92" s="214"/>
    </row>
    <row r="93" spans="2:11" customFormat="1" ht="15" customHeight="1" x14ac:dyDescent="0.2">
      <c r="B93" s="225"/>
      <c r="C93" s="202" t="s">
        <v>1371</v>
      </c>
      <c r="D93" s="202"/>
      <c r="E93" s="202"/>
      <c r="F93" s="223" t="s">
        <v>1341</v>
      </c>
      <c r="G93" s="224"/>
      <c r="H93" s="202" t="s">
        <v>1372</v>
      </c>
      <c r="I93" s="202" t="s">
        <v>1373</v>
      </c>
      <c r="J93" s="202"/>
      <c r="K93" s="214"/>
    </row>
    <row r="94" spans="2:11" customFormat="1" ht="15" customHeight="1" x14ac:dyDescent="0.2">
      <c r="B94" s="225"/>
      <c r="C94" s="202" t="s">
        <v>1374</v>
      </c>
      <c r="D94" s="202"/>
      <c r="E94" s="202"/>
      <c r="F94" s="223" t="s">
        <v>1341</v>
      </c>
      <c r="G94" s="224"/>
      <c r="H94" s="202" t="s">
        <v>1375</v>
      </c>
      <c r="I94" s="202" t="s">
        <v>1376</v>
      </c>
      <c r="J94" s="202"/>
      <c r="K94" s="214"/>
    </row>
    <row r="95" spans="2:11" customFormat="1" ht="15" customHeight="1" x14ac:dyDescent="0.2">
      <c r="B95" s="225"/>
      <c r="C95" s="202" t="s">
        <v>1377</v>
      </c>
      <c r="D95" s="202"/>
      <c r="E95" s="202"/>
      <c r="F95" s="223" t="s">
        <v>1341</v>
      </c>
      <c r="G95" s="224"/>
      <c r="H95" s="202" t="s">
        <v>1377</v>
      </c>
      <c r="I95" s="202" t="s">
        <v>1376</v>
      </c>
      <c r="J95" s="202"/>
      <c r="K95" s="214"/>
    </row>
    <row r="96" spans="2:11" customFormat="1" ht="15" customHeight="1" x14ac:dyDescent="0.2">
      <c r="B96" s="225"/>
      <c r="C96" s="202" t="s">
        <v>44</v>
      </c>
      <c r="D96" s="202"/>
      <c r="E96" s="202"/>
      <c r="F96" s="223" t="s">
        <v>1341</v>
      </c>
      <c r="G96" s="224"/>
      <c r="H96" s="202" t="s">
        <v>1378</v>
      </c>
      <c r="I96" s="202" t="s">
        <v>1376</v>
      </c>
      <c r="J96" s="202"/>
      <c r="K96" s="214"/>
    </row>
    <row r="97" spans="2:11" customFormat="1" ht="15" customHeight="1" x14ac:dyDescent="0.2">
      <c r="B97" s="225"/>
      <c r="C97" s="202" t="s">
        <v>54</v>
      </c>
      <c r="D97" s="202"/>
      <c r="E97" s="202"/>
      <c r="F97" s="223" t="s">
        <v>1341</v>
      </c>
      <c r="G97" s="224"/>
      <c r="H97" s="202" t="s">
        <v>1379</v>
      </c>
      <c r="I97" s="202" t="s">
        <v>1376</v>
      </c>
      <c r="J97" s="202"/>
      <c r="K97" s="214"/>
    </row>
    <row r="98" spans="2:11" customFormat="1" ht="15" customHeight="1" x14ac:dyDescent="0.2">
      <c r="B98" s="226"/>
      <c r="C98" s="227"/>
      <c r="D98" s="227"/>
      <c r="E98" s="227"/>
      <c r="F98" s="227"/>
      <c r="G98" s="227"/>
      <c r="H98" s="227"/>
      <c r="I98" s="227"/>
      <c r="J98" s="227"/>
      <c r="K98" s="228"/>
    </row>
    <row r="99" spans="2:11" customFormat="1" ht="18.75" customHeight="1" x14ac:dyDescent="0.2">
      <c r="B99" s="229"/>
      <c r="C99" s="230"/>
      <c r="D99" s="230"/>
      <c r="E99" s="230"/>
      <c r="F99" s="230"/>
      <c r="G99" s="230"/>
      <c r="H99" s="230"/>
      <c r="I99" s="230"/>
      <c r="J99" s="230"/>
      <c r="K99" s="229"/>
    </row>
    <row r="100" spans="2:11" customFormat="1" ht="18.75" customHeight="1" x14ac:dyDescent="0.2"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</row>
    <row r="101" spans="2:11" customFormat="1" ht="7.5" customHeight="1" x14ac:dyDescent="0.2">
      <c r="B101" s="210"/>
      <c r="C101" s="211"/>
      <c r="D101" s="211"/>
      <c r="E101" s="211"/>
      <c r="F101" s="211"/>
      <c r="G101" s="211"/>
      <c r="H101" s="211"/>
      <c r="I101" s="211"/>
      <c r="J101" s="211"/>
      <c r="K101" s="212"/>
    </row>
    <row r="102" spans="2:11" customFormat="1" ht="45" customHeight="1" x14ac:dyDescent="0.2">
      <c r="B102" s="213"/>
      <c r="C102" s="325" t="s">
        <v>1380</v>
      </c>
      <c r="D102" s="325"/>
      <c r="E102" s="325"/>
      <c r="F102" s="325"/>
      <c r="G102" s="325"/>
      <c r="H102" s="325"/>
      <c r="I102" s="325"/>
      <c r="J102" s="325"/>
      <c r="K102" s="214"/>
    </row>
    <row r="103" spans="2:11" customFormat="1" ht="17.25" customHeight="1" x14ac:dyDescent="0.2">
      <c r="B103" s="213"/>
      <c r="C103" s="215" t="s">
        <v>1335</v>
      </c>
      <c r="D103" s="215"/>
      <c r="E103" s="215"/>
      <c r="F103" s="215" t="s">
        <v>1336</v>
      </c>
      <c r="G103" s="216"/>
      <c r="H103" s="215" t="s">
        <v>60</v>
      </c>
      <c r="I103" s="215" t="s">
        <v>63</v>
      </c>
      <c r="J103" s="215" t="s">
        <v>1337</v>
      </c>
      <c r="K103" s="214"/>
    </row>
    <row r="104" spans="2:11" customFormat="1" ht="17.25" customHeight="1" x14ac:dyDescent="0.2">
      <c r="B104" s="213"/>
      <c r="C104" s="217" t="s">
        <v>1338</v>
      </c>
      <c r="D104" s="217"/>
      <c r="E104" s="217"/>
      <c r="F104" s="218" t="s">
        <v>1339</v>
      </c>
      <c r="G104" s="219"/>
      <c r="H104" s="217"/>
      <c r="I104" s="217"/>
      <c r="J104" s="217" t="s">
        <v>1340</v>
      </c>
      <c r="K104" s="214"/>
    </row>
    <row r="105" spans="2:11" customFormat="1" ht="5.25" customHeight="1" x14ac:dyDescent="0.2">
      <c r="B105" s="213"/>
      <c r="C105" s="215"/>
      <c r="D105" s="215"/>
      <c r="E105" s="215"/>
      <c r="F105" s="215"/>
      <c r="G105" s="231"/>
      <c r="H105" s="215"/>
      <c r="I105" s="215"/>
      <c r="J105" s="215"/>
      <c r="K105" s="214"/>
    </row>
    <row r="106" spans="2:11" customFormat="1" ht="15" customHeight="1" x14ac:dyDescent="0.2">
      <c r="B106" s="213"/>
      <c r="C106" s="202" t="s">
        <v>59</v>
      </c>
      <c r="D106" s="222"/>
      <c r="E106" s="222"/>
      <c r="F106" s="223" t="s">
        <v>1341</v>
      </c>
      <c r="G106" s="202"/>
      <c r="H106" s="202" t="s">
        <v>1381</v>
      </c>
      <c r="I106" s="202" t="s">
        <v>1343</v>
      </c>
      <c r="J106" s="202">
        <v>20</v>
      </c>
      <c r="K106" s="214"/>
    </row>
    <row r="107" spans="2:11" customFormat="1" ht="15" customHeight="1" x14ac:dyDescent="0.2">
      <c r="B107" s="213"/>
      <c r="C107" s="202" t="s">
        <v>1344</v>
      </c>
      <c r="D107" s="202"/>
      <c r="E107" s="202"/>
      <c r="F107" s="223" t="s">
        <v>1341</v>
      </c>
      <c r="G107" s="202"/>
      <c r="H107" s="202" t="s">
        <v>1381</v>
      </c>
      <c r="I107" s="202" t="s">
        <v>1343</v>
      </c>
      <c r="J107" s="202">
        <v>120</v>
      </c>
      <c r="K107" s="214"/>
    </row>
    <row r="108" spans="2:11" customFormat="1" ht="15" customHeight="1" x14ac:dyDescent="0.2">
      <c r="B108" s="225"/>
      <c r="C108" s="202" t="s">
        <v>1346</v>
      </c>
      <c r="D108" s="202"/>
      <c r="E108" s="202"/>
      <c r="F108" s="223" t="s">
        <v>1347</v>
      </c>
      <c r="G108" s="202"/>
      <c r="H108" s="202" t="s">
        <v>1381</v>
      </c>
      <c r="I108" s="202" t="s">
        <v>1343</v>
      </c>
      <c r="J108" s="202">
        <v>50</v>
      </c>
      <c r="K108" s="214"/>
    </row>
    <row r="109" spans="2:11" customFormat="1" ht="15" customHeight="1" x14ac:dyDescent="0.2">
      <c r="B109" s="225"/>
      <c r="C109" s="202" t="s">
        <v>1349</v>
      </c>
      <c r="D109" s="202"/>
      <c r="E109" s="202"/>
      <c r="F109" s="223" t="s">
        <v>1341</v>
      </c>
      <c r="G109" s="202"/>
      <c r="H109" s="202" t="s">
        <v>1381</v>
      </c>
      <c r="I109" s="202" t="s">
        <v>1351</v>
      </c>
      <c r="J109" s="202"/>
      <c r="K109" s="214"/>
    </row>
    <row r="110" spans="2:11" customFormat="1" ht="15" customHeight="1" x14ac:dyDescent="0.2">
      <c r="B110" s="225"/>
      <c r="C110" s="202" t="s">
        <v>1360</v>
      </c>
      <c r="D110" s="202"/>
      <c r="E110" s="202"/>
      <c r="F110" s="223" t="s">
        <v>1347</v>
      </c>
      <c r="G110" s="202"/>
      <c r="H110" s="202" t="s">
        <v>1381</v>
      </c>
      <c r="I110" s="202" t="s">
        <v>1343</v>
      </c>
      <c r="J110" s="202">
        <v>50</v>
      </c>
      <c r="K110" s="214"/>
    </row>
    <row r="111" spans="2:11" customFormat="1" ht="15" customHeight="1" x14ac:dyDescent="0.2">
      <c r="B111" s="225"/>
      <c r="C111" s="202" t="s">
        <v>1368</v>
      </c>
      <c r="D111" s="202"/>
      <c r="E111" s="202"/>
      <c r="F111" s="223" t="s">
        <v>1347</v>
      </c>
      <c r="G111" s="202"/>
      <c r="H111" s="202" t="s">
        <v>1381</v>
      </c>
      <c r="I111" s="202" t="s">
        <v>1343</v>
      </c>
      <c r="J111" s="202">
        <v>50</v>
      </c>
      <c r="K111" s="214"/>
    </row>
    <row r="112" spans="2:11" customFormat="1" ht="15" customHeight="1" x14ac:dyDescent="0.2">
      <c r="B112" s="225"/>
      <c r="C112" s="202" t="s">
        <v>1366</v>
      </c>
      <c r="D112" s="202"/>
      <c r="E112" s="202"/>
      <c r="F112" s="223" t="s">
        <v>1347</v>
      </c>
      <c r="G112" s="202"/>
      <c r="H112" s="202" t="s">
        <v>1381</v>
      </c>
      <c r="I112" s="202" t="s">
        <v>1343</v>
      </c>
      <c r="J112" s="202">
        <v>50</v>
      </c>
      <c r="K112" s="214"/>
    </row>
    <row r="113" spans="2:11" customFormat="1" ht="15" customHeight="1" x14ac:dyDescent="0.2">
      <c r="B113" s="225"/>
      <c r="C113" s="202" t="s">
        <v>59</v>
      </c>
      <c r="D113" s="202"/>
      <c r="E113" s="202"/>
      <c r="F113" s="223" t="s">
        <v>1341</v>
      </c>
      <c r="G113" s="202"/>
      <c r="H113" s="202" t="s">
        <v>1382</v>
      </c>
      <c r="I113" s="202" t="s">
        <v>1343</v>
      </c>
      <c r="J113" s="202">
        <v>20</v>
      </c>
      <c r="K113" s="214"/>
    </row>
    <row r="114" spans="2:11" customFormat="1" ht="15" customHeight="1" x14ac:dyDescent="0.2">
      <c r="B114" s="225"/>
      <c r="C114" s="202" t="s">
        <v>1383</v>
      </c>
      <c r="D114" s="202"/>
      <c r="E114" s="202"/>
      <c r="F114" s="223" t="s">
        <v>1341</v>
      </c>
      <c r="G114" s="202"/>
      <c r="H114" s="202" t="s">
        <v>1384</v>
      </c>
      <c r="I114" s="202" t="s">
        <v>1343</v>
      </c>
      <c r="J114" s="202">
        <v>120</v>
      </c>
      <c r="K114" s="214"/>
    </row>
    <row r="115" spans="2:11" customFormat="1" ht="15" customHeight="1" x14ac:dyDescent="0.2">
      <c r="B115" s="225"/>
      <c r="C115" s="202" t="s">
        <v>44</v>
      </c>
      <c r="D115" s="202"/>
      <c r="E115" s="202"/>
      <c r="F115" s="223" t="s">
        <v>1341</v>
      </c>
      <c r="G115" s="202"/>
      <c r="H115" s="202" t="s">
        <v>1385</v>
      </c>
      <c r="I115" s="202" t="s">
        <v>1376</v>
      </c>
      <c r="J115" s="202"/>
      <c r="K115" s="214"/>
    </row>
    <row r="116" spans="2:11" customFormat="1" ht="15" customHeight="1" x14ac:dyDescent="0.2">
      <c r="B116" s="225"/>
      <c r="C116" s="202" t="s">
        <v>54</v>
      </c>
      <c r="D116" s="202"/>
      <c r="E116" s="202"/>
      <c r="F116" s="223" t="s">
        <v>1341</v>
      </c>
      <c r="G116" s="202"/>
      <c r="H116" s="202" t="s">
        <v>1386</v>
      </c>
      <c r="I116" s="202" t="s">
        <v>1376</v>
      </c>
      <c r="J116" s="202"/>
      <c r="K116" s="214"/>
    </row>
    <row r="117" spans="2:11" customFormat="1" ht="15" customHeight="1" x14ac:dyDescent="0.2">
      <c r="B117" s="225"/>
      <c r="C117" s="202" t="s">
        <v>63</v>
      </c>
      <c r="D117" s="202"/>
      <c r="E117" s="202"/>
      <c r="F117" s="223" t="s">
        <v>1341</v>
      </c>
      <c r="G117" s="202"/>
      <c r="H117" s="202" t="s">
        <v>1387</v>
      </c>
      <c r="I117" s="202" t="s">
        <v>1388</v>
      </c>
      <c r="J117" s="202"/>
      <c r="K117" s="214"/>
    </row>
    <row r="118" spans="2:11" customFormat="1" ht="15" customHeight="1" x14ac:dyDescent="0.2">
      <c r="B118" s="226"/>
      <c r="C118" s="232"/>
      <c r="D118" s="232"/>
      <c r="E118" s="232"/>
      <c r="F118" s="232"/>
      <c r="G118" s="232"/>
      <c r="H118" s="232"/>
      <c r="I118" s="232"/>
      <c r="J118" s="232"/>
      <c r="K118" s="228"/>
    </row>
    <row r="119" spans="2:11" customFormat="1" ht="18.75" customHeight="1" x14ac:dyDescent="0.2">
      <c r="B119" s="233"/>
      <c r="C119" s="234"/>
      <c r="D119" s="234"/>
      <c r="E119" s="234"/>
      <c r="F119" s="235"/>
      <c r="G119" s="234"/>
      <c r="H119" s="234"/>
      <c r="I119" s="234"/>
      <c r="J119" s="234"/>
      <c r="K119" s="233"/>
    </row>
    <row r="120" spans="2:11" customFormat="1" ht="18.75" customHeight="1" x14ac:dyDescent="0.2"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</row>
    <row r="121" spans="2:11" customFormat="1" ht="7.5" customHeight="1" x14ac:dyDescent="0.2">
      <c r="B121" s="236"/>
      <c r="C121" s="237"/>
      <c r="D121" s="237"/>
      <c r="E121" s="237"/>
      <c r="F121" s="237"/>
      <c r="G121" s="237"/>
      <c r="H121" s="237"/>
      <c r="I121" s="237"/>
      <c r="J121" s="237"/>
      <c r="K121" s="238"/>
    </row>
    <row r="122" spans="2:11" customFormat="1" ht="45" customHeight="1" x14ac:dyDescent="0.2">
      <c r="B122" s="239"/>
      <c r="C122" s="323" t="s">
        <v>1389</v>
      </c>
      <c r="D122" s="323"/>
      <c r="E122" s="323"/>
      <c r="F122" s="323"/>
      <c r="G122" s="323"/>
      <c r="H122" s="323"/>
      <c r="I122" s="323"/>
      <c r="J122" s="323"/>
      <c r="K122" s="240"/>
    </row>
    <row r="123" spans="2:11" customFormat="1" ht="17.25" customHeight="1" x14ac:dyDescent="0.2">
      <c r="B123" s="241"/>
      <c r="C123" s="215" t="s">
        <v>1335</v>
      </c>
      <c r="D123" s="215"/>
      <c r="E123" s="215"/>
      <c r="F123" s="215" t="s">
        <v>1336</v>
      </c>
      <c r="G123" s="216"/>
      <c r="H123" s="215" t="s">
        <v>60</v>
      </c>
      <c r="I123" s="215" t="s">
        <v>63</v>
      </c>
      <c r="J123" s="215" t="s">
        <v>1337</v>
      </c>
      <c r="K123" s="242"/>
    </row>
    <row r="124" spans="2:11" customFormat="1" ht="17.25" customHeight="1" x14ac:dyDescent="0.2">
      <c r="B124" s="241"/>
      <c r="C124" s="217" t="s">
        <v>1338</v>
      </c>
      <c r="D124" s="217"/>
      <c r="E124" s="217"/>
      <c r="F124" s="218" t="s">
        <v>1339</v>
      </c>
      <c r="G124" s="219"/>
      <c r="H124" s="217"/>
      <c r="I124" s="217"/>
      <c r="J124" s="217" t="s">
        <v>1340</v>
      </c>
      <c r="K124" s="242"/>
    </row>
    <row r="125" spans="2:11" customFormat="1" ht="5.25" customHeight="1" x14ac:dyDescent="0.2">
      <c r="B125" s="243"/>
      <c r="C125" s="220"/>
      <c r="D125" s="220"/>
      <c r="E125" s="220"/>
      <c r="F125" s="220"/>
      <c r="G125" s="244"/>
      <c r="H125" s="220"/>
      <c r="I125" s="220"/>
      <c r="J125" s="220"/>
      <c r="K125" s="245"/>
    </row>
    <row r="126" spans="2:11" customFormat="1" ht="15" customHeight="1" x14ac:dyDescent="0.2">
      <c r="B126" s="243"/>
      <c r="C126" s="202" t="s">
        <v>1344</v>
      </c>
      <c r="D126" s="222"/>
      <c r="E126" s="222"/>
      <c r="F126" s="223" t="s">
        <v>1341</v>
      </c>
      <c r="G126" s="202"/>
      <c r="H126" s="202" t="s">
        <v>1381</v>
      </c>
      <c r="I126" s="202" t="s">
        <v>1343</v>
      </c>
      <c r="J126" s="202">
        <v>120</v>
      </c>
      <c r="K126" s="246"/>
    </row>
    <row r="127" spans="2:11" customFormat="1" ht="15" customHeight="1" x14ac:dyDescent="0.2">
      <c r="B127" s="243"/>
      <c r="C127" s="202" t="s">
        <v>1390</v>
      </c>
      <c r="D127" s="202"/>
      <c r="E127" s="202"/>
      <c r="F127" s="223" t="s">
        <v>1341</v>
      </c>
      <c r="G127" s="202"/>
      <c r="H127" s="202" t="s">
        <v>1391</v>
      </c>
      <c r="I127" s="202" t="s">
        <v>1343</v>
      </c>
      <c r="J127" s="202" t="s">
        <v>1392</v>
      </c>
      <c r="K127" s="246"/>
    </row>
    <row r="128" spans="2:11" customFormat="1" ht="15" customHeight="1" x14ac:dyDescent="0.2">
      <c r="B128" s="243"/>
      <c r="C128" s="202" t="s">
        <v>93</v>
      </c>
      <c r="D128" s="202"/>
      <c r="E128" s="202"/>
      <c r="F128" s="223" t="s">
        <v>1341</v>
      </c>
      <c r="G128" s="202"/>
      <c r="H128" s="202" t="s">
        <v>1393</v>
      </c>
      <c r="I128" s="202" t="s">
        <v>1343</v>
      </c>
      <c r="J128" s="202" t="s">
        <v>1392</v>
      </c>
      <c r="K128" s="246"/>
    </row>
    <row r="129" spans="2:11" customFormat="1" ht="15" customHeight="1" x14ac:dyDescent="0.2">
      <c r="B129" s="243"/>
      <c r="C129" s="202" t="s">
        <v>1352</v>
      </c>
      <c r="D129" s="202"/>
      <c r="E129" s="202"/>
      <c r="F129" s="223" t="s">
        <v>1347</v>
      </c>
      <c r="G129" s="202"/>
      <c r="H129" s="202" t="s">
        <v>1353</v>
      </c>
      <c r="I129" s="202" t="s">
        <v>1343</v>
      </c>
      <c r="J129" s="202">
        <v>15</v>
      </c>
      <c r="K129" s="246"/>
    </row>
    <row r="130" spans="2:11" customFormat="1" ht="15" customHeight="1" x14ac:dyDescent="0.2">
      <c r="B130" s="243"/>
      <c r="C130" s="202" t="s">
        <v>1354</v>
      </c>
      <c r="D130" s="202"/>
      <c r="E130" s="202"/>
      <c r="F130" s="223" t="s">
        <v>1347</v>
      </c>
      <c r="G130" s="202"/>
      <c r="H130" s="202" t="s">
        <v>1355</v>
      </c>
      <c r="I130" s="202" t="s">
        <v>1343</v>
      </c>
      <c r="J130" s="202">
        <v>15</v>
      </c>
      <c r="K130" s="246"/>
    </row>
    <row r="131" spans="2:11" customFormat="1" ht="15" customHeight="1" x14ac:dyDescent="0.2">
      <c r="B131" s="243"/>
      <c r="C131" s="202" t="s">
        <v>1356</v>
      </c>
      <c r="D131" s="202"/>
      <c r="E131" s="202"/>
      <c r="F131" s="223" t="s">
        <v>1347</v>
      </c>
      <c r="G131" s="202"/>
      <c r="H131" s="202" t="s">
        <v>1357</v>
      </c>
      <c r="I131" s="202" t="s">
        <v>1343</v>
      </c>
      <c r="J131" s="202">
        <v>20</v>
      </c>
      <c r="K131" s="246"/>
    </row>
    <row r="132" spans="2:11" customFormat="1" ht="15" customHeight="1" x14ac:dyDescent="0.2">
      <c r="B132" s="243"/>
      <c r="C132" s="202" t="s">
        <v>1358</v>
      </c>
      <c r="D132" s="202"/>
      <c r="E132" s="202"/>
      <c r="F132" s="223" t="s">
        <v>1347</v>
      </c>
      <c r="G132" s="202"/>
      <c r="H132" s="202" t="s">
        <v>1359</v>
      </c>
      <c r="I132" s="202" t="s">
        <v>1343</v>
      </c>
      <c r="J132" s="202">
        <v>20</v>
      </c>
      <c r="K132" s="246"/>
    </row>
    <row r="133" spans="2:11" customFormat="1" ht="15" customHeight="1" x14ac:dyDescent="0.2">
      <c r="B133" s="243"/>
      <c r="C133" s="202" t="s">
        <v>1346</v>
      </c>
      <c r="D133" s="202"/>
      <c r="E133" s="202"/>
      <c r="F133" s="223" t="s">
        <v>1347</v>
      </c>
      <c r="G133" s="202"/>
      <c r="H133" s="202" t="s">
        <v>1381</v>
      </c>
      <c r="I133" s="202" t="s">
        <v>1343</v>
      </c>
      <c r="J133" s="202">
        <v>50</v>
      </c>
      <c r="K133" s="246"/>
    </row>
    <row r="134" spans="2:11" customFormat="1" ht="15" customHeight="1" x14ac:dyDescent="0.2">
      <c r="B134" s="243"/>
      <c r="C134" s="202" t="s">
        <v>1360</v>
      </c>
      <c r="D134" s="202"/>
      <c r="E134" s="202"/>
      <c r="F134" s="223" t="s">
        <v>1347</v>
      </c>
      <c r="G134" s="202"/>
      <c r="H134" s="202" t="s">
        <v>1381</v>
      </c>
      <c r="I134" s="202" t="s">
        <v>1343</v>
      </c>
      <c r="J134" s="202">
        <v>50</v>
      </c>
      <c r="K134" s="246"/>
    </row>
    <row r="135" spans="2:11" customFormat="1" ht="15" customHeight="1" x14ac:dyDescent="0.2">
      <c r="B135" s="243"/>
      <c r="C135" s="202" t="s">
        <v>1366</v>
      </c>
      <c r="D135" s="202"/>
      <c r="E135" s="202"/>
      <c r="F135" s="223" t="s">
        <v>1347</v>
      </c>
      <c r="G135" s="202"/>
      <c r="H135" s="202" t="s">
        <v>1381</v>
      </c>
      <c r="I135" s="202" t="s">
        <v>1343</v>
      </c>
      <c r="J135" s="202">
        <v>50</v>
      </c>
      <c r="K135" s="246"/>
    </row>
    <row r="136" spans="2:11" customFormat="1" ht="15" customHeight="1" x14ac:dyDescent="0.2">
      <c r="B136" s="243"/>
      <c r="C136" s="202" t="s">
        <v>1368</v>
      </c>
      <c r="D136" s="202"/>
      <c r="E136" s="202"/>
      <c r="F136" s="223" t="s">
        <v>1347</v>
      </c>
      <c r="G136" s="202"/>
      <c r="H136" s="202" t="s">
        <v>1381</v>
      </c>
      <c r="I136" s="202" t="s">
        <v>1343</v>
      </c>
      <c r="J136" s="202">
        <v>50</v>
      </c>
      <c r="K136" s="246"/>
    </row>
    <row r="137" spans="2:11" customFormat="1" ht="15" customHeight="1" x14ac:dyDescent="0.2">
      <c r="B137" s="243"/>
      <c r="C137" s="202" t="s">
        <v>1369</v>
      </c>
      <c r="D137" s="202"/>
      <c r="E137" s="202"/>
      <c r="F137" s="223" t="s">
        <v>1347</v>
      </c>
      <c r="G137" s="202"/>
      <c r="H137" s="202" t="s">
        <v>1394</v>
      </c>
      <c r="I137" s="202" t="s">
        <v>1343</v>
      </c>
      <c r="J137" s="202">
        <v>255</v>
      </c>
      <c r="K137" s="246"/>
    </row>
    <row r="138" spans="2:11" customFormat="1" ht="15" customHeight="1" x14ac:dyDescent="0.2">
      <c r="B138" s="243"/>
      <c r="C138" s="202" t="s">
        <v>1371</v>
      </c>
      <c r="D138" s="202"/>
      <c r="E138" s="202"/>
      <c r="F138" s="223" t="s">
        <v>1341</v>
      </c>
      <c r="G138" s="202"/>
      <c r="H138" s="202" t="s">
        <v>1395</v>
      </c>
      <c r="I138" s="202" t="s">
        <v>1373</v>
      </c>
      <c r="J138" s="202"/>
      <c r="K138" s="246"/>
    </row>
    <row r="139" spans="2:11" customFormat="1" ht="15" customHeight="1" x14ac:dyDescent="0.2">
      <c r="B139" s="243"/>
      <c r="C139" s="202" t="s">
        <v>1374</v>
      </c>
      <c r="D139" s="202"/>
      <c r="E139" s="202"/>
      <c r="F139" s="223" t="s">
        <v>1341</v>
      </c>
      <c r="G139" s="202"/>
      <c r="H139" s="202" t="s">
        <v>1396</v>
      </c>
      <c r="I139" s="202" t="s">
        <v>1376</v>
      </c>
      <c r="J139" s="202"/>
      <c r="K139" s="246"/>
    </row>
    <row r="140" spans="2:11" customFormat="1" ht="15" customHeight="1" x14ac:dyDescent="0.2">
      <c r="B140" s="243"/>
      <c r="C140" s="202" t="s">
        <v>1377</v>
      </c>
      <c r="D140" s="202"/>
      <c r="E140" s="202"/>
      <c r="F140" s="223" t="s">
        <v>1341</v>
      </c>
      <c r="G140" s="202"/>
      <c r="H140" s="202" t="s">
        <v>1377</v>
      </c>
      <c r="I140" s="202" t="s">
        <v>1376</v>
      </c>
      <c r="J140" s="202"/>
      <c r="K140" s="246"/>
    </row>
    <row r="141" spans="2:11" customFormat="1" ht="15" customHeight="1" x14ac:dyDescent="0.2">
      <c r="B141" s="243"/>
      <c r="C141" s="202" t="s">
        <v>44</v>
      </c>
      <c r="D141" s="202"/>
      <c r="E141" s="202"/>
      <c r="F141" s="223" t="s">
        <v>1341</v>
      </c>
      <c r="G141" s="202"/>
      <c r="H141" s="202" t="s">
        <v>1397</v>
      </c>
      <c r="I141" s="202" t="s">
        <v>1376</v>
      </c>
      <c r="J141" s="202"/>
      <c r="K141" s="246"/>
    </row>
    <row r="142" spans="2:11" customFormat="1" ht="15" customHeight="1" x14ac:dyDescent="0.2">
      <c r="B142" s="243"/>
      <c r="C142" s="202" t="s">
        <v>1398</v>
      </c>
      <c r="D142" s="202"/>
      <c r="E142" s="202"/>
      <c r="F142" s="223" t="s">
        <v>1341</v>
      </c>
      <c r="G142" s="202"/>
      <c r="H142" s="202" t="s">
        <v>1399</v>
      </c>
      <c r="I142" s="202" t="s">
        <v>1376</v>
      </c>
      <c r="J142" s="202"/>
      <c r="K142" s="246"/>
    </row>
    <row r="143" spans="2:11" customFormat="1" ht="15" customHeight="1" x14ac:dyDescent="0.2">
      <c r="B143" s="247"/>
      <c r="C143" s="248"/>
      <c r="D143" s="248"/>
      <c r="E143" s="248"/>
      <c r="F143" s="248"/>
      <c r="G143" s="248"/>
      <c r="H143" s="248"/>
      <c r="I143" s="248"/>
      <c r="J143" s="248"/>
      <c r="K143" s="249"/>
    </row>
    <row r="144" spans="2:11" customFormat="1" ht="18.75" customHeight="1" x14ac:dyDescent="0.2">
      <c r="B144" s="234"/>
      <c r="C144" s="234"/>
      <c r="D144" s="234"/>
      <c r="E144" s="234"/>
      <c r="F144" s="235"/>
      <c r="G144" s="234"/>
      <c r="H144" s="234"/>
      <c r="I144" s="234"/>
      <c r="J144" s="234"/>
      <c r="K144" s="234"/>
    </row>
    <row r="145" spans="2:11" customFormat="1" ht="18.75" customHeight="1" x14ac:dyDescent="0.2"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</row>
    <row r="146" spans="2:11" customFormat="1" ht="7.5" customHeight="1" x14ac:dyDescent="0.2">
      <c r="B146" s="210"/>
      <c r="C146" s="211"/>
      <c r="D146" s="211"/>
      <c r="E146" s="211"/>
      <c r="F146" s="211"/>
      <c r="G146" s="211"/>
      <c r="H146" s="211"/>
      <c r="I146" s="211"/>
      <c r="J146" s="211"/>
      <c r="K146" s="212"/>
    </row>
    <row r="147" spans="2:11" customFormat="1" ht="45" customHeight="1" x14ac:dyDescent="0.2">
      <c r="B147" s="213"/>
      <c r="C147" s="325" t="s">
        <v>1400</v>
      </c>
      <c r="D147" s="325"/>
      <c r="E147" s="325"/>
      <c r="F147" s="325"/>
      <c r="G147" s="325"/>
      <c r="H147" s="325"/>
      <c r="I147" s="325"/>
      <c r="J147" s="325"/>
      <c r="K147" s="214"/>
    </row>
    <row r="148" spans="2:11" customFormat="1" ht="17.25" customHeight="1" x14ac:dyDescent="0.2">
      <c r="B148" s="213"/>
      <c r="C148" s="215" t="s">
        <v>1335</v>
      </c>
      <c r="D148" s="215"/>
      <c r="E148" s="215"/>
      <c r="F148" s="215" t="s">
        <v>1336</v>
      </c>
      <c r="G148" s="216"/>
      <c r="H148" s="215" t="s">
        <v>60</v>
      </c>
      <c r="I148" s="215" t="s">
        <v>63</v>
      </c>
      <c r="J148" s="215" t="s">
        <v>1337</v>
      </c>
      <c r="K148" s="214"/>
    </row>
    <row r="149" spans="2:11" customFormat="1" ht="17.25" customHeight="1" x14ac:dyDescent="0.2">
      <c r="B149" s="213"/>
      <c r="C149" s="217" t="s">
        <v>1338</v>
      </c>
      <c r="D149" s="217"/>
      <c r="E149" s="217"/>
      <c r="F149" s="218" t="s">
        <v>1339</v>
      </c>
      <c r="G149" s="219"/>
      <c r="H149" s="217"/>
      <c r="I149" s="217"/>
      <c r="J149" s="217" t="s">
        <v>1340</v>
      </c>
      <c r="K149" s="214"/>
    </row>
    <row r="150" spans="2:11" customFormat="1" ht="5.25" customHeight="1" x14ac:dyDescent="0.2">
      <c r="B150" s="225"/>
      <c r="C150" s="220"/>
      <c r="D150" s="220"/>
      <c r="E150" s="220"/>
      <c r="F150" s="220"/>
      <c r="G150" s="221"/>
      <c r="H150" s="220"/>
      <c r="I150" s="220"/>
      <c r="J150" s="220"/>
      <c r="K150" s="246"/>
    </row>
    <row r="151" spans="2:11" customFormat="1" ht="15" customHeight="1" x14ac:dyDescent="0.2">
      <c r="B151" s="225"/>
      <c r="C151" s="250" t="s">
        <v>1344</v>
      </c>
      <c r="D151" s="202"/>
      <c r="E151" s="202"/>
      <c r="F151" s="251" t="s">
        <v>1341</v>
      </c>
      <c r="G151" s="202"/>
      <c r="H151" s="250" t="s">
        <v>1381</v>
      </c>
      <c r="I151" s="250" t="s">
        <v>1343</v>
      </c>
      <c r="J151" s="250">
        <v>120</v>
      </c>
      <c r="K151" s="246"/>
    </row>
    <row r="152" spans="2:11" customFormat="1" ht="15" customHeight="1" x14ac:dyDescent="0.2">
      <c r="B152" s="225"/>
      <c r="C152" s="250" t="s">
        <v>1390</v>
      </c>
      <c r="D152" s="202"/>
      <c r="E152" s="202"/>
      <c r="F152" s="251" t="s">
        <v>1341</v>
      </c>
      <c r="G152" s="202"/>
      <c r="H152" s="250" t="s">
        <v>1401</v>
      </c>
      <c r="I152" s="250" t="s">
        <v>1343</v>
      </c>
      <c r="J152" s="250" t="s">
        <v>1392</v>
      </c>
      <c r="K152" s="246"/>
    </row>
    <row r="153" spans="2:11" customFormat="1" ht="15" customHeight="1" x14ac:dyDescent="0.2">
      <c r="B153" s="225"/>
      <c r="C153" s="250" t="s">
        <v>93</v>
      </c>
      <c r="D153" s="202"/>
      <c r="E153" s="202"/>
      <c r="F153" s="251" t="s">
        <v>1341</v>
      </c>
      <c r="G153" s="202"/>
      <c r="H153" s="250" t="s">
        <v>1402</v>
      </c>
      <c r="I153" s="250" t="s">
        <v>1343</v>
      </c>
      <c r="J153" s="250" t="s">
        <v>1392</v>
      </c>
      <c r="K153" s="246"/>
    </row>
    <row r="154" spans="2:11" customFormat="1" ht="15" customHeight="1" x14ac:dyDescent="0.2">
      <c r="B154" s="225"/>
      <c r="C154" s="250" t="s">
        <v>1346</v>
      </c>
      <c r="D154" s="202"/>
      <c r="E154" s="202"/>
      <c r="F154" s="251" t="s">
        <v>1347</v>
      </c>
      <c r="G154" s="202"/>
      <c r="H154" s="250" t="s">
        <v>1381</v>
      </c>
      <c r="I154" s="250" t="s">
        <v>1343</v>
      </c>
      <c r="J154" s="250">
        <v>50</v>
      </c>
      <c r="K154" s="246"/>
    </row>
    <row r="155" spans="2:11" customFormat="1" ht="15" customHeight="1" x14ac:dyDescent="0.2">
      <c r="B155" s="225"/>
      <c r="C155" s="250" t="s">
        <v>1349</v>
      </c>
      <c r="D155" s="202"/>
      <c r="E155" s="202"/>
      <c r="F155" s="251" t="s">
        <v>1341</v>
      </c>
      <c r="G155" s="202"/>
      <c r="H155" s="250" t="s">
        <v>1381</v>
      </c>
      <c r="I155" s="250" t="s">
        <v>1351</v>
      </c>
      <c r="J155" s="250"/>
      <c r="K155" s="246"/>
    </row>
    <row r="156" spans="2:11" customFormat="1" ht="15" customHeight="1" x14ac:dyDescent="0.2">
      <c r="B156" s="225"/>
      <c r="C156" s="250" t="s">
        <v>1360</v>
      </c>
      <c r="D156" s="202"/>
      <c r="E156" s="202"/>
      <c r="F156" s="251" t="s">
        <v>1347</v>
      </c>
      <c r="G156" s="202"/>
      <c r="H156" s="250" t="s">
        <v>1381</v>
      </c>
      <c r="I156" s="250" t="s">
        <v>1343</v>
      </c>
      <c r="J156" s="250">
        <v>50</v>
      </c>
      <c r="K156" s="246"/>
    </row>
    <row r="157" spans="2:11" customFormat="1" ht="15" customHeight="1" x14ac:dyDescent="0.2">
      <c r="B157" s="225"/>
      <c r="C157" s="250" t="s">
        <v>1368</v>
      </c>
      <c r="D157" s="202"/>
      <c r="E157" s="202"/>
      <c r="F157" s="251" t="s">
        <v>1347</v>
      </c>
      <c r="G157" s="202"/>
      <c r="H157" s="250" t="s">
        <v>1381</v>
      </c>
      <c r="I157" s="250" t="s">
        <v>1343</v>
      </c>
      <c r="J157" s="250">
        <v>50</v>
      </c>
      <c r="K157" s="246"/>
    </row>
    <row r="158" spans="2:11" customFormat="1" ht="15" customHeight="1" x14ac:dyDescent="0.2">
      <c r="B158" s="225"/>
      <c r="C158" s="250" t="s">
        <v>1366</v>
      </c>
      <c r="D158" s="202"/>
      <c r="E158" s="202"/>
      <c r="F158" s="251" t="s">
        <v>1347</v>
      </c>
      <c r="G158" s="202"/>
      <c r="H158" s="250" t="s">
        <v>1381</v>
      </c>
      <c r="I158" s="250" t="s">
        <v>1343</v>
      </c>
      <c r="J158" s="250">
        <v>50</v>
      </c>
      <c r="K158" s="246"/>
    </row>
    <row r="159" spans="2:11" customFormat="1" ht="15" customHeight="1" x14ac:dyDescent="0.2">
      <c r="B159" s="225"/>
      <c r="C159" s="250" t="s">
        <v>124</v>
      </c>
      <c r="D159" s="202"/>
      <c r="E159" s="202"/>
      <c r="F159" s="251" t="s">
        <v>1341</v>
      </c>
      <c r="G159" s="202"/>
      <c r="H159" s="250" t="s">
        <v>1403</v>
      </c>
      <c r="I159" s="250" t="s">
        <v>1343</v>
      </c>
      <c r="J159" s="250" t="s">
        <v>1404</v>
      </c>
      <c r="K159" s="246"/>
    </row>
    <row r="160" spans="2:11" customFormat="1" ht="15" customHeight="1" x14ac:dyDescent="0.2">
      <c r="B160" s="225"/>
      <c r="C160" s="250" t="s">
        <v>1405</v>
      </c>
      <c r="D160" s="202"/>
      <c r="E160" s="202"/>
      <c r="F160" s="251" t="s">
        <v>1341</v>
      </c>
      <c r="G160" s="202"/>
      <c r="H160" s="250" t="s">
        <v>1406</v>
      </c>
      <c r="I160" s="250" t="s">
        <v>1376</v>
      </c>
      <c r="J160" s="250"/>
      <c r="K160" s="246"/>
    </row>
    <row r="161" spans="2:11" customFormat="1" ht="15" customHeight="1" x14ac:dyDescent="0.2">
      <c r="B161" s="252"/>
      <c r="C161" s="232"/>
      <c r="D161" s="232"/>
      <c r="E161" s="232"/>
      <c r="F161" s="232"/>
      <c r="G161" s="232"/>
      <c r="H161" s="232"/>
      <c r="I161" s="232"/>
      <c r="J161" s="232"/>
      <c r="K161" s="253"/>
    </row>
    <row r="162" spans="2:11" customFormat="1" ht="18.75" customHeight="1" x14ac:dyDescent="0.2">
      <c r="B162" s="234"/>
      <c r="C162" s="244"/>
      <c r="D162" s="244"/>
      <c r="E162" s="244"/>
      <c r="F162" s="254"/>
      <c r="G162" s="244"/>
      <c r="H162" s="244"/>
      <c r="I162" s="244"/>
      <c r="J162" s="244"/>
      <c r="K162" s="234"/>
    </row>
    <row r="163" spans="2:11" customFormat="1" ht="18.75" customHeight="1" x14ac:dyDescent="0.2"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</row>
    <row r="164" spans="2:11" customFormat="1" ht="7.5" customHeight="1" x14ac:dyDescent="0.2">
      <c r="B164" s="191"/>
      <c r="C164" s="192"/>
      <c r="D164" s="192"/>
      <c r="E164" s="192"/>
      <c r="F164" s="192"/>
      <c r="G164" s="192"/>
      <c r="H164" s="192"/>
      <c r="I164" s="192"/>
      <c r="J164" s="192"/>
      <c r="K164" s="193"/>
    </row>
    <row r="165" spans="2:11" customFormat="1" ht="45" customHeight="1" x14ac:dyDescent="0.2">
      <c r="B165" s="194"/>
      <c r="C165" s="323" t="s">
        <v>1407</v>
      </c>
      <c r="D165" s="323"/>
      <c r="E165" s="323"/>
      <c r="F165" s="323"/>
      <c r="G165" s="323"/>
      <c r="H165" s="323"/>
      <c r="I165" s="323"/>
      <c r="J165" s="323"/>
      <c r="K165" s="195"/>
    </row>
    <row r="166" spans="2:11" customFormat="1" ht="17.25" customHeight="1" x14ac:dyDescent="0.2">
      <c r="B166" s="194"/>
      <c r="C166" s="215" t="s">
        <v>1335</v>
      </c>
      <c r="D166" s="215"/>
      <c r="E166" s="215"/>
      <c r="F166" s="215" t="s">
        <v>1336</v>
      </c>
      <c r="G166" s="255"/>
      <c r="H166" s="256" t="s">
        <v>60</v>
      </c>
      <c r="I166" s="256" t="s">
        <v>63</v>
      </c>
      <c r="J166" s="215" t="s">
        <v>1337</v>
      </c>
      <c r="K166" s="195"/>
    </row>
    <row r="167" spans="2:11" customFormat="1" ht="17.25" customHeight="1" x14ac:dyDescent="0.2">
      <c r="B167" s="196"/>
      <c r="C167" s="217" t="s">
        <v>1338</v>
      </c>
      <c r="D167" s="217"/>
      <c r="E167" s="217"/>
      <c r="F167" s="218" t="s">
        <v>1339</v>
      </c>
      <c r="G167" s="257"/>
      <c r="H167" s="258"/>
      <c r="I167" s="258"/>
      <c r="J167" s="217" t="s">
        <v>1340</v>
      </c>
      <c r="K167" s="197"/>
    </row>
    <row r="168" spans="2:11" customFormat="1" ht="5.25" customHeight="1" x14ac:dyDescent="0.2">
      <c r="B168" s="225"/>
      <c r="C168" s="220"/>
      <c r="D168" s="220"/>
      <c r="E168" s="220"/>
      <c r="F168" s="220"/>
      <c r="G168" s="221"/>
      <c r="H168" s="220"/>
      <c r="I168" s="220"/>
      <c r="J168" s="220"/>
      <c r="K168" s="246"/>
    </row>
    <row r="169" spans="2:11" customFormat="1" ht="15" customHeight="1" x14ac:dyDescent="0.2">
      <c r="B169" s="225"/>
      <c r="C169" s="202" t="s">
        <v>1344</v>
      </c>
      <c r="D169" s="202"/>
      <c r="E169" s="202"/>
      <c r="F169" s="223" t="s">
        <v>1341</v>
      </c>
      <c r="G169" s="202"/>
      <c r="H169" s="202" t="s">
        <v>1381</v>
      </c>
      <c r="I169" s="202" t="s">
        <v>1343</v>
      </c>
      <c r="J169" s="202">
        <v>120</v>
      </c>
      <c r="K169" s="246"/>
    </row>
    <row r="170" spans="2:11" customFormat="1" ht="15" customHeight="1" x14ac:dyDescent="0.2">
      <c r="B170" s="225"/>
      <c r="C170" s="202" t="s">
        <v>1390</v>
      </c>
      <c r="D170" s="202"/>
      <c r="E170" s="202"/>
      <c r="F170" s="223" t="s">
        <v>1341</v>
      </c>
      <c r="G170" s="202"/>
      <c r="H170" s="202" t="s">
        <v>1391</v>
      </c>
      <c r="I170" s="202" t="s">
        <v>1343</v>
      </c>
      <c r="J170" s="202" t="s">
        <v>1392</v>
      </c>
      <c r="K170" s="246"/>
    </row>
    <row r="171" spans="2:11" customFormat="1" ht="15" customHeight="1" x14ac:dyDescent="0.2">
      <c r="B171" s="225"/>
      <c r="C171" s="202" t="s">
        <v>93</v>
      </c>
      <c r="D171" s="202"/>
      <c r="E171" s="202"/>
      <c r="F171" s="223" t="s">
        <v>1341</v>
      </c>
      <c r="G171" s="202"/>
      <c r="H171" s="202" t="s">
        <v>1408</v>
      </c>
      <c r="I171" s="202" t="s">
        <v>1343</v>
      </c>
      <c r="J171" s="202" t="s">
        <v>1392</v>
      </c>
      <c r="K171" s="246"/>
    </row>
    <row r="172" spans="2:11" customFormat="1" ht="15" customHeight="1" x14ac:dyDescent="0.2">
      <c r="B172" s="225"/>
      <c r="C172" s="202" t="s">
        <v>1346</v>
      </c>
      <c r="D172" s="202"/>
      <c r="E172" s="202"/>
      <c r="F172" s="223" t="s">
        <v>1347</v>
      </c>
      <c r="G172" s="202"/>
      <c r="H172" s="202" t="s">
        <v>1408</v>
      </c>
      <c r="I172" s="202" t="s">
        <v>1343</v>
      </c>
      <c r="J172" s="202">
        <v>50</v>
      </c>
      <c r="K172" s="246"/>
    </row>
    <row r="173" spans="2:11" customFormat="1" ht="15" customHeight="1" x14ac:dyDescent="0.2">
      <c r="B173" s="225"/>
      <c r="C173" s="202" t="s">
        <v>1349</v>
      </c>
      <c r="D173" s="202"/>
      <c r="E173" s="202"/>
      <c r="F173" s="223" t="s">
        <v>1341</v>
      </c>
      <c r="G173" s="202"/>
      <c r="H173" s="202" t="s">
        <v>1408</v>
      </c>
      <c r="I173" s="202" t="s">
        <v>1351</v>
      </c>
      <c r="J173" s="202"/>
      <c r="K173" s="246"/>
    </row>
    <row r="174" spans="2:11" customFormat="1" ht="15" customHeight="1" x14ac:dyDescent="0.2">
      <c r="B174" s="225"/>
      <c r="C174" s="202" t="s">
        <v>1360</v>
      </c>
      <c r="D174" s="202"/>
      <c r="E174" s="202"/>
      <c r="F174" s="223" t="s">
        <v>1347</v>
      </c>
      <c r="G174" s="202"/>
      <c r="H174" s="202" t="s">
        <v>1408</v>
      </c>
      <c r="I174" s="202" t="s">
        <v>1343</v>
      </c>
      <c r="J174" s="202">
        <v>50</v>
      </c>
      <c r="K174" s="246"/>
    </row>
    <row r="175" spans="2:11" customFormat="1" ht="15" customHeight="1" x14ac:dyDescent="0.2">
      <c r="B175" s="225"/>
      <c r="C175" s="202" t="s">
        <v>1368</v>
      </c>
      <c r="D175" s="202"/>
      <c r="E175" s="202"/>
      <c r="F175" s="223" t="s">
        <v>1347</v>
      </c>
      <c r="G175" s="202"/>
      <c r="H175" s="202" t="s">
        <v>1408</v>
      </c>
      <c r="I175" s="202" t="s">
        <v>1343</v>
      </c>
      <c r="J175" s="202">
        <v>50</v>
      </c>
      <c r="K175" s="246"/>
    </row>
    <row r="176" spans="2:11" customFormat="1" ht="15" customHeight="1" x14ac:dyDescent="0.2">
      <c r="B176" s="225"/>
      <c r="C176" s="202" t="s">
        <v>1366</v>
      </c>
      <c r="D176" s="202"/>
      <c r="E176" s="202"/>
      <c r="F176" s="223" t="s">
        <v>1347</v>
      </c>
      <c r="G176" s="202"/>
      <c r="H176" s="202" t="s">
        <v>1408</v>
      </c>
      <c r="I176" s="202" t="s">
        <v>1343</v>
      </c>
      <c r="J176" s="202">
        <v>50</v>
      </c>
      <c r="K176" s="246"/>
    </row>
    <row r="177" spans="2:11" customFormat="1" ht="15" customHeight="1" x14ac:dyDescent="0.2">
      <c r="B177" s="225"/>
      <c r="C177" s="202" t="s">
        <v>146</v>
      </c>
      <c r="D177" s="202"/>
      <c r="E177" s="202"/>
      <c r="F177" s="223" t="s">
        <v>1341</v>
      </c>
      <c r="G177" s="202"/>
      <c r="H177" s="202" t="s">
        <v>1409</v>
      </c>
      <c r="I177" s="202" t="s">
        <v>1410</v>
      </c>
      <c r="J177" s="202"/>
      <c r="K177" s="246"/>
    </row>
    <row r="178" spans="2:11" customFormat="1" ht="15" customHeight="1" x14ac:dyDescent="0.2">
      <c r="B178" s="225"/>
      <c r="C178" s="202" t="s">
        <v>63</v>
      </c>
      <c r="D178" s="202"/>
      <c r="E178" s="202"/>
      <c r="F178" s="223" t="s">
        <v>1341</v>
      </c>
      <c r="G178" s="202"/>
      <c r="H178" s="202" t="s">
        <v>1411</v>
      </c>
      <c r="I178" s="202" t="s">
        <v>1412</v>
      </c>
      <c r="J178" s="202">
        <v>1</v>
      </c>
      <c r="K178" s="246"/>
    </row>
    <row r="179" spans="2:11" customFormat="1" ht="15" customHeight="1" x14ac:dyDescent="0.2">
      <c r="B179" s="225"/>
      <c r="C179" s="202" t="s">
        <v>59</v>
      </c>
      <c r="D179" s="202"/>
      <c r="E179" s="202"/>
      <c r="F179" s="223" t="s">
        <v>1341</v>
      </c>
      <c r="G179" s="202"/>
      <c r="H179" s="202" t="s">
        <v>1413</v>
      </c>
      <c r="I179" s="202" t="s">
        <v>1343</v>
      </c>
      <c r="J179" s="202">
        <v>20</v>
      </c>
      <c r="K179" s="246"/>
    </row>
    <row r="180" spans="2:11" customFormat="1" ht="15" customHeight="1" x14ac:dyDescent="0.2">
      <c r="B180" s="225"/>
      <c r="C180" s="202" t="s">
        <v>60</v>
      </c>
      <c r="D180" s="202"/>
      <c r="E180" s="202"/>
      <c r="F180" s="223" t="s">
        <v>1341</v>
      </c>
      <c r="G180" s="202"/>
      <c r="H180" s="202" t="s">
        <v>1414</v>
      </c>
      <c r="I180" s="202" t="s">
        <v>1343</v>
      </c>
      <c r="J180" s="202">
        <v>255</v>
      </c>
      <c r="K180" s="246"/>
    </row>
    <row r="181" spans="2:11" customFormat="1" ht="15" customHeight="1" x14ac:dyDescent="0.2">
      <c r="B181" s="225"/>
      <c r="C181" s="202" t="s">
        <v>147</v>
      </c>
      <c r="D181" s="202"/>
      <c r="E181" s="202"/>
      <c r="F181" s="223" t="s">
        <v>1341</v>
      </c>
      <c r="G181" s="202"/>
      <c r="H181" s="202" t="s">
        <v>1305</v>
      </c>
      <c r="I181" s="202" t="s">
        <v>1343</v>
      </c>
      <c r="J181" s="202">
        <v>10</v>
      </c>
      <c r="K181" s="246"/>
    </row>
    <row r="182" spans="2:11" customFormat="1" ht="15" customHeight="1" x14ac:dyDescent="0.2">
      <c r="B182" s="225"/>
      <c r="C182" s="202" t="s">
        <v>148</v>
      </c>
      <c r="D182" s="202"/>
      <c r="E182" s="202"/>
      <c r="F182" s="223" t="s">
        <v>1341</v>
      </c>
      <c r="G182" s="202"/>
      <c r="H182" s="202" t="s">
        <v>1415</v>
      </c>
      <c r="I182" s="202" t="s">
        <v>1376</v>
      </c>
      <c r="J182" s="202"/>
      <c r="K182" s="246"/>
    </row>
    <row r="183" spans="2:11" customFormat="1" ht="15" customHeight="1" x14ac:dyDescent="0.2">
      <c r="B183" s="225"/>
      <c r="C183" s="202" t="s">
        <v>1416</v>
      </c>
      <c r="D183" s="202"/>
      <c r="E183" s="202"/>
      <c r="F183" s="223" t="s">
        <v>1341</v>
      </c>
      <c r="G183" s="202"/>
      <c r="H183" s="202" t="s">
        <v>1417</v>
      </c>
      <c r="I183" s="202" t="s">
        <v>1376</v>
      </c>
      <c r="J183" s="202"/>
      <c r="K183" s="246"/>
    </row>
    <row r="184" spans="2:11" customFormat="1" ht="15" customHeight="1" x14ac:dyDescent="0.2">
      <c r="B184" s="225"/>
      <c r="C184" s="202" t="s">
        <v>1405</v>
      </c>
      <c r="D184" s="202"/>
      <c r="E184" s="202"/>
      <c r="F184" s="223" t="s">
        <v>1341</v>
      </c>
      <c r="G184" s="202"/>
      <c r="H184" s="202" t="s">
        <v>1418</v>
      </c>
      <c r="I184" s="202" t="s">
        <v>1376</v>
      </c>
      <c r="J184" s="202"/>
      <c r="K184" s="246"/>
    </row>
    <row r="185" spans="2:11" customFormat="1" ht="15" customHeight="1" x14ac:dyDescent="0.2">
      <c r="B185" s="225"/>
      <c r="C185" s="202" t="s">
        <v>150</v>
      </c>
      <c r="D185" s="202"/>
      <c r="E185" s="202"/>
      <c r="F185" s="223" t="s">
        <v>1347</v>
      </c>
      <c r="G185" s="202"/>
      <c r="H185" s="202" t="s">
        <v>1419</v>
      </c>
      <c r="I185" s="202" t="s">
        <v>1343</v>
      </c>
      <c r="J185" s="202">
        <v>50</v>
      </c>
      <c r="K185" s="246"/>
    </row>
    <row r="186" spans="2:11" customFormat="1" ht="15" customHeight="1" x14ac:dyDescent="0.2">
      <c r="B186" s="225"/>
      <c r="C186" s="202" t="s">
        <v>1420</v>
      </c>
      <c r="D186" s="202"/>
      <c r="E186" s="202"/>
      <c r="F186" s="223" t="s">
        <v>1347</v>
      </c>
      <c r="G186" s="202"/>
      <c r="H186" s="202" t="s">
        <v>1421</v>
      </c>
      <c r="I186" s="202" t="s">
        <v>1422</v>
      </c>
      <c r="J186" s="202"/>
      <c r="K186" s="246"/>
    </row>
    <row r="187" spans="2:11" customFormat="1" ht="15" customHeight="1" x14ac:dyDescent="0.2">
      <c r="B187" s="225"/>
      <c r="C187" s="202" t="s">
        <v>1423</v>
      </c>
      <c r="D187" s="202"/>
      <c r="E187" s="202"/>
      <c r="F187" s="223" t="s">
        <v>1347</v>
      </c>
      <c r="G187" s="202"/>
      <c r="H187" s="202" t="s">
        <v>1424</v>
      </c>
      <c r="I187" s="202" t="s">
        <v>1422</v>
      </c>
      <c r="J187" s="202"/>
      <c r="K187" s="246"/>
    </row>
    <row r="188" spans="2:11" customFormat="1" ht="15" customHeight="1" x14ac:dyDescent="0.2">
      <c r="B188" s="225"/>
      <c r="C188" s="202" t="s">
        <v>1425</v>
      </c>
      <c r="D188" s="202"/>
      <c r="E188" s="202"/>
      <c r="F188" s="223" t="s">
        <v>1347</v>
      </c>
      <c r="G188" s="202"/>
      <c r="H188" s="202" t="s">
        <v>1426</v>
      </c>
      <c r="I188" s="202" t="s">
        <v>1422</v>
      </c>
      <c r="J188" s="202"/>
      <c r="K188" s="246"/>
    </row>
    <row r="189" spans="2:11" customFormat="1" ht="15" customHeight="1" x14ac:dyDescent="0.2">
      <c r="B189" s="225"/>
      <c r="C189" s="259" t="s">
        <v>1427</v>
      </c>
      <c r="D189" s="202"/>
      <c r="E189" s="202"/>
      <c r="F189" s="223" t="s">
        <v>1347</v>
      </c>
      <c r="G189" s="202"/>
      <c r="H189" s="202" t="s">
        <v>1428</v>
      </c>
      <c r="I189" s="202" t="s">
        <v>1429</v>
      </c>
      <c r="J189" s="260" t="s">
        <v>1430</v>
      </c>
      <c r="K189" s="246"/>
    </row>
    <row r="190" spans="2:11" customFormat="1" ht="15" customHeight="1" x14ac:dyDescent="0.2">
      <c r="B190" s="261"/>
      <c r="C190" s="262" t="s">
        <v>1431</v>
      </c>
      <c r="D190" s="263"/>
      <c r="E190" s="263"/>
      <c r="F190" s="264" t="s">
        <v>1347</v>
      </c>
      <c r="G190" s="263"/>
      <c r="H190" s="263" t="s">
        <v>1432</v>
      </c>
      <c r="I190" s="263" t="s">
        <v>1429</v>
      </c>
      <c r="J190" s="265" t="s">
        <v>1430</v>
      </c>
      <c r="K190" s="266"/>
    </row>
    <row r="191" spans="2:11" customFormat="1" ht="15" customHeight="1" x14ac:dyDescent="0.2">
      <c r="B191" s="225"/>
      <c r="C191" s="259" t="s">
        <v>48</v>
      </c>
      <c r="D191" s="202"/>
      <c r="E191" s="202"/>
      <c r="F191" s="223" t="s">
        <v>1341</v>
      </c>
      <c r="G191" s="202"/>
      <c r="H191" s="199" t="s">
        <v>1433</v>
      </c>
      <c r="I191" s="202" t="s">
        <v>1434</v>
      </c>
      <c r="J191" s="202"/>
      <c r="K191" s="246"/>
    </row>
    <row r="192" spans="2:11" customFormat="1" ht="15" customHeight="1" x14ac:dyDescent="0.2">
      <c r="B192" s="225"/>
      <c r="C192" s="259" t="s">
        <v>1435</v>
      </c>
      <c r="D192" s="202"/>
      <c r="E192" s="202"/>
      <c r="F192" s="223" t="s">
        <v>1341</v>
      </c>
      <c r="G192" s="202"/>
      <c r="H192" s="202" t="s">
        <v>1436</v>
      </c>
      <c r="I192" s="202" t="s">
        <v>1376</v>
      </c>
      <c r="J192" s="202"/>
      <c r="K192" s="246"/>
    </row>
    <row r="193" spans="2:11" customFormat="1" ht="15" customHeight="1" x14ac:dyDescent="0.2">
      <c r="B193" s="225"/>
      <c r="C193" s="259" t="s">
        <v>1437</v>
      </c>
      <c r="D193" s="202"/>
      <c r="E193" s="202"/>
      <c r="F193" s="223" t="s">
        <v>1341</v>
      </c>
      <c r="G193" s="202"/>
      <c r="H193" s="202" t="s">
        <v>1438</v>
      </c>
      <c r="I193" s="202" t="s">
        <v>1376</v>
      </c>
      <c r="J193" s="202"/>
      <c r="K193" s="246"/>
    </row>
    <row r="194" spans="2:11" customFormat="1" ht="15" customHeight="1" x14ac:dyDescent="0.2">
      <c r="B194" s="225"/>
      <c r="C194" s="259" t="s">
        <v>1439</v>
      </c>
      <c r="D194" s="202"/>
      <c r="E194" s="202"/>
      <c r="F194" s="223" t="s">
        <v>1347</v>
      </c>
      <c r="G194" s="202"/>
      <c r="H194" s="202" t="s">
        <v>1440</v>
      </c>
      <c r="I194" s="202" t="s">
        <v>1376</v>
      </c>
      <c r="J194" s="202"/>
      <c r="K194" s="246"/>
    </row>
    <row r="195" spans="2:11" customFormat="1" ht="15" customHeight="1" x14ac:dyDescent="0.2">
      <c r="B195" s="252"/>
      <c r="C195" s="267"/>
      <c r="D195" s="232"/>
      <c r="E195" s="232"/>
      <c r="F195" s="232"/>
      <c r="G195" s="232"/>
      <c r="H195" s="232"/>
      <c r="I195" s="232"/>
      <c r="J195" s="232"/>
      <c r="K195" s="253"/>
    </row>
    <row r="196" spans="2:11" customFormat="1" ht="18.75" customHeight="1" x14ac:dyDescent="0.2">
      <c r="B196" s="234"/>
      <c r="C196" s="244"/>
      <c r="D196" s="244"/>
      <c r="E196" s="244"/>
      <c r="F196" s="254"/>
      <c r="G196" s="244"/>
      <c r="H196" s="244"/>
      <c r="I196" s="244"/>
      <c r="J196" s="244"/>
      <c r="K196" s="234"/>
    </row>
    <row r="197" spans="2:11" customFormat="1" ht="18.75" customHeight="1" x14ac:dyDescent="0.2">
      <c r="B197" s="234"/>
      <c r="C197" s="244"/>
      <c r="D197" s="244"/>
      <c r="E197" s="244"/>
      <c r="F197" s="254"/>
      <c r="G197" s="244"/>
      <c r="H197" s="244"/>
      <c r="I197" s="244"/>
      <c r="J197" s="244"/>
      <c r="K197" s="234"/>
    </row>
    <row r="198" spans="2:11" customFormat="1" ht="18.75" customHeight="1" x14ac:dyDescent="0.2"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</row>
    <row r="199" spans="2:11" customFormat="1" ht="13.5" x14ac:dyDescent="0.2">
      <c r="B199" s="191"/>
      <c r="C199" s="192"/>
      <c r="D199" s="192"/>
      <c r="E199" s="192"/>
      <c r="F199" s="192"/>
      <c r="G199" s="192"/>
      <c r="H199" s="192"/>
      <c r="I199" s="192"/>
      <c r="J199" s="192"/>
      <c r="K199" s="193"/>
    </row>
    <row r="200" spans="2:11" customFormat="1" ht="21" x14ac:dyDescent="0.2">
      <c r="B200" s="194"/>
      <c r="C200" s="323" t="s">
        <v>1441</v>
      </c>
      <c r="D200" s="323"/>
      <c r="E200" s="323"/>
      <c r="F200" s="323"/>
      <c r="G200" s="323"/>
      <c r="H200" s="323"/>
      <c r="I200" s="323"/>
      <c r="J200" s="323"/>
      <c r="K200" s="195"/>
    </row>
    <row r="201" spans="2:11" customFormat="1" ht="25.5" customHeight="1" x14ac:dyDescent="0.3">
      <c r="B201" s="194"/>
      <c r="C201" s="268" t="s">
        <v>1442</v>
      </c>
      <c r="D201" s="268"/>
      <c r="E201" s="268"/>
      <c r="F201" s="268" t="s">
        <v>1443</v>
      </c>
      <c r="G201" s="269"/>
      <c r="H201" s="324" t="s">
        <v>1444</v>
      </c>
      <c r="I201" s="324"/>
      <c r="J201" s="324"/>
      <c r="K201" s="195"/>
    </row>
    <row r="202" spans="2:11" customFormat="1" ht="5.25" customHeight="1" x14ac:dyDescent="0.2">
      <c r="B202" s="225"/>
      <c r="C202" s="220"/>
      <c r="D202" s="220"/>
      <c r="E202" s="220"/>
      <c r="F202" s="220"/>
      <c r="G202" s="244"/>
      <c r="H202" s="220"/>
      <c r="I202" s="220"/>
      <c r="J202" s="220"/>
      <c r="K202" s="246"/>
    </row>
    <row r="203" spans="2:11" customFormat="1" ht="15" customHeight="1" x14ac:dyDescent="0.2">
      <c r="B203" s="225"/>
      <c r="C203" s="202" t="s">
        <v>1434</v>
      </c>
      <c r="D203" s="202"/>
      <c r="E203" s="202"/>
      <c r="F203" s="223" t="s">
        <v>49</v>
      </c>
      <c r="G203" s="202"/>
      <c r="H203" s="322" t="s">
        <v>1445</v>
      </c>
      <c r="I203" s="322"/>
      <c r="J203" s="322"/>
      <c r="K203" s="246"/>
    </row>
    <row r="204" spans="2:11" customFormat="1" ht="15" customHeight="1" x14ac:dyDescent="0.2">
      <c r="B204" s="225"/>
      <c r="C204" s="202"/>
      <c r="D204" s="202"/>
      <c r="E204" s="202"/>
      <c r="F204" s="223" t="s">
        <v>50</v>
      </c>
      <c r="G204" s="202"/>
      <c r="H204" s="322" t="s">
        <v>1446</v>
      </c>
      <c r="I204" s="322"/>
      <c r="J204" s="322"/>
      <c r="K204" s="246"/>
    </row>
    <row r="205" spans="2:11" customFormat="1" ht="15" customHeight="1" x14ac:dyDescent="0.2">
      <c r="B205" s="225"/>
      <c r="C205" s="202"/>
      <c r="D205" s="202"/>
      <c r="E205" s="202"/>
      <c r="F205" s="223" t="s">
        <v>53</v>
      </c>
      <c r="G205" s="202"/>
      <c r="H205" s="322" t="s">
        <v>1447</v>
      </c>
      <c r="I205" s="322"/>
      <c r="J205" s="322"/>
      <c r="K205" s="246"/>
    </row>
    <row r="206" spans="2:11" customFormat="1" ht="15" customHeight="1" x14ac:dyDescent="0.2">
      <c r="B206" s="225"/>
      <c r="C206" s="202"/>
      <c r="D206" s="202"/>
      <c r="E206" s="202"/>
      <c r="F206" s="223" t="s">
        <v>51</v>
      </c>
      <c r="G206" s="202"/>
      <c r="H206" s="322" t="s">
        <v>1448</v>
      </c>
      <c r="I206" s="322"/>
      <c r="J206" s="322"/>
      <c r="K206" s="246"/>
    </row>
    <row r="207" spans="2:11" customFormat="1" ht="15" customHeight="1" x14ac:dyDescent="0.2">
      <c r="B207" s="225"/>
      <c r="C207" s="202"/>
      <c r="D207" s="202"/>
      <c r="E207" s="202"/>
      <c r="F207" s="223" t="s">
        <v>52</v>
      </c>
      <c r="G207" s="202"/>
      <c r="H207" s="322" t="s">
        <v>1449</v>
      </c>
      <c r="I207" s="322"/>
      <c r="J207" s="322"/>
      <c r="K207" s="246"/>
    </row>
    <row r="208" spans="2:11" customFormat="1" ht="15" customHeight="1" x14ac:dyDescent="0.2">
      <c r="B208" s="225"/>
      <c r="C208" s="202"/>
      <c r="D208" s="202"/>
      <c r="E208" s="202"/>
      <c r="F208" s="223"/>
      <c r="G208" s="202"/>
      <c r="H208" s="202"/>
      <c r="I208" s="202"/>
      <c r="J208" s="202"/>
      <c r="K208" s="246"/>
    </row>
    <row r="209" spans="2:11" customFormat="1" ht="15" customHeight="1" x14ac:dyDescent="0.2">
      <c r="B209" s="225"/>
      <c r="C209" s="202" t="s">
        <v>1388</v>
      </c>
      <c r="D209" s="202"/>
      <c r="E209" s="202"/>
      <c r="F209" s="223" t="s">
        <v>85</v>
      </c>
      <c r="G209" s="202"/>
      <c r="H209" s="322" t="s">
        <v>1450</v>
      </c>
      <c r="I209" s="322"/>
      <c r="J209" s="322"/>
      <c r="K209" s="246"/>
    </row>
    <row r="210" spans="2:11" customFormat="1" ht="15" customHeight="1" x14ac:dyDescent="0.2">
      <c r="B210" s="225"/>
      <c r="C210" s="202"/>
      <c r="D210" s="202"/>
      <c r="E210" s="202"/>
      <c r="F210" s="223" t="s">
        <v>1284</v>
      </c>
      <c r="G210" s="202"/>
      <c r="H210" s="322" t="s">
        <v>1285</v>
      </c>
      <c r="I210" s="322"/>
      <c r="J210" s="322"/>
      <c r="K210" s="246"/>
    </row>
    <row r="211" spans="2:11" customFormat="1" ht="15" customHeight="1" x14ac:dyDescent="0.2">
      <c r="B211" s="225"/>
      <c r="C211" s="202"/>
      <c r="D211" s="202"/>
      <c r="E211" s="202"/>
      <c r="F211" s="223" t="s">
        <v>1282</v>
      </c>
      <c r="G211" s="202"/>
      <c r="H211" s="322" t="s">
        <v>1451</v>
      </c>
      <c r="I211" s="322"/>
      <c r="J211" s="322"/>
      <c r="K211" s="246"/>
    </row>
    <row r="212" spans="2:11" customFormat="1" ht="15" customHeight="1" x14ac:dyDescent="0.2">
      <c r="B212" s="270"/>
      <c r="C212" s="202"/>
      <c r="D212" s="202"/>
      <c r="E212" s="202"/>
      <c r="F212" s="223" t="s">
        <v>1286</v>
      </c>
      <c r="G212" s="259"/>
      <c r="H212" s="321" t="s">
        <v>1287</v>
      </c>
      <c r="I212" s="321"/>
      <c r="J212" s="321"/>
      <c r="K212" s="271"/>
    </row>
    <row r="213" spans="2:11" customFormat="1" ht="15" customHeight="1" x14ac:dyDescent="0.2">
      <c r="B213" s="270"/>
      <c r="C213" s="202"/>
      <c r="D213" s="202"/>
      <c r="E213" s="202"/>
      <c r="F213" s="223" t="s">
        <v>1288</v>
      </c>
      <c r="G213" s="259"/>
      <c r="H213" s="321" t="s">
        <v>1452</v>
      </c>
      <c r="I213" s="321"/>
      <c r="J213" s="321"/>
      <c r="K213" s="271"/>
    </row>
    <row r="214" spans="2:11" customFormat="1" ht="15" customHeight="1" x14ac:dyDescent="0.2">
      <c r="B214" s="270"/>
      <c r="C214" s="202"/>
      <c r="D214" s="202"/>
      <c r="E214" s="202"/>
      <c r="F214" s="223"/>
      <c r="G214" s="259"/>
      <c r="H214" s="250"/>
      <c r="I214" s="250"/>
      <c r="J214" s="250"/>
      <c r="K214" s="271"/>
    </row>
    <row r="215" spans="2:11" customFormat="1" ht="15" customHeight="1" x14ac:dyDescent="0.2">
      <c r="B215" s="270"/>
      <c r="C215" s="202" t="s">
        <v>1412</v>
      </c>
      <c r="D215" s="202"/>
      <c r="E215" s="202"/>
      <c r="F215" s="223">
        <v>1</v>
      </c>
      <c r="G215" s="259"/>
      <c r="H215" s="321" t="s">
        <v>1453</v>
      </c>
      <c r="I215" s="321"/>
      <c r="J215" s="321"/>
      <c r="K215" s="271"/>
    </row>
    <row r="216" spans="2:11" customFormat="1" ht="15" customHeight="1" x14ac:dyDescent="0.2">
      <c r="B216" s="270"/>
      <c r="C216" s="202"/>
      <c r="D216" s="202"/>
      <c r="E216" s="202"/>
      <c r="F216" s="223">
        <v>2</v>
      </c>
      <c r="G216" s="259"/>
      <c r="H216" s="321" t="s">
        <v>1454</v>
      </c>
      <c r="I216" s="321"/>
      <c r="J216" s="321"/>
      <c r="K216" s="271"/>
    </row>
    <row r="217" spans="2:11" customFormat="1" ht="15" customHeight="1" x14ac:dyDescent="0.2">
      <c r="B217" s="270"/>
      <c r="C217" s="202"/>
      <c r="D217" s="202"/>
      <c r="E217" s="202"/>
      <c r="F217" s="223">
        <v>3</v>
      </c>
      <c r="G217" s="259"/>
      <c r="H217" s="321" t="s">
        <v>1455</v>
      </c>
      <c r="I217" s="321"/>
      <c r="J217" s="321"/>
      <c r="K217" s="271"/>
    </row>
    <row r="218" spans="2:11" customFormat="1" ht="15" customHeight="1" x14ac:dyDescent="0.2">
      <c r="B218" s="270"/>
      <c r="C218" s="202"/>
      <c r="D218" s="202"/>
      <c r="E218" s="202"/>
      <c r="F218" s="223">
        <v>4</v>
      </c>
      <c r="G218" s="259"/>
      <c r="H218" s="321" t="s">
        <v>1456</v>
      </c>
      <c r="I218" s="321"/>
      <c r="J218" s="321"/>
      <c r="K218" s="271"/>
    </row>
    <row r="219" spans="2:11" customFormat="1" ht="12.75" customHeight="1" x14ac:dyDescent="0.2">
      <c r="B219" s="272"/>
      <c r="C219" s="273"/>
      <c r="D219" s="273"/>
      <c r="E219" s="273"/>
      <c r="F219" s="273"/>
      <c r="G219" s="273"/>
      <c r="H219" s="273"/>
      <c r="I219" s="273"/>
      <c r="J219" s="273"/>
      <c r="K219" s="274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01"/>
  <sheetViews>
    <sheetView showGridLines="0" topLeftCell="A143" workbookViewId="0">
      <selection activeCell="I153" sqref="I15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86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120</v>
      </c>
      <c r="L4" s="20"/>
      <c r="M4" s="91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8" t="str">
        <f>'Rekapitulace stavby'!K6</f>
        <v>Rekonstrukce pobočky knihovny Petra Bezruče - Opava Kateřinky</v>
      </c>
      <c r="F7" s="319"/>
      <c r="G7" s="319"/>
      <c r="H7" s="319"/>
      <c r="L7" s="20"/>
    </row>
    <row r="8" spans="2:46" s="1" customFormat="1" ht="12" customHeight="1" x14ac:dyDescent="0.2">
      <c r="B8" s="33"/>
      <c r="D8" s="27" t="s">
        <v>121</v>
      </c>
      <c r="L8" s="33"/>
    </row>
    <row r="9" spans="2:46" s="1" customFormat="1" ht="16.5" customHeight="1" x14ac:dyDescent="0.2">
      <c r="B9" s="33"/>
      <c r="E9" s="311" t="s">
        <v>122</v>
      </c>
      <c r="F9" s="317"/>
      <c r="G9" s="317"/>
      <c r="H9" s="317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7" t="s">
        <v>18</v>
      </c>
      <c r="F11" s="25" t="s">
        <v>33</v>
      </c>
      <c r="I11" s="27" t="s">
        <v>20</v>
      </c>
      <c r="J11" s="25" t="s">
        <v>33</v>
      </c>
      <c r="L11" s="33"/>
    </row>
    <row r="12" spans="2:46" s="1" customFormat="1" ht="12" customHeight="1" x14ac:dyDescent="0.2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22. 5. 2025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7" t="s">
        <v>28</v>
      </c>
      <c r="I14" s="27" t="s">
        <v>29</v>
      </c>
      <c r="J14" s="25" t="s">
        <v>30</v>
      </c>
      <c r="L14" s="33"/>
    </row>
    <row r="15" spans="2:46" s="1" customFormat="1" ht="18" customHeight="1" x14ac:dyDescent="0.2">
      <c r="B15" s="33"/>
      <c r="E15" s="25" t="s">
        <v>31</v>
      </c>
      <c r="I15" s="27" t="s">
        <v>32</v>
      </c>
      <c r="J15" s="25" t="s">
        <v>33</v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7" t="s">
        <v>34</v>
      </c>
      <c r="I17" s="27" t="s">
        <v>29</v>
      </c>
      <c r="J17" s="28" t="str">
        <f>'Rekapitulace stavby'!AN13</f>
        <v>Vyplň údaj</v>
      </c>
      <c r="L17" s="33"/>
    </row>
    <row r="18" spans="2:12" s="1" customFormat="1" ht="18" customHeight="1" x14ac:dyDescent="0.2">
      <c r="B18" s="33"/>
      <c r="E18" s="320" t="str">
        <f>'Rekapitulace stavby'!E14</f>
        <v>Vyplň údaj</v>
      </c>
      <c r="F18" s="302"/>
      <c r="G18" s="302"/>
      <c r="H18" s="302"/>
      <c r="I18" s="27" t="s">
        <v>32</v>
      </c>
      <c r="J18" s="28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7" t="s">
        <v>36</v>
      </c>
      <c r="I20" s="27" t="s">
        <v>29</v>
      </c>
      <c r="J20" s="25" t="s">
        <v>37</v>
      </c>
      <c r="L20" s="33"/>
    </row>
    <row r="21" spans="2:12" s="1" customFormat="1" ht="18" customHeight="1" x14ac:dyDescent="0.2">
      <c r="B21" s="33"/>
      <c r="E21" s="25" t="s">
        <v>38</v>
      </c>
      <c r="I21" s="27" t="s">
        <v>32</v>
      </c>
      <c r="J21" s="25" t="s">
        <v>33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7" t="s">
        <v>40</v>
      </c>
      <c r="I23" s="27" t="s">
        <v>29</v>
      </c>
      <c r="J23" s="25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5" t="str">
        <f>IF('Rekapitulace stavby'!E20="","",'Rekapitulace stavby'!E20)</f>
        <v xml:space="preserve"> </v>
      </c>
      <c r="I24" s="27" t="s">
        <v>32</v>
      </c>
      <c r="J24" s="25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7" t="s">
        <v>42</v>
      </c>
      <c r="L26" s="33"/>
    </row>
    <row r="27" spans="2:12" s="7" customFormat="1" ht="47.25" customHeight="1" x14ac:dyDescent="0.2">
      <c r="B27" s="92"/>
      <c r="E27" s="306" t="s">
        <v>43</v>
      </c>
      <c r="F27" s="306"/>
      <c r="G27" s="306"/>
      <c r="H27" s="306"/>
      <c r="L27" s="92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93" t="s">
        <v>44</v>
      </c>
      <c r="J30" s="64">
        <f>ROUND(J97,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 x14ac:dyDescent="0.2">
      <c r="B33" s="33"/>
      <c r="D33" s="53" t="s">
        <v>48</v>
      </c>
      <c r="E33" s="27" t="s">
        <v>49</v>
      </c>
      <c r="F33" s="84">
        <f>ROUND((SUM(BE97:BE400)),  2)</f>
        <v>0</v>
      </c>
      <c r="I33" s="94">
        <v>0.21</v>
      </c>
      <c r="J33" s="84">
        <f>ROUND(((SUM(BE97:BE400))*I33),  2)</f>
        <v>0</v>
      </c>
      <c r="L33" s="33"/>
    </row>
    <row r="34" spans="2:12" s="1" customFormat="1" ht="14.45" customHeight="1" x14ac:dyDescent="0.2">
      <c r="B34" s="33"/>
      <c r="E34" s="27" t="s">
        <v>50</v>
      </c>
      <c r="F34" s="84">
        <f>ROUND((SUM(BF97:BF400)),  2)</f>
        <v>0</v>
      </c>
      <c r="I34" s="94">
        <v>0.12</v>
      </c>
      <c r="J34" s="84">
        <f>ROUND(((SUM(BF97:BF400))*I34),  2)</f>
        <v>0</v>
      </c>
      <c r="L34" s="33"/>
    </row>
    <row r="35" spans="2:12" s="1" customFormat="1" ht="14.45" hidden="1" customHeight="1" x14ac:dyDescent="0.2">
      <c r="B35" s="33"/>
      <c r="E35" s="27" t="s">
        <v>51</v>
      </c>
      <c r="F35" s="84">
        <f>ROUND((SUM(BG97:BG400)),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 x14ac:dyDescent="0.2">
      <c r="B36" s="33"/>
      <c r="E36" s="27" t="s">
        <v>52</v>
      </c>
      <c r="F36" s="84">
        <f>ROUND((SUM(BH97:BH400)),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 x14ac:dyDescent="0.2">
      <c r="B37" s="33"/>
      <c r="E37" s="27" t="s">
        <v>53</v>
      </c>
      <c r="F37" s="84">
        <f>ROUND((SUM(BI97:BI400)),  2)</f>
        <v>0</v>
      </c>
      <c r="I37" s="94">
        <v>0</v>
      </c>
      <c r="J37" s="84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5"/>
      <c r="D39" s="96" t="s">
        <v>54</v>
      </c>
      <c r="E39" s="55"/>
      <c r="F39" s="55"/>
      <c r="G39" s="97" t="s">
        <v>55</v>
      </c>
      <c r="H39" s="98" t="s">
        <v>56</v>
      </c>
      <c r="I39" s="55"/>
      <c r="J39" s="99">
        <f>SUM(J30:J37)</f>
        <v>0</v>
      </c>
      <c r="K39" s="100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1" t="s">
        <v>123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7" t="s">
        <v>16</v>
      </c>
      <c r="L47" s="33"/>
    </row>
    <row r="48" spans="2:12" s="1" customFormat="1" ht="16.5" customHeight="1" x14ac:dyDescent="0.2">
      <c r="B48" s="33"/>
      <c r="E48" s="318" t="str">
        <f>E7</f>
        <v>Rekonstrukce pobočky knihovny Petra Bezruče - Opava Kateřinky</v>
      </c>
      <c r="F48" s="319"/>
      <c r="G48" s="319"/>
      <c r="H48" s="319"/>
      <c r="L48" s="33"/>
    </row>
    <row r="49" spans="2:47" s="1" customFormat="1" ht="12" customHeight="1" x14ac:dyDescent="0.2">
      <c r="B49" s="33"/>
      <c r="C49" s="27" t="s">
        <v>121</v>
      </c>
      <c r="L49" s="33"/>
    </row>
    <row r="50" spans="2:47" s="1" customFormat="1" ht="16.5" customHeight="1" x14ac:dyDescent="0.2">
      <c r="B50" s="33"/>
      <c r="E50" s="311" t="str">
        <f>E9</f>
        <v>01 - Stavební část</v>
      </c>
      <c r="F50" s="317"/>
      <c r="G50" s="317"/>
      <c r="H50" s="317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7" t="s">
        <v>22</v>
      </c>
      <c r="F52" s="25" t="str">
        <f>F12</f>
        <v>Šrámkova 4, Opava Kateřinky</v>
      </c>
      <c r="I52" s="27" t="s">
        <v>24</v>
      </c>
      <c r="J52" s="50" t="str">
        <f>IF(J12="","",J12)</f>
        <v>22. 5. 2025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15.2" customHeight="1" x14ac:dyDescent="0.2">
      <c r="B54" s="33"/>
      <c r="C54" s="27" t="s">
        <v>28</v>
      </c>
      <c r="F54" s="25" t="str">
        <f>E15</f>
        <v>Statutární město Opava</v>
      </c>
      <c r="I54" s="27" t="s">
        <v>36</v>
      </c>
      <c r="J54" s="31" t="str">
        <f>E21</f>
        <v>Matěj Bálek</v>
      </c>
      <c r="L54" s="33"/>
    </row>
    <row r="55" spans="2:47" s="1" customFormat="1" ht="15.2" customHeight="1" x14ac:dyDescent="0.2">
      <c r="B55" s="33"/>
      <c r="C55" s="27" t="s">
        <v>34</v>
      </c>
      <c r="F55" s="25" t="str">
        <f>IF(E18="","",E18)</f>
        <v>Vyplň údaj</v>
      </c>
      <c r="I55" s="27" t="s">
        <v>40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101" t="s">
        <v>124</v>
      </c>
      <c r="D57" s="95"/>
      <c r="E57" s="95"/>
      <c r="F57" s="95"/>
      <c r="G57" s="95"/>
      <c r="H57" s="95"/>
      <c r="I57" s="95"/>
      <c r="J57" s="102" t="s">
        <v>125</v>
      </c>
      <c r="K57" s="95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103" t="s">
        <v>76</v>
      </c>
      <c r="J59" s="64">
        <f>J97</f>
        <v>0</v>
      </c>
      <c r="L59" s="33"/>
      <c r="AU59" s="17" t="s">
        <v>126</v>
      </c>
    </row>
    <row r="60" spans="2:47" s="8" customFormat="1" ht="24.95" customHeight="1" x14ac:dyDescent="0.2">
      <c r="B60" s="104"/>
      <c r="D60" s="105" t="s">
        <v>127</v>
      </c>
      <c r="E60" s="106"/>
      <c r="F60" s="106"/>
      <c r="G60" s="106"/>
      <c r="H60" s="106"/>
      <c r="I60" s="106"/>
      <c r="J60" s="107">
        <f>J98</f>
        <v>0</v>
      </c>
      <c r="L60" s="104"/>
    </row>
    <row r="61" spans="2:47" s="9" customFormat="1" ht="19.899999999999999" customHeight="1" x14ac:dyDescent="0.2">
      <c r="B61" s="108"/>
      <c r="D61" s="109" t="s">
        <v>128</v>
      </c>
      <c r="E61" s="110"/>
      <c r="F61" s="110"/>
      <c r="G61" s="110"/>
      <c r="H61" s="110"/>
      <c r="I61" s="110"/>
      <c r="J61" s="111">
        <f>J99</f>
        <v>0</v>
      </c>
      <c r="L61" s="108"/>
    </row>
    <row r="62" spans="2:47" s="9" customFormat="1" ht="19.899999999999999" customHeight="1" x14ac:dyDescent="0.2">
      <c r="B62" s="108"/>
      <c r="D62" s="109" t="s">
        <v>129</v>
      </c>
      <c r="E62" s="110"/>
      <c r="F62" s="110"/>
      <c r="G62" s="110"/>
      <c r="H62" s="110"/>
      <c r="I62" s="110"/>
      <c r="J62" s="111">
        <f>J119</f>
        <v>0</v>
      </c>
      <c r="L62" s="108"/>
    </row>
    <row r="63" spans="2:47" s="9" customFormat="1" ht="19.899999999999999" customHeight="1" x14ac:dyDescent="0.2">
      <c r="B63" s="108"/>
      <c r="D63" s="109" t="s">
        <v>130</v>
      </c>
      <c r="E63" s="110"/>
      <c r="F63" s="110"/>
      <c r="G63" s="110"/>
      <c r="H63" s="110"/>
      <c r="I63" s="110"/>
      <c r="J63" s="111">
        <f>J151</f>
        <v>0</v>
      </c>
      <c r="L63" s="108"/>
    </row>
    <row r="64" spans="2:47" s="9" customFormat="1" ht="19.899999999999999" customHeight="1" x14ac:dyDescent="0.2">
      <c r="B64" s="108"/>
      <c r="D64" s="109" t="s">
        <v>131</v>
      </c>
      <c r="E64" s="110"/>
      <c r="F64" s="110"/>
      <c r="G64" s="110"/>
      <c r="H64" s="110"/>
      <c r="I64" s="110"/>
      <c r="J64" s="111">
        <f>J178</f>
        <v>0</v>
      </c>
      <c r="L64" s="108"/>
    </row>
    <row r="65" spans="2:12" s="9" customFormat="1" ht="19.899999999999999" customHeight="1" x14ac:dyDescent="0.2">
      <c r="B65" s="108"/>
      <c r="D65" s="109" t="s">
        <v>132</v>
      </c>
      <c r="E65" s="110"/>
      <c r="F65" s="110"/>
      <c r="G65" s="110"/>
      <c r="H65" s="110"/>
      <c r="I65" s="110"/>
      <c r="J65" s="111">
        <f>J192</f>
        <v>0</v>
      </c>
      <c r="L65" s="108"/>
    </row>
    <row r="66" spans="2:12" s="8" customFormat="1" ht="24.95" customHeight="1" x14ac:dyDescent="0.2">
      <c r="B66" s="104"/>
      <c r="D66" s="105" t="s">
        <v>133</v>
      </c>
      <c r="E66" s="106"/>
      <c r="F66" s="106"/>
      <c r="G66" s="106"/>
      <c r="H66" s="106"/>
      <c r="I66" s="106"/>
      <c r="J66" s="107">
        <f>J195</f>
        <v>0</v>
      </c>
      <c r="L66" s="104"/>
    </row>
    <row r="67" spans="2:12" s="9" customFormat="1" ht="19.899999999999999" customHeight="1" x14ac:dyDescent="0.2">
      <c r="B67" s="108"/>
      <c r="D67" s="109" t="s">
        <v>134</v>
      </c>
      <c r="E67" s="110"/>
      <c r="F67" s="110"/>
      <c r="G67" s="110"/>
      <c r="H67" s="110"/>
      <c r="I67" s="110"/>
      <c r="J67" s="111">
        <f>J196</f>
        <v>0</v>
      </c>
      <c r="L67" s="108"/>
    </row>
    <row r="68" spans="2:12" s="9" customFormat="1" ht="19.899999999999999" customHeight="1" x14ac:dyDescent="0.2">
      <c r="B68" s="108"/>
      <c r="D68" s="109" t="s">
        <v>135</v>
      </c>
      <c r="E68" s="110"/>
      <c r="F68" s="110"/>
      <c r="G68" s="110"/>
      <c r="H68" s="110"/>
      <c r="I68" s="110"/>
      <c r="J68" s="111">
        <f>J201</f>
        <v>0</v>
      </c>
      <c r="L68" s="108"/>
    </row>
    <row r="69" spans="2:12" s="9" customFormat="1" ht="19.899999999999999" customHeight="1" x14ac:dyDescent="0.2">
      <c r="B69" s="108"/>
      <c r="D69" s="109" t="s">
        <v>136</v>
      </c>
      <c r="E69" s="110"/>
      <c r="F69" s="110"/>
      <c r="G69" s="110"/>
      <c r="H69" s="110"/>
      <c r="I69" s="110"/>
      <c r="J69" s="111">
        <f>J206</f>
        <v>0</v>
      </c>
      <c r="L69" s="108"/>
    </row>
    <row r="70" spans="2:12" s="9" customFormat="1" ht="19.899999999999999" customHeight="1" x14ac:dyDescent="0.2">
      <c r="B70" s="108"/>
      <c r="D70" s="109" t="s">
        <v>137</v>
      </c>
      <c r="E70" s="110"/>
      <c r="F70" s="110"/>
      <c r="G70" s="110"/>
      <c r="H70" s="110"/>
      <c r="I70" s="110"/>
      <c r="J70" s="111">
        <f>J211</f>
        <v>0</v>
      </c>
      <c r="L70" s="108"/>
    </row>
    <row r="71" spans="2:12" s="9" customFormat="1" ht="19.899999999999999" customHeight="1" x14ac:dyDescent="0.2">
      <c r="B71" s="108"/>
      <c r="D71" s="109" t="s">
        <v>138</v>
      </c>
      <c r="E71" s="110"/>
      <c r="F71" s="110"/>
      <c r="G71" s="110"/>
      <c r="H71" s="110"/>
      <c r="I71" s="110"/>
      <c r="J71" s="111">
        <f>J216</f>
        <v>0</v>
      </c>
      <c r="L71" s="108"/>
    </row>
    <row r="72" spans="2:12" s="9" customFormat="1" ht="19.899999999999999" customHeight="1" x14ac:dyDescent="0.2">
      <c r="B72" s="108"/>
      <c r="D72" s="109" t="s">
        <v>139</v>
      </c>
      <c r="E72" s="110"/>
      <c r="F72" s="110"/>
      <c r="G72" s="110"/>
      <c r="H72" s="110"/>
      <c r="I72" s="110"/>
      <c r="J72" s="111">
        <f>J242</f>
        <v>0</v>
      </c>
      <c r="L72" s="108"/>
    </row>
    <row r="73" spans="2:12" s="9" customFormat="1" ht="19.899999999999999" customHeight="1" x14ac:dyDescent="0.2">
      <c r="B73" s="108"/>
      <c r="D73" s="109" t="s">
        <v>140</v>
      </c>
      <c r="E73" s="110"/>
      <c r="F73" s="110"/>
      <c r="G73" s="110"/>
      <c r="H73" s="110"/>
      <c r="I73" s="110"/>
      <c r="J73" s="111">
        <f>J255</f>
        <v>0</v>
      </c>
      <c r="L73" s="108"/>
    </row>
    <row r="74" spans="2:12" s="9" customFormat="1" ht="19.899999999999999" customHeight="1" x14ac:dyDescent="0.2">
      <c r="B74" s="108"/>
      <c r="D74" s="109" t="s">
        <v>141</v>
      </c>
      <c r="E74" s="110"/>
      <c r="F74" s="110"/>
      <c r="G74" s="110"/>
      <c r="H74" s="110"/>
      <c r="I74" s="110"/>
      <c r="J74" s="111">
        <f>J279</f>
        <v>0</v>
      </c>
      <c r="L74" s="108"/>
    </row>
    <row r="75" spans="2:12" s="9" customFormat="1" ht="19.899999999999999" customHeight="1" x14ac:dyDescent="0.2">
      <c r="B75" s="108"/>
      <c r="D75" s="109" t="s">
        <v>142</v>
      </c>
      <c r="E75" s="110"/>
      <c r="F75" s="110"/>
      <c r="G75" s="110"/>
      <c r="H75" s="110"/>
      <c r="I75" s="110"/>
      <c r="J75" s="111">
        <f>J319</f>
        <v>0</v>
      </c>
      <c r="L75" s="108"/>
    </row>
    <row r="76" spans="2:12" s="9" customFormat="1" ht="19.899999999999999" customHeight="1" x14ac:dyDescent="0.2">
      <c r="B76" s="108"/>
      <c r="D76" s="109" t="s">
        <v>143</v>
      </c>
      <c r="E76" s="110"/>
      <c r="F76" s="110"/>
      <c r="G76" s="110"/>
      <c r="H76" s="110"/>
      <c r="I76" s="110"/>
      <c r="J76" s="111">
        <f>J339</f>
        <v>0</v>
      </c>
      <c r="L76" s="108"/>
    </row>
    <row r="77" spans="2:12" s="9" customFormat="1" ht="19.899999999999999" customHeight="1" x14ac:dyDescent="0.2">
      <c r="B77" s="108"/>
      <c r="D77" s="109" t="s">
        <v>144</v>
      </c>
      <c r="E77" s="110"/>
      <c r="F77" s="110"/>
      <c r="G77" s="110"/>
      <c r="H77" s="110"/>
      <c r="I77" s="110"/>
      <c r="J77" s="111">
        <f>J370</f>
        <v>0</v>
      </c>
      <c r="L77" s="108"/>
    </row>
    <row r="78" spans="2:12" s="1" customFormat="1" ht="21.75" customHeight="1" x14ac:dyDescent="0.2">
      <c r="B78" s="33"/>
      <c r="L78" s="33"/>
    </row>
    <row r="79" spans="2:12" s="1" customFormat="1" ht="6.95" customHeight="1" x14ac:dyDescent="0.2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33"/>
    </row>
    <row r="83" spans="2:20" s="1" customFormat="1" ht="6.95" customHeight="1" x14ac:dyDescent="0.2"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33"/>
    </row>
    <row r="84" spans="2:20" s="1" customFormat="1" ht="24.95" customHeight="1" x14ac:dyDescent="0.2">
      <c r="B84" s="33"/>
      <c r="C84" s="21" t="s">
        <v>145</v>
      </c>
      <c r="L84" s="33"/>
    </row>
    <row r="85" spans="2:20" s="1" customFormat="1" ht="6.95" customHeight="1" x14ac:dyDescent="0.2">
      <c r="B85" s="33"/>
      <c r="L85" s="33"/>
    </row>
    <row r="86" spans="2:20" s="1" customFormat="1" ht="12" customHeight="1" x14ac:dyDescent="0.2">
      <c r="B86" s="33"/>
      <c r="C86" s="27" t="s">
        <v>16</v>
      </c>
      <c r="L86" s="33"/>
    </row>
    <row r="87" spans="2:20" s="1" customFormat="1" ht="16.5" customHeight="1" x14ac:dyDescent="0.2">
      <c r="B87" s="33"/>
      <c r="E87" s="318" t="str">
        <f>E7</f>
        <v>Rekonstrukce pobočky knihovny Petra Bezruče - Opava Kateřinky</v>
      </c>
      <c r="F87" s="319"/>
      <c r="G87" s="319"/>
      <c r="H87" s="319"/>
      <c r="L87" s="33"/>
    </row>
    <row r="88" spans="2:20" s="1" customFormat="1" ht="12" customHeight="1" x14ac:dyDescent="0.2">
      <c r="B88" s="33"/>
      <c r="C88" s="27" t="s">
        <v>121</v>
      </c>
      <c r="L88" s="33"/>
    </row>
    <row r="89" spans="2:20" s="1" customFormat="1" ht="16.5" customHeight="1" x14ac:dyDescent="0.2">
      <c r="B89" s="33"/>
      <c r="E89" s="311" t="str">
        <f>E9</f>
        <v>01 - Stavební část</v>
      </c>
      <c r="F89" s="317"/>
      <c r="G89" s="317"/>
      <c r="H89" s="317"/>
      <c r="L89" s="33"/>
    </row>
    <row r="90" spans="2:20" s="1" customFormat="1" ht="6.95" customHeight="1" x14ac:dyDescent="0.2">
      <c r="B90" s="33"/>
      <c r="L90" s="33"/>
    </row>
    <row r="91" spans="2:20" s="1" customFormat="1" ht="12" customHeight="1" x14ac:dyDescent="0.2">
      <c r="B91" s="33"/>
      <c r="C91" s="27" t="s">
        <v>22</v>
      </c>
      <c r="F91" s="25" t="str">
        <f>F12</f>
        <v>Šrámkova 4, Opava Kateřinky</v>
      </c>
      <c r="I91" s="27" t="s">
        <v>24</v>
      </c>
      <c r="J91" s="50" t="str">
        <f>IF(J12="","",J12)</f>
        <v>22. 5. 2025</v>
      </c>
      <c r="L91" s="33"/>
    </row>
    <row r="92" spans="2:20" s="1" customFormat="1" ht="6.95" customHeight="1" x14ac:dyDescent="0.2">
      <c r="B92" s="33"/>
      <c r="L92" s="33"/>
    </row>
    <row r="93" spans="2:20" s="1" customFormat="1" ht="15.2" customHeight="1" x14ac:dyDescent="0.2">
      <c r="B93" s="33"/>
      <c r="C93" s="27" t="s">
        <v>28</v>
      </c>
      <c r="F93" s="25" t="str">
        <f>E15</f>
        <v>Statutární město Opava</v>
      </c>
      <c r="I93" s="27" t="s">
        <v>36</v>
      </c>
      <c r="J93" s="31" t="str">
        <f>E21</f>
        <v>Matěj Bálek</v>
      </c>
      <c r="L93" s="33"/>
    </row>
    <row r="94" spans="2:20" s="1" customFormat="1" ht="15.2" customHeight="1" x14ac:dyDescent="0.2">
      <c r="B94" s="33"/>
      <c r="C94" s="27" t="s">
        <v>34</v>
      </c>
      <c r="F94" s="25" t="str">
        <f>IF(E18="","",E18)</f>
        <v>Vyplň údaj</v>
      </c>
      <c r="I94" s="27" t="s">
        <v>40</v>
      </c>
      <c r="J94" s="31" t="str">
        <f>E24</f>
        <v xml:space="preserve"> </v>
      </c>
      <c r="L94" s="33"/>
    </row>
    <row r="95" spans="2:20" s="1" customFormat="1" ht="10.35" customHeight="1" x14ac:dyDescent="0.2">
      <c r="B95" s="33"/>
      <c r="L95" s="33"/>
    </row>
    <row r="96" spans="2:20" s="10" customFormat="1" ht="29.25" customHeight="1" x14ac:dyDescent="0.2">
      <c r="B96" s="112"/>
      <c r="C96" s="113" t="s">
        <v>146</v>
      </c>
      <c r="D96" s="114" t="s">
        <v>63</v>
      </c>
      <c r="E96" s="114" t="s">
        <v>59</v>
      </c>
      <c r="F96" s="114" t="s">
        <v>60</v>
      </c>
      <c r="G96" s="114" t="s">
        <v>147</v>
      </c>
      <c r="H96" s="114" t="s">
        <v>148</v>
      </c>
      <c r="I96" s="114" t="s">
        <v>149</v>
      </c>
      <c r="J96" s="114" t="s">
        <v>125</v>
      </c>
      <c r="K96" s="115" t="s">
        <v>150</v>
      </c>
      <c r="L96" s="112"/>
      <c r="M96" s="57" t="s">
        <v>33</v>
      </c>
      <c r="N96" s="58" t="s">
        <v>48</v>
      </c>
      <c r="O96" s="58" t="s">
        <v>151</v>
      </c>
      <c r="P96" s="58" t="s">
        <v>152</v>
      </c>
      <c r="Q96" s="58" t="s">
        <v>153</v>
      </c>
      <c r="R96" s="58" t="s">
        <v>154</v>
      </c>
      <c r="S96" s="58" t="s">
        <v>155</v>
      </c>
      <c r="T96" s="59" t="s">
        <v>156</v>
      </c>
    </row>
    <row r="97" spans="2:65" s="1" customFormat="1" ht="22.9" customHeight="1" x14ac:dyDescent="0.25">
      <c r="B97" s="33"/>
      <c r="C97" s="62" t="s">
        <v>157</v>
      </c>
      <c r="J97" s="116">
        <f>BK97</f>
        <v>0</v>
      </c>
      <c r="L97" s="33"/>
      <c r="M97" s="60"/>
      <c r="N97" s="51"/>
      <c r="O97" s="51"/>
      <c r="P97" s="117">
        <f>P98+P195</f>
        <v>0</v>
      </c>
      <c r="Q97" s="51"/>
      <c r="R97" s="117">
        <f>R98+R195</f>
        <v>9.5458111200000015</v>
      </c>
      <c r="S97" s="51"/>
      <c r="T97" s="118">
        <f>T98+T195</f>
        <v>1.7714750000000001</v>
      </c>
      <c r="AT97" s="17" t="s">
        <v>77</v>
      </c>
      <c r="AU97" s="17" t="s">
        <v>126</v>
      </c>
      <c r="BK97" s="119">
        <f>BK98+BK195</f>
        <v>0</v>
      </c>
    </row>
    <row r="98" spans="2:65" s="11" customFormat="1" ht="25.9" customHeight="1" x14ac:dyDescent="0.2">
      <c r="B98" s="120"/>
      <c r="D98" s="121" t="s">
        <v>77</v>
      </c>
      <c r="E98" s="122" t="s">
        <v>158</v>
      </c>
      <c r="F98" s="122" t="s">
        <v>159</v>
      </c>
      <c r="I98" s="123"/>
      <c r="J98" s="124">
        <f>BK98</f>
        <v>0</v>
      </c>
      <c r="L98" s="120"/>
      <c r="M98" s="125"/>
      <c r="P98" s="126">
        <f>P99+P119+P151+P178+P192</f>
        <v>0</v>
      </c>
      <c r="R98" s="126">
        <f>R99+R119+R151+R178+R192</f>
        <v>1.8119867600000001</v>
      </c>
      <c r="T98" s="127">
        <f>T99+T119+T151+T178+T192</f>
        <v>1.5853300000000001</v>
      </c>
      <c r="AR98" s="121" t="s">
        <v>21</v>
      </c>
      <c r="AT98" s="128" t="s">
        <v>77</v>
      </c>
      <c r="AU98" s="128" t="s">
        <v>78</v>
      </c>
      <c r="AY98" s="121" t="s">
        <v>160</v>
      </c>
      <c r="BK98" s="129">
        <f>BK99+BK119+BK151+BK178+BK192</f>
        <v>0</v>
      </c>
    </row>
    <row r="99" spans="2:65" s="11" customFormat="1" ht="22.9" customHeight="1" x14ac:dyDescent="0.2">
      <c r="B99" s="120"/>
      <c r="D99" s="121" t="s">
        <v>77</v>
      </c>
      <c r="E99" s="130" t="s">
        <v>103</v>
      </c>
      <c r="F99" s="130" t="s">
        <v>161</v>
      </c>
      <c r="I99" s="123"/>
      <c r="J99" s="131">
        <f>BK99</f>
        <v>0</v>
      </c>
      <c r="L99" s="120"/>
      <c r="M99" s="125"/>
      <c r="P99" s="126">
        <f>SUM(P100:P118)</f>
        <v>0</v>
      </c>
      <c r="R99" s="126">
        <f>SUM(R100:R118)</f>
        <v>0.85177996</v>
      </c>
      <c r="T99" s="127">
        <f>SUM(T100:T118)</f>
        <v>0</v>
      </c>
      <c r="AR99" s="121" t="s">
        <v>21</v>
      </c>
      <c r="AT99" s="128" t="s">
        <v>77</v>
      </c>
      <c r="AU99" s="128" t="s">
        <v>21</v>
      </c>
      <c r="AY99" s="121" t="s">
        <v>160</v>
      </c>
      <c r="BK99" s="129">
        <f>SUM(BK100:BK118)</f>
        <v>0</v>
      </c>
    </row>
    <row r="100" spans="2:65" s="1" customFormat="1" ht="24.2" customHeight="1" x14ac:dyDescent="0.2">
      <c r="B100" s="33"/>
      <c r="C100" s="132" t="s">
        <v>21</v>
      </c>
      <c r="D100" s="132" t="s">
        <v>162</v>
      </c>
      <c r="E100" s="133" t="s">
        <v>163</v>
      </c>
      <c r="F100" s="134" t="s">
        <v>164</v>
      </c>
      <c r="G100" s="135" t="s">
        <v>165</v>
      </c>
      <c r="H100" s="136">
        <v>10.4</v>
      </c>
      <c r="I100" s="137"/>
      <c r="J100" s="138">
        <f>ROUND(I100*H100,2)</f>
        <v>0</v>
      </c>
      <c r="K100" s="134" t="s">
        <v>166</v>
      </c>
      <c r="L100" s="33"/>
      <c r="M100" s="139" t="s">
        <v>33</v>
      </c>
      <c r="N100" s="140" t="s">
        <v>49</v>
      </c>
      <c r="P100" s="141">
        <f>O100*H100</f>
        <v>0</v>
      </c>
      <c r="Q100" s="141">
        <v>6.4519999999999994E-2</v>
      </c>
      <c r="R100" s="141">
        <f>Q100*H100</f>
        <v>0.67100799999999994</v>
      </c>
      <c r="S100" s="141">
        <v>0</v>
      </c>
      <c r="T100" s="142">
        <f>S100*H100</f>
        <v>0</v>
      </c>
      <c r="AR100" s="143" t="s">
        <v>167</v>
      </c>
      <c r="AT100" s="143" t="s">
        <v>162</v>
      </c>
      <c r="AU100" s="143" t="s">
        <v>87</v>
      </c>
      <c r="AY100" s="17" t="s">
        <v>160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7" t="s">
        <v>21</v>
      </c>
      <c r="BK100" s="144">
        <f>ROUND(I100*H100,2)</f>
        <v>0</v>
      </c>
      <c r="BL100" s="17" t="s">
        <v>167</v>
      </c>
      <c r="BM100" s="143" t="s">
        <v>168</v>
      </c>
    </row>
    <row r="101" spans="2:65" s="1" customFormat="1" x14ac:dyDescent="0.2">
      <c r="B101" s="33"/>
      <c r="D101" s="145" t="s">
        <v>169</v>
      </c>
      <c r="F101" s="146" t="s">
        <v>170</v>
      </c>
      <c r="I101" s="147"/>
      <c r="L101" s="33"/>
      <c r="M101" s="148"/>
      <c r="T101" s="54"/>
      <c r="AT101" s="17" t="s">
        <v>169</v>
      </c>
      <c r="AU101" s="17" t="s">
        <v>87</v>
      </c>
    </row>
    <row r="102" spans="2:65" s="12" customFormat="1" x14ac:dyDescent="0.2">
      <c r="B102" s="149"/>
      <c r="D102" s="150" t="s">
        <v>171</v>
      </c>
      <c r="E102" s="151" t="s">
        <v>33</v>
      </c>
      <c r="F102" s="152" t="s">
        <v>172</v>
      </c>
      <c r="H102" s="151" t="s">
        <v>33</v>
      </c>
      <c r="I102" s="153"/>
      <c r="L102" s="149"/>
      <c r="M102" s="154"/>
      <c r="T102" s="155"/>
      <c r="AT102" s="151" t="s">
        <v>171</v>
      </c>
      <c r="AU102" s="151" t="s">
        <v>87</v>
      </c>
      <c r="AV102" s="12" t="s">
        <v>21</v>
      </c>
      <c r="AW102" s="12" t="s">
        <v>39</v>
      </c>
      <c r="AX102" s="12" t="s">
        <v>78</v>
      </c>
      <c r="AY102" s="151" t="s">
        <v>160</v>
      </c>
    </row>
    <row r="103" spans="2:65" s="13" customFormat="1" x14ac:dyDescent="0.2">
      <c r="B103" s="156"/>
      <c r="D103" s="150" t="s">
        <v>171</v>
      </c>
      <c r="E103" s="157" t="s">
        <v>33</v>
      </c>
      <c r="F103" s="158" t="s">
        <v>173</v>
      </c>
      <c r="H103" s="159">
        <v>10.4</v>
      </c>
      <c r="I103" s="160"/>
      <c r="L103" s="156"/>
      <c r="M103" s="161"/>
      <c r="T103" s="162"/>
      <c r="AT103" s="157" t="s">
        <v>171</v>
      </c>
      <c r="AU103" s="157" t="s">
        <v>87</v>
      </c>
      <c r="AV103" s="13" t="s">
        <v>87</v>
      </c>
      <c r="AW103" s="13" t="s">
        <v>39</v>
      </c>
      <c r="AX103" s="13" t="s">
        <v>21</v>
      </c>
      <c r="AY103" s="157" t="s">
        <v>160</v>
      </c>
    </row>
    <row r="104" spans="2:65" s="1" customFormat="1" ht="24.2" customHeight="1" x14ac:dyDescent="0.2">
      <c r="B104" s="33"/>
      <c r="C104" s="132" t="s">
        <v>87</v>
      </c>
      <c r="D104" s="132" t="s">
        <v>162</v>
      </c>
      <c r="E104" s="133" t="s">
        <v>174</v>
      </c>
      <c r="F104" s="134" t="s">
        <v>175</v>
      </c>
      <c r="G104" s="135" t="s">
        <v>176</v>
      </c>
      <c r="H104" s="136">
        <v>3.4000000000000002E-2</v>
      </c>
      <c r="I104" s="137"/>
      <c r="J104" s="138">
        <f>ROUND(I104*H104,2)</f>
        <v>0</v>
      </c>
      <c r="K104" s="134" t="s">
        <v>166</v>
      </c>
      <c r="L104" s="33"/>
      <c r="M104" s="139" t="s">
        <v>33</v>
      </c>
      <c r="N104" s="140" t="s">
        <v>49</v>
      </c>
      <c r="P104" s="141">
        <f>O104*H104</f>
        <v>0</v>
      </c>
      <c r="Q104" s="141">
        <v>1.9539999999999998E-2</v>
      </c>
      <c r="R104" s="141">
        <f>Q104*H104</f>
        <v>6.6436000000000002E-4</v>
      </c>
      <c r="S104" s="141">
        <v>0</v>
      </c>
      <c r="T104" s="142">
        <f>S104*H104</f>
        <v>0</v>
      </c>
      <c r="AR104" s="143" t="s">
        <v>167</v>
      </c>
      <c r="AT104" s="143" t="s">
        <v>162</v>
      </c>
      <c r="AU104" s="143" t="s">
        <v>87</v>
      </c>
      <c r="AY104" s="17" t="s">
        <v>160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7" t="s">
        <v>21</v>
      </c>
      <c r="BK104" s="144">
        <f>ROUND(I104*H104,2)</f>
        <v>0</v>
      </c>
      <c r="BL104" s="17" t="s">
        <v>167</v>
      </c>
      <c r="BM104" s="143" t="s">
        <v>177</v>
      </c>
    </row>
    <row r="105" spans="2:65" s="1" customFormat="1" x14ac:dyDescent="0.2">
      <c r="B105" s="33"/>
      <c r="D105" s="145" t="s">
        <v>169</v>
      </c>
      <c r="F105" s="146" t="s">
        <v>178</v>
      </c>
      <c r="I105" s="147"/>
      <c r="L105" s="33"/>
      <c r="M105" s="148"/>
      <c r="T105" s="54"/>
      <c r="AT105" s="17" t="s">
        <v>169</v>
      </c>
      <c r="AU105" s="17" t="s">
        <v>87</v>
      </c>
    </row>
    <row r="106" spans="2:65" s="12" customFormat="1" x14ac:dyDescent="0.2">
      <c r="B106" s="149"/>
      <c r="D106" s="150" t="s">
        <v>171</v>
      </c>
      <c r="E106" s="151" t="s">
        <v>33</v>
      </c>
      <c r="F106" s="152" t="s">
        <v>179</v>
      </c>
      <c r="H106" s="151" t="s">
        <v>33</v>
      </c>
      <c r="I106" s="153"/>
      <c r="L106" s="149"/>
      <c r="M106" s="154"/>
      <c r="T106" s="155"/>
      <c r="AT106" s="151" t="s">
        <v>171</v>
      </c>
      <c r="AU106" s="151" t="s">
        <v>87</v>
      </c>
      <c r="AV106" s="12" t="s">
        <v>21</v>
      </c>
      <c r="AW106" s="12" t="s">
        <v>39</v>
      </c>
      <c r="AX106" s="12" t="s">
        <v>78</v>
      </c>
      <c r="AY106" s="151" t="s">
        <v>160</v>
      </c>
    </row>
    <row r="107" spans="2:65" s="13" customFormat="1" x14ac:dyDescent="0.2">
      <c r="B107" s="156"/>
      <c r="D107" s="150" t="s">
        <v>171</v>
      </c>
      <c r="E107" s="157" t="s">
        <v>33</v>
      </c>
      <c r="F107" s="158" t="s">
        <v>180</v>
      </c>
      <c r="H107" s="159">
        <v>2.5000000000000001E-2</v>
      </c>
      <c r="I107" s="160"/>
      <c r="L107" s="156"/>
      <c r="M107" s="161"/>
      <c r="T107" s="162"/>
      <c r="AT107" s="157" t="s">
        <v>171</v>
      </c>
      <c r="AU107" s="157" t="s">
        <v>87</v>
      </c>
      <c r="AV107" s="13" t="s">
        <v>87</v>
      </c>
      <c r="AW107" s="13" t="s">
        <v>39</v>
      </c>
      <c r="AX107" s="13" t="s">
        <v>78</v>
      </c>
      <c r="AY107" s="157" t="s">
        <v>160</v>
      </c>
    </row>
    <row r="108" spans="2:65" s="12" customFormat="1" x14ac:dyDescent="0.2">
      <c r="B108" s="149"/>
      <c r="D108" s="150" t="s">
        <v>171</v>
      </c>
      <c r="E108" s="151" t="s">
        <v>33</v>
      </c>
      <c r="F108" s="152" t="s">
        <v>181</v>
      </c>
      <c r="H108" s="151" t="s">
        <v>33</v>
      </c>
      <c r="I108" s="153"/>
      <c r="L108" s="149"/>
      <c r="M108" s="154"/>
      <c r="T108" s="155"/>
      <c r="AT108" s="151" t="s">
        <v>171</v>
      </c>
      <c r="AU108" s="151" t="s">
        <v>87</v>
      </c>
      <c r="AV108" s="12" t="s">
        <v>21</v>
      </c>
      <c r="AW108" s="12" t="s">
        <v>39</v>
      </c>
      <c r="AX108" s="12" t="s">
        <v>78</v>
      </c>
      <c r="AY108" s="151" t="s">
        <v>160</v>
      </c>
    </row>
    <row r="109" spans="2:65" s="13" customFormat="1" x14ac:dyDescent="0.2">
      <c r="B109" s="156"/>
      <c r="D109" s="150" t="s">
        <v>171</v>
      </c>
      <c r="E109" s="157" t="s">
        <v>33</v>
      </c>
      <c r="F109" s="158" t="s">
        <v>182</v>
      </c>
      <c r="H109" s="159">
        <v>8.9999999999999993E-3</v>
      </c>
      <c r="I109" s="160"/>
      <c r="L109" s="156"/>
      <c r="M109" s="161"/>
      <c r="T109" s="162"/>
      <c r="AT109" s="157" t="s">
        <v>171</v>
      </c>
      <c r="AU109" s="157" t="s">
        <v>87</v>
      </c>
      <c r="AV109" s="13" t="s">
        <v>87</v>
      </c>
      <c r="AW109" s="13" t="s">
        <v>39</v>
      </c>
      <c r="AX109" s="13" t="s">
        <v>78</v>
      </c>
      <c r="AY109" s="157" t="s">
        <v>160</v>
      </c>
    </row>
    <row r="110" spans="2:65" s="14" customFormat="1" x14ac:dyDescent="0.2">
      <c r="B110" s="163"/>
      <c r="D110" s="150" t="s">
        <v>171</v>
      </c>
      <c r="E110" s="164" t="s">
        <v>33</v>
      </c>
      <c r="F110" s="165" t="s">
        <v>183</v>
      </c>
      <c r="H110" s="166">
        <v>3.4000000000000002E-2</v>
      </c>
      <c r="I110" s="167"/>
      <c r="L110" s="163"/>
      <c r="M110" s="168"/>
      <c r="T110" s="169"/>
      <c r="AT110" s="164" t="s">
        <v>171</v>
      </c>
      <c r="AU110" s="164" t="s">
        <v>87</v>
      </c>
      <c r="AV110" s="14" t="s">
        <v>167</v>
      </c>
      <c r="AW110" s="14" t="s">
        <v>39</v>
      </c>
      <c r="AX110" s="14" t="s">
        <v>21</v>
      </c>
      <c r="AY110" s="164" t="s">
        <v>160</v>
      </c>
    </row>
    <row r="111" spans="2:65" s="1" customFormat="1" ht="16.5" customHeight="1" x14ac:dyDescent="0.2">
      <c r="B111" s="33"/>
      <c r="C111" s="170" t="s">
        <v>103</v>
      </c>
      <c r="D111" s="170" t="s">
        <v>184</v>
      </c>
      <c r="E111" s="171" t="s">
        <v>185</v>
      </c>
      <c r="F111" s="172" t="s">
        <v>186</v>
      </c>
      <c r="G111" s="173" t="s">
        <v>176</v>
      </c>
      <c r="H111" s="174">
        <v>3.4000000000000002E-2</v>
      </c>
      <c r="I111" s="175"/>
      <c r="J111" s="176">
        <f>ROUND(I111*H111,2)</f>
        <v>0</v>
      </c>
      <c r="K111" s="172" t="s">
        <v>166</v>
      </c>
      <c r="L111" s="177"/>
      <c r="M111" s="178" t="s">
        <v>33</v>
      </c>
      <c r="N111" s="179" t="s">
        <v>49</v>
      </c>
      <c r="P111" s="141">
        <f>O111*H111</f>
        <v>0</v>
      </c>
      <c r="Q111" s="141">
        <v>1</v>
      </c>
      <c r="R111" s="141">
        <f>Q111*H111</f>
        <v>3.4000000000000002E-2</v>
      </c>
      <c r="S111" s="141">
        <v>0</v>
      </c>
      <c r="T111" s="142">
        <f>S111*H111</f>
        <v>0</v>
      </c>
      <c r="AR111" s="143" t="s">
        <v>187</v>
      </c>
      <c r="AT111" s="143" t="s">
        <v>184</v>
      </c>
      <c r="AU111" s="143" t="s">
        <v>87</v>
      </c>
      <c r="AY111" s="17" t="s">
        <v>160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7" t="s">
        <v>21</v>
      </c>
      <c r="BK111" s="144">
        <f>ROUND(I111*H111,2)</f>
        <v>0</v>
      </c>
      <c r="BL111" s="17" t="s">
        <v>167</v>
      </c>
      <c r="BM111" s="143" t="s">
        <v>188</v>
      </c>
    </row>
    <row r="112" spans="2:65" s="1" customFormat="1" ht="21.75" customHeight="1" x14ac:dyDescent="0.2">
      <c r="B112" s="33"/>
      <c r="C112" s="132" t="s">
        <v>167</v>
      </c>
      <c r="D112" s="132" t="s">
        <v>162</v>
      </c>
      <c r="E112" s="133" t="s">
        <v>189</v>
      </c>
      <c r="F112" s="134" t="s">
        <v>190</v>
      </c>
      <c r="G112" s="135" t="s">
        <v>165</v>
      </c>
      <c r="H112" s="136">
        <v>0.82</v>
      </c>
      <c r="I112" s="137"/>
      <c r="J112" s="138">
        <f>ROUND(I112*H112,2)</f>
        <v>0</v>
      </c>
      <c r="K112" s="134" t="s">
        <v>166</v>
      </c>
      <c r="L112" s="33"/>
      <c r="M112" s="139" t="s">
        <v>33</v>
      </c>
      <c r="N112" s="140" t="s">
        <v>49</v>
      </c>
      <c r="P112" s="141">
        <f>O112*H112</f>
        <v>0</v>
      </c>
      <c r="Q112" s="141">
        <v>0.17818000000000001</v>
      </c>
      <c r="R112" s="141">
        <f>Q112*H112</f>
        <v>0.1461076</v>
      </c>
      <c r="S112" s="141">
        <v>0</v>
      </c>
      <c r="T112" s="142">
        <f>S112*H112</f>
        <v>0</v>
      </c>
      <c r="AR112" s="143" t="s">
        <v>167</v>
      </c>
      <c r="AT112" s="143" t="s">
        <v>162</v>
      </c>
      <c r="AU112" s="143" t="s">
        <v>87</v>
      </c>
      <c r="AY112" s="17" t="s">
        <v>160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7" t="s">
        <v>21</v>
      </c>
      <c r="BK112" s="144">
        <f>ROUND(I112*H112,2)</f>
        <v>0</v>
      </c>
      <c r="BL112" s="17" t="s">
        <v>167</v>
      </c>
      <c r="BM112" s="143" t="s">
        <v>191</v>
      </c>
    </row>
    <row r="113" spans="2:65" s="1" customFormat="1" x14ac:dyDescent="0.2">
      <c r="B113" s="33"/>
      <c r="D113" s="145" t="s">
        <v>169</v>
      </c>
      <c r="F113" s="146" t="s">
        <v>192</v>
      </c>
      <c r="I113" s="147"/>
      <c r="L113" s="33"/>
      <c r="M113" s="148"/>
      <c r="T113" s="54"/>
      <c r="AT113" s="17" t="s">
        <v>169</v>
      </c>
      <c r="AU113" s="17" t="s">
        <v>87</v>
      </c>
    </row>
    <row r="114" spans="2:65" s="12" customFormat="1" x14ac:dyDescent="0.2">
      <c r="B114" s="149"/>
      <c r="D114" s="150" t="s">
        <v>171</v>
      </c>
      <c r="E114" s="151" t="s">
        <v>33</v>
      </c>
      <c r="F114" s="152" t="s">
        <v>179</v>
      </c>
      <c r="H114" s="151" t="s">
        <v>33</v>
      </c>
      <c r="I114" s="153"/>
      <c r="L114" s="149"/>
      <c r="M114" s="154"/>
      <c r="T114" s="155"/>
      <c r="AT114" s="151" t="s">
        <v>171</v>
      </c>
      <c r="AU114" s="151" t="s">
        <v>87</v>
      </c>
      <c r="AV114" s="12" t="s">
        <v>21</v>
      </c>
      <c r="AW114" s="12" t="s">
        <v>39</v>
      </c>
      <c r="AX114" s="12" t="s">
        <v>78</v>
      </c>
      <c r="AY114" s="151" t="s">
        <v>160</v>
      </c>
    </row>
    <row r="115" spans="2:65" s="13" customFormat="1" x14ac:dyDescent="0.2">
      <c r="B115" s="156"/>
      <c r="D115" s="150" t="s">
        <v>171</v>
      </c>
      <c r="E115" s="157" t="s">
        <v>33</v>
      </c>
      <c r="F115" s="158" t="s">
        <v>193</v>
      </c>
      <c r="H115" s="159">
        <v>0.6</v>
      </c>
      <c r="I115" s="160"/>
      <c r="L115" s="156"/>
      <c r="M115" s="161"/>
      <c r="T115" s="162"/>
      <c r="AT115" s="157" t="s">
        <v>171</v>
      </c>
      <c r="AU115" s="157" t="s">
        <v>87</v>
      </c>
      <c r="AV115" s="13" t="s">
        <v>87</v>
      </c>
      <c r="AW115" s="13" t="s">
        <v>39</v>
      </c>
      <c r="AX115" s="13" t="s">
        <v>78</v>
      </c>
      <c r="AY115" s="157" t="s">
        <v>160</v>
      </c>
    </row>
    <row r="116" spans="2:65" s="12" customFormat="1" x14ac:dyDescent="0.2">
      <c r="B116" s="149"/>
      <c r="D116" s="150" t="s">
        <v>171</v>
      </c>
      <c r="E116" s="151" t="s">
        <v>33</v>
      </c>
      <c r="F116" s="152" t="s">
        <v>194</v>
      </c>
      <c r="H116" s="151" t="s">
        <v>33</v>
      </c>
      <c r="I116" s="153"/>
      <c r="L116" s="149"/>
      <c r="M116" s="154"/>
      <c r="T116" s="155"/>
      <c r="AT116" s="151" t="s">
        <v>171</v>
      </c>
      <c r="AU116" s="151" t="s">
        <v>87</v>
      </c>
      <c r="AV116" s="12" t="s">
        <v>21</v>
      </c>
      <c r="AW116" s="12" t="s">
        <v>39</v>
      </c>
      <c r="AX116" s="12" t="s">
        <v>78</v>
      </c>
      <c r="AY116" s="151" t="s">
        <v>160</v>
      </c>
    </row>
    <row r="117" spans="2:65" s="13" customFormat="1" x14ac:dyDescent="0.2">
      <c r="B117" s="156"/>
      <c r="D117" s="150" t="s">
        <v>171</v>
      </c>
      <c r="E117" s="157" t="s">
        <v>33</v>
      </c>
      <c r="F117" s="158" t="s">
        <v>195</v>
      </c>
      <c r="H117" s="159">
        <v>0.22</v>
      </c>
      <c r="I117" s="160"/>
      <c r="L117" s="156"/>
      <c r="M117" s="161"/>
      <c r="T117" s="162"/>
      <c r="AT117" s="157" t="s">
        <v>171</v>
      </c>
      <c r="AU117" s="157" t="s">
        <v>87</v>
      </c>
      <c r="AV117" s="13" t="s">
        <v>87</v>
      </c>
      <c r="AW117" s="13" t="s">
        <v>39</v>
      </c>
      <c r="AX117" s="13" t="s">
        <v>78</v>
      </c>
      <c r="AY117" s="157" t="s">
        <v>160</v>
      </c>
    </row>
    <row r="118" spans="2:65" s="14" customFormat="1" x14ac:dyDescent="0.2">
      <c r="B118" s="163"/>
      <c r="D118" s="150" t="s">
        <v>171</v>
      </c>
      <c r="E118" s="164" t="s">
        <v>33</v>
      </c>
      <c r="F118" s="165" t="s">
        <v>183</v>
      </c>
      <c r="H118" s="166">
        <v>0.82</v>
      </c>
      <c r="I118" s="167"/>
      <c r="L118" s="163"/>
      <c r="M118" s="168"/>
      <c r="T118" s="169"/>
      <c r="AT118" s="164" t="s">
        <v>171</v>
      </c>
      <c r="AU118" s="164" t="s">
        <v>87</v>
      </c>
      <c r="AV118" s="14" t="s">
        <v>167</v>
      </c>
      <c r="AW118" s="14" t="s">
        <v>39</v>
      </c>
      <c r="AX118" s="14" t="s">
        <v>21</v>
      </c>
      <c r="AY118" s="164" t="s">
        <v>160</v>
      </c>
    </row>
    <row r="119" spans="2:65" s="11" customFormat="1" ht="22.9" customHeight="1" x14ac:dyDescent="0.2">
      <c r="B119" s="120"/>
      <c r="D119" s="121" t="s">
        <v>77</v>
      </c>
      <c r="E119" s="130" t="s">
        <v>196</v>
      </c>
      <c r="F119" s="130" t="s">
        <v>197</v>
      </c>
      <c r="I119" s="123"/>
      <c r="J119" s="131">
        <f>BK119</f>
        <v>0</v>
      </c>
      <c r="L119" s="120"/>
      <c r="M119" s="125"/>
      <c r="P119" s="126">
        <f>SUM(P120:P150)</f>
        <v>0</v>
      </c>
      <c r="R119" s="126">
        <f>SUM(R120:R150)</f>
        <v>0.94496400000000003</v>
      </c>
      <c r="T119" s="127">
        <f>SUM(T120:T150)</f>
        <v>0</v>
      </c>
      <c r="AR119" s="121" t="s">
        <v>21</v>
      </c>
      <c r="AT119" s="128" t="s">
        <v>77</v>
      </c>
      <c r="AU119" s="128" t="s">
        <v>21</v>
      </c>
      <c r="AY119" s="121" t="s">
        <v>160</v>
      </c>
      <c r="BK119" s="129">
        <f>SUM(BK120:BK150)</f>
        <v>0</v>
      </c>
    </row>
    <row r="120" spans="2:65" s="1" customFormat="1" ht="24.2" customHeight="1" x14ac:dyDescent="0.2">
      <c r="B120" s="33"/>
      <c r="C120" s="132" t="s">
        <v>198</v>
      </c>
      <c r="D120" s="132" t="s">
        <v>162</v>
      </c>
      <c r="E120" s="133" t="s">
        <v>199</v>
      </c>
      <c r="F120" s="134" t="s">
        <v>200</v>
      </c>
      <c r="G120" s="135" t="s">
        <v>165</v>
      </c>
      <c r="H120" s="136">
        <v>23</v>
      </c>
      <c r="I120" s="137"/>
      <c r="J120" s="138">
        <f>ROUND(I120*H120,2)</f>
        <v>0</v>
      </c>
      <c r="K120" s="134" t="s">
        <v>166</v>
      </c>
      <c r="L120" s="33"/>
      <c r="M120" s="139" t="s">
        <v>33</v>
      </c>
      <c r="N120" s="140" t="s">
        <v>49</v>
      </c>
      <c r="P120" s="141">
        <f>O120*H120</f>
        <v>0</v>
      </c>
      <c r="Q120" s="141">
        <v>4.3800000000000002E-3</v>
      </c>
      <c r="R120" s="141">
        <f>Q120*H120</f>
        <v>0.10074000000000001</v>
      </c>
      <c r="S120" s="141">
        <v>0</v>
      </c>
      <c r="T120" s="142">
        <f>S120*H120</f>
        <v>0</v>
      </c>
      <c r="AR120" s="143" t="s">
        <v>167</v>
      </c>
      <c r="AT120" s="143" t="s">
        <v>162</v>
      </c>
      <c r="AU120" s="143" t="s">
        <v>87</v>
      </c>
      <c r="AY120" s="17" t="s">
        <v>160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7" t="s">
        <v>21</v>
      </c>
      <c r="BK120" s="144">
        <f>ROUND(I120*H120,2)</f>
        <v>0</v>
      </c>
      <c r="BL120" s="17" t="s">
        <v>167</v>
      </c>
      <c r="BM120" s="143" t="s">
        <v>201</v>
      </c>
    </row>
    <row r="121" spans="2:65" s="1" customFormat="1" x14ac:dyDescent="0.2">
      <c r="B121" s="33"/>
      <c r="D121" s="145" t="s">
        <v>169</v>
      </c>
      <c r="F121" s="146" t="s">
        <v>202</v>
      </c>
      <c r="I121" s="147"/>
      <c r="L121" s="33"/>
      <c r="M121" s="148"/>
      <c r="T121" s="54"/>
      <c r="AT121" s="17" t="s">
        <v>169</v>
      </c>
      <c r="AU121" s="17" t="s">
        <v>87</v>
      </c>
    </row>
    <row r="122" spans="2:65" s="12" customFormat="1" x14ac:dyDescent="0.2">
      <c r="B122" s="149"/>
      <c r="D122" s="150" t="s">
        <v>171</v>
      </c>
      <c r="E122" s="151" t="s">
        <v>33</v>
      </c>
      <c r="F122" s="152" t="s">
        <v>172</v>
      </c>
      <c r="H122" s="151" t="s">
        <v>33</v>
      </c>
      <c r="I122" s="153"/>
      <c r="L122" s="149"/>
      <c r="M122" s="154"/>
      <c r="T122" s="155"/>
      <c r="AT122" s="151" t="s">
        <v>171</v>
      </c>
      <c r="AU122" s="151" t="s">
        <v>87</v>
      </c>
      <c r="AV122" s="12" t="s">
        <v>21</v>
      </c>
      <c r="AW122" s="12" t="s">
        <v>39</v>
      </c>
      <c r="AX122" s="12" t="s">
        <v>78</v>
      </c>
      <c r="AY122" s="151" t="s">
        <v>160</v>
      </c>
    </row>
    <row r="123" spans="2:65" s="13" customFormat="1" x14ac:dyDescent="0.2">
      <c r="B123" s="156"/>
      <c r="D123" s="150" t="s">
        <v>171</v>
      </c>
      <c r="E123" s="157" t="s">
        <v>33</v>
      </c>
      <c r="F123" s="158" t="s">
        <v>203</v>
      </c>
      <c r="H123" s="159">
        <v>20.8</v>
      </c>
      <c r="I123" s="160"/>
      <c r="L123" s="156"/>
      <c r="M123" s="161"/>
      <c r="T123" s="162"/>
      <c r="AT123" s="157" t="s">
        <v>171</v>
      </c>
      <c r="AU123" s="157" t="s">
        <v>87</v>
      </c>
      <c r="AV123" s="13" t="s">
        <v>87</v>
      </c>
      <c r="AW123" s="13" t="s">
        <v>39</v>
      </c>
      <c r="AX123" s="13" t="s">
        <v>78</v>
      </c>
      <c r="AY123" s="157" t="s">
        <v>160</v>
      </c>
    </row>
    <row r="124" spans="2:65" s="12" customFormat="1" x14ac:dyDescent="0.2">
      <c r="B124" s="149"/>
      <c r="D124" s="150" t="s">
        <v>171</v>
      </c>
      <c r="E124" s="151" t="s">
        <v>33</v>
      </c>
      <c r="F124" s="152" t="s">
        <v>204</v>
      </c>
      <c r="H124" s="151" t="s">
        <v>33</v>
      </c>
      <c r="I124" s="153"/>
      <c r="L124" s="149"/>
      <c r="M124" s="154"/>
      <c r="T124" s="155"/>
      <c r="AT124" s="151" t="s">
        <v>171</v>
      </c>
      <c r="AU124" s="151" t="s">
        <v>87</v>
      </c>
      <c r="AV124" s="12" t="s">
        <v>21</v>
      </c>
      <c r="AW124" s="12" t="s">
        <v>39</v>
      </c>
      <c r="AX124" s="12" t="s">
        <v>78</v>
      </c>
      <c r="AY124" s="151" t="s">
        <v>160</v>
      </c>
    </row>
    <row r="125" spans="2:65" s="13" customFormat="1" x14ac:dyDescent="0.2">
      <c r="B125" s="156"/>
      <c r="D125" s="150" t="s">
        <v>171</v>
      </c>
      <c r="E125" s="157" t="s">
        <v>33</v>
      </c>
      <c r="F125" s="158" t="s">
        <v>205</v>
      </c>
      <c r="H125" s="159">
        <v>2.2000000000000002</v>
      </c>
      <c r="I125" s="160"/>
      <c r="L125" s="156"/>
      <c r="M125" s="161"/>
      <c r="T125" s="162"/>
      <c r="AT125" s="157" t="s">
        <v>171</v>
      </c>
      <c r="AU125" s="157" t="s">
        <v>87</v>
      </c>
      <c r="AV125" s="13" t="s">
        <v>87</v>
      </c>
      <c r="AW125" s="13" t="s">
        <v>39</v>
      </c>
      <c r="AX125" s="13" t="s">
        <v>78</v>
      </c>
      <c r="AY125" s="157" t="s">
        <v>160</v>
      </c>
    </row>
    <row r="126" spans="2:65" s="14" customFormat="1" x14ac:dyDescent="0.2">
      <c r="B126" s="163"/>
      <c r="D126" s="150" t="s">
        <v>171</v>
      </c>
      <c r="E126" s="164" t="s">
        <v>33</v>
      </c>
      <c r="F126" s="165" t="s">
        <v>183</v>
      </c>
      <c r="H126" s="166">
        <v>23</v>
      </c>
      <c r="I126" s="167"/>
      <c r="L126" s="163"/>
      <c r="M126" s="168"/>
      <c r="T126" s="169"/>
      <c r="AT126" s="164" t="s">
        <v>171</v>
      </c>
      <c r="AU126" s="164" t="s">
        <v>87</v>
      </c>
      <c r="AV126" s="14" t="s">
        <v>167</v>
      </c>
      <c r="AW126" s="14" t="s">
        <v>39</v>
      </c>
      <c r="AX126" s="14" t="s">
        <v>21</v>
      </c>
      <c r="AY126" s="164" t="s">
        <v>160</v>
      </c>
    </row>
    <row r="127" spans="2:65" s="1" customFormat="1" ht="16.5" customHeight="1" x14ac:dyDescent="0.2">
      <c r="B127" s="33"/>
      <c r="C127" s="132" t="s">
        <v>196</v>
      </c>
      <c r="D127" s="132" t="s">
        <v>162</v>
      </c>
      <c r="E127" s="133" t="s">
        <v>206</v>
      </c>
      <c r="F127" s="134" t="s">
        <v>207</v>
      </c>
      <c r="G127" s="135" t="s">
        <v>165</v>
      </c>
      <c r="H127" s="136">
        <v>23</v>
      </c>
      <c r="I127" s="137"/>
      <c r="J127" s="138">
        <f>ROUND(I127*H127,2)</f>
        <v>0</v>
      </c>
      <c r="K127" s="134" t="s">
        <v>166</v>
      </c>
      <c r="L127" s="33"/>
      <c r="M127" s="139" t="s">
        <v>33</v>
      </c>
      <c r="N127" s="140" t="s">
        <v>49</v>
      </c>
      <c r="P127" s="141">
        <f>O127*H127</f>
        <v>0</v>
      </c>
      <c r="Q127" s="141">
        <v>2.5999999999999998E-4</v>
      </c>
      <c r="R127" s="141">
        <f>Q127*H127</f>
        <v>5.9799999999999992E-3</v>
      </c>
      <c r="S127" s="141">
        <v>0</v>
      </c>
      <c r="T127" s="142">
        <f>S127*H127</f>
        <v>0</v>
      </c>
      <c r="AR127" s="143" t="s">
        <v>167</v>
      </c>
      <c r="AT127" s="143" t="s">
        <v>162</v>
      </c>
      <c r="AU127" s="143" t="s">
        <v>87</v>
      </c>
      <c r="AY127" s="17" t="s">
        <v>160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21</v>
      </c>
      <c r="BK127" s="144">
        <f>ROUND(I127*H127,2)</f>
        <v>0</v>
      </c>
      <c r="BL127" s="17" t="s">
        <v>167</v>
      </c>
      <c r="BM127" s="143" t="s">
        <v>208</v>
      </c>
    </row>
    <row r="128" spans="2:65" s="1" customFormat="1" x14ac:dyDescent="0.2">
      <c r="B128" s="33"/>
      <c r="D128" s="145" t="s">
        <v>169</v>
      </c>
      <c r="F128" s="146" t="s">
        <v>209</v>
      </c>
      <c r="I128" s="147"/>
      <c r="L128" s="33"/>
      <c r="M128" s="148"/>
      <c r="T128" s="54"/>
      <c r="AT128" s="17" t="s">
        <v>169</v>
      </c>
      <c r="AU128" s="17" t="s">
        <v>87</v>
      </c>
    </row>
    <row r="129" spans="2:65" s="12" customFormat="1" x14ac:dyDescent="0.2">
      <c r="B129" s="149"/>
      <c r="D129" s="150" t="s">
        <v>171</v>
      </c>
      <c r="E129" s="151" t="s">
        <v>33</v>
      </c>
      <c r="F129" s="152" t="s">
        <v>172</v>
      </c>
      <c r="H129" s="151" t="s">
        <v>33</v>
      </c>
      <c r="I129" s="153"/>
      <c r="L129" s="149"/>
      <c r="M129" s="154"/>
      <c r="T129" s="155"/>
      <c r="AT129" s="151" t="s">
        <v>171</v>
      </c>
      <c r="AU129" s="151" t="s">
        <v>87</v>
      </c>
      <c r="AV129" s="12" t="s">
        <v>21</v>
      </c>
      <c r="AW129" s="12" t="s">
        <v>39</v>
      </c>
      <c r="AX129" s="12" t="s">
        <v>78</v>
      </c>
      <c r="AY129" s="151" t="s">
        <v>160</v>
      </c>
    </row>
    <row r="130" spans="2:65" s="13" customFormat="1" x14ac:dyDescent="0.2">
      <c r="B130" s="156"/>
      <c r="D130" s="150" t="s">
        <v>171</v>
      </c>
      <c r="E130" s="157" t="s">
        <v>33</v>
      </c>
      <c r="F130" s="158" t="s">
        <v>203</v>
      </c>
      <c r="H130" s="159">
        <v>20.8</v>
      </c>
      <c r="I130" s="160"/>
      <c r="L130" s="156"/>
      <c r="M130" s="161"/>
      <c r="T130" s="162"/>
      <c r="AT130" s="157" t="s">
        <v>171</v>
      </c>
      <c r="AU130" s="157" t="s">
        <v>87</v>
      </c>
      <c r="AV130" s="13" t="s">
        <v>87</v>
      </c>
      <c r="AW130" s="13" t="s">
        <v>39</v>
      </c>
      <c r="AX130" s="13" t="s">
        <v>78</v>
      </c>
      <c r="AY130" s="157" t="s">
        <v>160</v>
      </c>
    </row>
    <row r="131" spans="2:65" s="12" customFormat="1" x14ac:dyDescent="0.2">
      <c r="B131" s="149"/>
      <c r="D131" s="150" t="s">
        <v>171</v>
      </c>
      <c r="E131" s="151" t="s">
        <v>33</v>
      </c>
      <c r="F131" s="152" t="s">
        <v>204</v>
      </c>
      <c r="H131" s="151" t="s">
        <v>33</v>
      </c>
      <c r="I131" s="153"/>
      <c r="L131" s="149"/>
      <c r="M131" s="154"/>
      <c r="T131" s="155"/>
      <c r="AT131" s="151" t="s">
        <v>171</v>
      </c>
      <c r="AU131" s="151" t="s">
        <v>87</v>
      </c>
      <c r="AV131" s="12" t="s">
        <v>21</v>
      </c>
      <c r="AW131" s="12" t="s">
        <v>39</v>
      </c>
      <c r="AX131" s="12" t="s">
        <v>78</v>
      </c>
      <c r="AY131" s="151" t="s">
        <v>160</v>
      </c>
    </row>
    <row r="132" spans="2:65" s="13" customFormat="1" x14ac:dyDescent="0.2">
      <c r="B132" s="156"/>
      <c r="D132" s="150" t="s">
        <v>171</v>
      </c>
      <c r="E132" s="157" t="s">
        <v>33</v>
      </c>
      <c r="F132" s="158" t="s">
        <v>205</v>
      </c>
      <c r="H132" s="159">
        <v>2.2000000000000002</v>
      </c>
      <c r="I132" s="160"/>
      <c r="L132" s="156"/>
      <c r="M132" s="161"/>
      <c r="T132" s="162"/>
      <c r="AT132" s="157" t="s">
        <v>171</v>
      </c>
      <c r="AU132" s="157" t="s">
        <v>87</v>
      </c>
      <c r="AV132" s="13" t="s">
        <v>87</v>
      </c>
      <c r="AW132" s="13" t="s">
        <v>39</v>
      </c>
      <c r="AX132" s="13" t="s">
        <v>78</v>
      </c>
      <c r="AY132" s="157" t="s">
        <v>160</v>
      </c>
    </row>
    <row r="133" spans="2:65" s="14" customFormat="1" x14ac:dyDescent="0.2">
      <c r="B133" s="163"/>
      <c r="D133" s="150" t="s">
        <v>171</v>
      </c>
      <c r="E133" s="164" t="s">
        <v>33</v>
      </c>
      <c r="F133" s="165" t="s">
        <v>183</v>
      </c>
      <c r="H133" s="166">
        <v>23</v>
      </c>
      <c r="I133" s="167"/>
      <c r="L133" s="163"/>
      <c r="M133" s="168"/>
      <c r="T133" s="169"/>
      <c r="AT133" s="164" t="s">
        <v>171</v>
      </c>
      <c r="AU133" s="164" t="s">
        <v>87</v>
      </c>
      <c r="AV133" s="14" t="s">
        <v>167</v>
      </c>
      <c r="AW133" s="14" t="s">
        <v>39</v>
      </c>
      <c r="AX133" s="14" t="s">
        <v>21</v>
      </c>
      <c r="AY133" s="164" t="s">
        <v>160</v>
      </c>
    </row>
    <row r="134" spans="2:65" s="1" customFormat="1" ht="21.75" customHeight="1" x14ac:dyDescent="0.2">
      <c r="B134" s="33"/>
      <c r="C134" s="132" t="s">
        <v>210</v>
      </c>
      <c r="D134" s="132" t="s">
        <v>162</v>
      </c>
      <c r="E134" s="133" t="s">
        <v>211</v>
      </c>
      <c r="F134" s="134" t="s">
        <v>212</v>
      </c>
      <c r="G134" s="135" t="s">
        <v>213</v>
      </c>
      <c r="H134" s="136">
        <v>2</v>
      </c>
      <c r="I134" s="137"/>
      <c r="J134" s="138">
        <f>ROUND(I134*H134,2)</f>
        <v>0</v>
      </c>
      <c r="K134" s="134" t="s">
        <v>166</v>
      </c>
      <c r="L134" s="33"/>
      <c r="M134" s="139" t="s">
        <v>33</v>
      </c>
      <c r="N134" s="140" t="s">
        <v>49</v>
      </c>
      <c r="P134" s="141">
        <f>O134*H134</f>
        <v>0</v>
      </c>
      <c r="Q134" s="141">
        <v>1.0200000000000001E-2</v>
      </c>
      <c r="R134" s="141">
        <f>Q134*H134</f>
        <v>2.0400000000000001E-2</v>
      </c>
      <c r="S134" s="141">
        <v>0</v>
      </c>
      <c r="T134" s="142">
        <f>S134*H134</f>
        <v>0</v>
      </c>
      <c r="AR134" s="143" t="s">
        <v>167</v>
      </c>
      <c r="AT134" s="143" t="s">
        <v>162</v>
      </c>
      <c r="AU134" s="143" t="s">
        <v>87</v>
      </c>
      <c r="AY134" s="17" t="s">
        <v>160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7" t="s">
        <v>21</v>
      </c>
      <c r="BK134" s="144">
        <f>ROUND(I134*H134,2)</f>
        <v>0</v>
      </c>
      <c r="BL134" s="17" t="s">
        <v>167</v>
      </c>
      <c r="BM134" s="143" t="s">
        <v>214</v>
      </c>
    </row>
    <row r="135" spans="2:65" s="1" customFormat="1" x14ac:dyDescent="0.2">
      <c r="B135" s="33"/>
      <c r="D135" s="145" t="s">
        <v>169</v>
      </c>
      <c r="F135" s="146" t="s">
        <v>215</v>
      </c>
      <c r="I135" s="147"/>
      <c r="L135" s="33"/>
      <c r="M135" s="148"/>
      <c r="T135" s="54"/>
      <c r="AT135" s="17" t="s">
        <v>169</v>
      </c>
      <c r="AU135" s="17" t="s">
        <v>87</v>
      </c>
    </row>
    <row r="136" spans="2:65" s="12" customFormat="1" x14ac:dyDescent="0.2">
      <c r="B136" s="149"/>
      <c r="D136" s="150" t="s">
        <v>171</v>
      </c>
      <c r="E136" s="151" t="s">
        <v>33</v>
      </c>
      <c r="F136" s="152" t="s">
        <v>204</v>
      </c>
      <c r="H136" s="151" t="s">
        <v>33</v>
      </c>
      <c r="I136" s="153"/>
      <c r="L136" s="149"/>
      <c r="M136" s="154"/>
      <c r="T136" s="155"/>
      <c r="AT136" s="151" t="s">
        <v>171</v>
      </c>
      <c r="AU136" s="151" t="s">
        <v>87</v>
      </c>
      <c r="AV136" s="12" t="s">
        <v>21</v>
      </c>
      <c r="AW136" s="12" t="s">
        <v>39</v>
      </c>
      <c r="AX136" s="12" t="s">
        <v>78</v>
      </c>
      <c r="AY136" s="151" t="s">
        <v>160</v>
      </c>
    </row>
    <row r="137" spans="2:65" s="13" customFormat="1" x14ac:dyDescent="0.2">
      <c r="B137" s="156"/>
      <c r="D137" s="150" t="s">
        <v>171</v>
      </c>
      <c r="E137" s="157" t="s">
        <v>33</v>
      </c>
      <c r="F137" s="158" t="s">
        <v>87</v>
      </c>
      <c r="H137" s="159">
        <v>2</v>
      </c>
      <c r="I137" s="160"/>
      <c r="L137" s="156"/>
      <c r="M137" s="161"/>
      <c r="T137" s="162"/>
      <c r="AT137" s="157" t="s">
        <v>171</v>
      </c>
      <c r="AU137" s="157" t="s">
        <v>87</v>
      </c>
      <c r="AV137" s="13" t="s">
        <v>87</v>
      </c>
      <c r="AW137" s="13" t="s">
        <v>39</v>
      </c>
      <c r="AX137" s="13" t="s">
        <v>21</v>
      </c>
      <c r="AY137" s="157" t="s">
        <v>160</v>
      </c>
    </row>
    <row r="138" spans="2:65" s="1" customFormat="1" ht="24.2" customHeight="1" x14ac:dyDescent="0.2">
      <c r="B138" s="33"/>
      <c r="C138" s="132" t="s">
        <v>187</v>
      </c>
      <c r="D138" s="132" t="s">
        <v>162</v>
      </c>
      <c r="E138" s="133" t="s">
        <v>216</v>
      </c>
      <c r="F138" s="134" t="s">
        <v>217</v>
      </c>
      <c r="G138" s="135" t="s">
        <v>213</v>
      </c>
      <c r="H138" s="136">
        <v>2.2000000000000002</v>
      </c>
      <c r="I138" s="137"/>
      <c r="J138" s="138">
        <f>ROUND(I138*H138,2)</f>
        <v>0</v>
      </c>
      <c r="K138" s="134" t="s">
        <v>166</v>
      </c>
      <c r="L138" s="33"/>
      <c r="M138" s="139" t="s">
        <v>33</v>
      </c>
      <c r="N138" s="140" t="s">
        <v>49</v>
      </c>
      <c r="P138" s="141">
        <f>O138*H138</f>
        <v>0</v>
      </c>
      <c r="Q138" s="141">
        <v>1.0699999999999999E-2</v>
      </c>
      <c r="R138" s="141">
        <f>Q138*H138</f>
        <v>2.3540000000000002E-2</v>
      </c>
      <c r="S138" s="141">
        <v>0</v>
      </c>
      <c r="T138" s="142">
        <f>S138*H138</f>
        <v>0</v>
      </c>
      <c r="AR138" s="143" t="s">
        <v>167</v>
      </c>
      <c r="AT138" s="143" t="s">
        <v>162</v>
      </c>
      <c r="AU138" s="143" t="s">
        <v>87</v>
      </c>
      <c r="AY138" s="17" t="s">
        <v>160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7" t="s">
        <v>21</v>
      </c>
      <c r="BK138" s="144">
        <f>ROUND(I138*H138,2)</f>
        <v>0</v>
      </c>
      <c r="BL138" s="17" t="s">
        <v>167</v>
      </c>
      <c r="BM138" s="143" t="s">
        <v>218</v>
      </c>
    </row>
    <row r="139" spans="2:65" s="1" customFormat="1" x14ac:dyDescent="0.2">
      <c r="B139" s="33"/>
      <c r="D139" s="145" t="s">
        <v>169</v>
      </c>
      <c r="F139" s="146" t="s">
        <v>219</v>
      </c>
      <c r="I139" s="147"/>
      <c r="L139" s="33"/>
      <c r="M139" s="148"/>
      <c r="T139" s="54"/>
      <c r="AT139" s="17" t="s">
        <v>169</v>
      </c>
      <c r="AU139" s="17" t="s">
        <v>87</v>
      </c>
    </row>
    <row r="140" spans="2:65" s="12" customFormat="1" x14ac:dyDescent="0.2">
      <c r="B140" s="149"/>
      <c r="D140" s="150" t="s">
        <v>171</v>
      </c>
      <c r="E140" s="151" t="s">
        <v>33</v>
      </c>
      <c r="F140" s="152" t="s">
        <v>204</v>
      </c>
      <c r="H140" s="151" t="s">
        <v>33</v>
      </c>
      <c r="I140" s="153"/>
      <c r="L140" s="149"/>
      <c r="M140" s="154"/>
      <c r="T140" s="155"/>
      <c r="AT140" s="151" t="s">
        <v>171</v>
      </c>
      <c r="AU140" s="151" t="s">
        <v>87</v>
      </c>
      <c r="AV140" s="12" t="s">
        <v>21</v>
      </c>
      <c r="AW140" s="12" t="s">
        <v>39</v>
      </c>
      <c r="AX140" s="12" t="s">
        <v>78</v>
      </c>
      <c r="AY140" s="151" t="s">
        <v>160</v>
      </c>
    </row>
    <row r="141" spans="2:65" s="13" customFormat="1" x14ac:dyDescent="0.2">
      <c r="B141" s="156"/>
      <c r="D141" s="150" t="s">
        <v>171</v>
      </c>
      <c r="E141" s="157" t="s">
        <v>33</v>
      </c>
      <c r="F141" s="158" t="s">
        <v>205</v>
      </c>
      <c r="H141" s="159">
        <v>2.2000000000000002</v>
      </c>
      <c r="I141" s="160"/>
      <c r="L141" s="156"/>
      <c r="M141" s="161"/>
      <c r="T141" s="162"/>
      <c r="AT141" s="157" t="s">
        <v>171</v>
      </c>
      <c r="AU141" s="157" t="s">
        <v>87</v>
      </c>
      <c r="AV141" s="13" t="s">
        <v>87</v>
      </c>
      <c r="AW141" s="13" t="s">
        <v>39</v>
      </c>
      <c r="AX141" s="13" t="s">
        <v>21</v>
      </c>
      <c r="AY141" s="157" t="s">
        <v>160</v>
      </c>
    </row>
    <row r="142" spans="2:65" s="1" customFormat="1" ht="24.2" customHeight="1" x14ac:dyDescent="0.2">
      <c r="B142" s="33"/>
      <c r="C142" s="132" t="s">
        <v>220</v>
      </c>
      <c r="D142" s="132" t="s">
        <v>162</v>
      </c>
      <c r="E142" s="133" t="s">
        <v>221</v>
      </c>
      <c r="F142" s="134" t="s">
        <v>222</v>
      </c>
      <c r="G142" s="135" t="s">
        <v>165</v>
      </c>
      <c r="H142" s="136">
        <v>20.8</v>
      </c>
      <c r="I142" s="137"/>
      <c r="J142" s="138">
        <f>ROUND(I142*H142,2)</f>
        <v>0</v>
      </c>
      <c r="K142" s="134" t="s">
        <v>166</v>
      </c>
      <c r="L142" s="33"/>
      <c r="M142" s="139" t="s">
        <v>33</v>
      </c>
      <c r="N142" s="140" t="s">
        <v>49</v>
      </c>
      <c r="P142" s="141">
        <f>O142*H142</f>
        <v>0</v>
      </c>
      <c r="Q142" s="141">
        <v>1.8380000000000001E-2</v>
      </c>
      <c r="R142" s="141">
        <f>Q142*H142</f>
        <v>0.38230400000000003</v>
      </c>
      <c r="S142" s="141">
        <v>0</v>
      </c>
      <c r="T142" s="142">
        <f>S142*H142</f>
        <v>0</v>
      </c>
      <c r="AR142" s="143" t="s">
        <v>167</v>
      </c>
      <c r="AT142" s="143" t="s">
        <v>162</v>
      </c>
      <c r="AU142" s="143" t="s">
        <v>87</v>
      </c>
      <c r="AY142" s="17" t="s">
        <v>160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7" t="s">
        <v>21</v>
      </c>
      <c r="BK142" s="144">
        <f>ROUND(I142*H142,2)</f>
        <v>0</v>
      </c>
      <c r="BL142" s="17" t="s">
        <v>167</v>
      </c>
      <c r="BM142" s="143" t="s">
        <v>223</v>
      </c>
    </row>
    <row r="143" spans="2:65" s="1" customFormat="1" x14ac:dyDescent="0.2">
      <c r="B143" s="33"/>
      <c r="D143" s="145" t="s">
        <v>169</v>
      </c>
      <c r="F143" s="146" t="s">
        <v>224</v>
      </c>
      <c r="I143" s="147"/>
      <c r="L143" s="33"/>
      <c r="M143" s="148"/>
      <c r="T143" s="54"/>
      <c r="AT143" s="17" t="s">
        <v>169</v>
      </c>
      <c r="AU143" s="17" t="s">
        <v>87</v>
      </c>
    </row>
    <row r="144" spans="2:65" s="12" customFormat="1" x14ac:dyDescent="0.2">
      <c r="B144" s="149"/>
      <c r="D144" s="150" t="s">
        <v>171</v>
      </c>
      <c r="E144" s="151" t="s">
        <v>33</v>
      </c>
      <c r="F144" s="152" t="s">
        <v>172</v>
      </c>
      <c r="H144" s="151" t="s">
        <v>33</v>
      </c>
      <c r="I144" s="153"/>
      <c r="L144" s="149"/>
      <c r="M144" s="154"/>
      <c r="T144" s="155"/>
      <c r="AT144" s="151" t="s">
        <v>171</v>
      </c>
      <c r="AU144" s="151" t="s">
        <v>87</v>
      </c>
      <c r="AV144" s="12" t="s">
        <v>21</v>
      </c>
      <c r="AW144" s="12" t="s">
        <v>39</v>
      </c>
      <c r="AX144" s="12" t="s">
        <v>78</v>
      </c>
      <c r="AY144" s="151" t="s">
        <v>160</v>
      </c>
    </row>
    <row r="145" spans="2:65" s="13" customFormat="1" x14ac:dyDescent="0.2">
      <c r="B145" s="156"/>
      <c r="D145" s="150" t="s">
        <v>171</v>
      </c>
      <c r="E145" s="157" t="s">
        <v>33</v>
      </c>
      <c r="F145" s="158" t="s">
        <v>203</v>
      </c>
      <c r="H145" s="159">
        <v>20.8</v>
      </c>
      <c r="I145" s="160"/>
      <c r="L145" s="156"/>
      <c r="M145" s="161"/>
      <c r="T145" s="162"/>
      <c r="AT145" s="157" t="s">
        <v>171</v>
      </c>
      <c r="AU145" s="157" t="s">
        <v>87</v>
      </c>
      <c r="AV145" s="13" t="s">
        <v>87</v>
      </c>
      <c r="AW145" s="13" t="s">
        <v>39</v>
      </c>
      <c r="AX145" s="13" t="s">
        <v>21</v>
      </c>
      <c r="AY145" s="157" t="s">
        <v>160</v>
      </c>
    </row>
    <row r="146" spans="2:65" s="1" customFormat="1" ht="24.2" customHeight="1" x14ac:dyDescent="0.2">
      <c r="B146" s="33"/>
      <c r="C146" s="132" t="s">
        <v>225</v>
      </c>
      <c r="D146" s="132" t="s">
        <v>162</v>
      </c>
      <c r="E146" s="133" t="s">
        <v>226</v>
      </c>
      <c r="F146" s="134" t="s">
        <v>227</v>
      </c>
      <c r="G146" s="135" t="s">
        <v>165</v>
      </c>
      <c r="H146" s="136">
        <v>20</v>
      </c>
      <c r="I146" s="137"/>
      <c r="J146" s="138">
        <f>ROUND(I146*H146,2)</f>
        <v>0</v>
      </c>
      <c r="K146" s="134" t="s">
        <v>166</v>
      </c>
      <c r="L146" s="33"/>
      <c r="M146" s="139" t="s">
        <v>33</v>
      </c>
      <c r="N146" s="140" t="s">
        <v>49</v>
      </c>
      <c r="P146" s="141">
        <f>O146*H146</f>
        <v>0</v>
      </c>
      <c r="Q146" s="141">
        <v>2.06E-2</v>
      </c>
      <c r="R146" s="141">
        <f>Q146*H146</f>
        <v>0.41200000000000003</v>
      </c>
      <c r="S146" s="141">
        <v>0</v>
      </c>
      <c r="T146" s="142">
        <f>S146*H146</f>
        <v>0</v>
      </c>
      <c r="AR146" s="143" t="s">
        <v>167</v>
      </c>
      <c r="AT146" s="143" t="s">
        <v>162</v>
      </c>
      <c r="AU146" s="143" t="s">
        <v>87</v>
      </c>
      <c r="AY146" s="17" t="s">
        <v>160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21</v>
      </c>
      <c r="BK146" s="144">
        <f>ROUND(I146*H146,2)</f>
        <v>0</v>
      </c>
      <c r="BL146" s="17" t="s">
        <v>167</v>
      </c>
      <c r="BM146" s="143" t="s">
        <v>228</v>
      </c>
    </row>
    <row r="147" spans="2:65" s="1" customFormat="1" x14ac:dyDescent="0.2">
      <c r="B147" s="33"/>
      <c r="D147" s="145" t="s">
        <v>169</v>
      </c>
      <c r="F147" s="146" t="s">
        <v>229</v>
      </c>
      <c r="I147" s="147"/>
      <c r="L147" s="33"/>
      <c r="M147" s="148"/>
      <c r="T147" s="54"/>
      <c r="AT147" s="17" t="s">
        <v>169</v>
      </c>
      <c r="AU147" s="17" t="s">
        <v>87</v>
      </c>
    </row>
    <row r="148" spans="2:65" s="12" customFormat="1" x14ac:dyDescent="0.2">
      <c r="B148" s="149"/>
      <c r="D148" s="150" t="s">
        <v>171</v>
      </c>
      <c r="E148" s="151" t="s">
        <v>33</v>
      </c>
      <c r="F148" s="152" t="s">
        <v>230</v>
      </c>
      <c r="H148" s="151" t="s">
        <v>33</v>
      </c>
      <c r="I148" s="153"/>
      <c r="L148" s="149"/>
      <c r="M148" s="154"/>
      <c r="T148" s="155"/>
      <c r="AT148" s="151" t="s">
        <v>171</v>
      </c>
      <c r="AU148" s="151" t="s">
        <v>87</v>
      </c>
      <c r="AV148" s="12" t="s">
        <v>21</v>
      </c>
      <c r="AW148" s="12" t="s">
        <v>39</v>
      </c>
      <c r="AX148" s="12" t="s">
        <v>78</v>
      </c>
      <c r="AY148" s="151" t="s">
        <v>160</v>
      </c>
    </row>
    <row r="149" spans="2:65" s="12" customFormat="1" x14ac:dyDescent="0.2">
      <c r="B149" s="149"/>
      <c r="D149" s="150" t="s">
        <v>171</v>
      </c>
      <c r="E149" s="151" t="s">
        <v>33</v>
      </c>
      <c r="F149" s="152" t="s">
        <v>231</v>
      </c>
      <c r="H149" s="151" t="s">
        <v>33</v>
      </c>
      <c r="I149" s="153"/>
      <c r="L149" s="149"/>
      <c r="M149" s="154"/>
      <c r="T149" s="155"/>
      <c r="AT149" s="151" t="s">
        <v>171</v>
      </c>
      <c r="AU149" s="151" t="s">
        <v>87</v>
      </c>
      <c r="AV149" s="12" t="s">
        <v>21</v>
      </c>
      <c r="AW149" s="12" t="s">
        <v>39</v>
      </c>
      <c r="AX149" s="12" t="s">
        <v>78</v>
      </c>
      <c r="AY149" s="151" t="s">
        <v>160</v>
      </c>
    </row>
    <row r="150" spans="2:65" s="13" customFormat="1" x14ac:dyDescent="0.2">
      <c r="B150" s="156"/>
      <c r="D150" s="150" t="s">
        <v>171</v>
      </c>
      <c r="E150" s="157" t="s">
        <v>33</v>
      </c>
      <c r="F150" s="158" t="s">
        <v>232</v>
      </c>
      <c r="H150" s="159">
        <v>20</v>
      </c>
      <c r="I150" s="160"/>
      <c r="L150" s="156"/>
      <c r="M150" s="161"/>
      <c r="T150" s="162"/>
      <c r="AT150" s="157" t="s">
        <v>171</v>
      </c>
      <c r="AU150" s="157" t="s">
        <v>87</v>
      </c>
      <c r="AV150" s="13" t="s">
        <v>87</v>
      </c>
      <c r="AW150" s="13" t="s">
        <v>39</v>
      </c>
      <c r="AX150" s="13" t="s">
        <v>21</v>
      </c>
      <c r="AY150" s="157" t="s">
        <v>160</v>
      </c>
    </row>
    <row r="151" spans="2:65" s="11" customFormat="1" ht="22.9" customHeight="1" x14ac:dyDescent="0.2">
      <c r="B151" s="120"/>
      <c r="D151" s="121" t="s">
        <v>77</v>
      </c>
      <c r="E151" s="130" t="s">
        <v>220</v>
      </c>
      <c r="F151" s="130" t="s">
        <v>233</v>
      </c>
      <c r="I151" s="123"/>
      <c r="J151" s="131">
        <f>BK151</f>
        <v>0</v>
      </c>
      <c r="L151" s="120"/>
      <c r="M151" s="125"/>
      <c r="P151" s="126">
        <f>SUM(P152:P177)</f>
        <v>0</v>
      </c>
      <c r="R151" s="126">
        <f>SUM(R152:R177)</f>
        <v>1.5242800000000001E-2</v>
      </c>
      <c r="T151" s="127">
        <f>SUM(T152:T177)</f>
        <v>1.5853300000000001</v>
      </c>
      <c r="AR151" s="121" t="s">
        <v>21</v>
      </c>
      <c r="AT151" s="128" t="s">
        <v>77</v>
      </c>
      <c r="AU151" s="128" t="s">
        <v>21</v>
      </c>
      <c r="AY151" s="121" t="s">
        <v>160</v>
      </c>
      <c r="BK151" s="129">
        <f>SUM(BK152:BK177)</f>
        <v>0</v>
      </c>
    </row>
    <row r="152" spans="2:65" s="1" customFormat="1" ht="16.5" customHeight="1" x14ac:dyDescent="0.2">
      <c r="B152" s="33"/>
      <c r="C152" s="132" t="s">
        <v>234</v>
      </c>
      <c r="D152" s="132" t="s">
        <v>162</v>
      </c>
      <c r="E152" s="133" t="s">
        <v>235</v>
      </c>
      <c r="F152" s="134" t="s">
        <v>236</v>
      </c>
      <c r="G152" s="135" t="s">
        <v>237</v>
      </c>
      <c r="H152" s="136">
        <v>13.24</v>
      </c>
      <c r="I152" s="137"/>
      <c r="J152" s="138">
        <f>ROUND(I152*H152,2)</f>
        <v>0</v>
      </c>
      <c r="K152" s="134" t="s">
        <v>166</v>
      </c>
      <c r="L152" s="33"/>
      <c r="M152" s="139" t="s">
        <v>33</v>
      </c>
      <c r="N152" s="140" t="s">
        <v>49</v>
      </c>
      <c r="P152" s="141">
        <f>O152*H152</f>
        <v>0</v>
      </c>
      <c r="Q152" s="141">
        <v>0</v>
      </c>
      <c r="R152" s="141">
        <f>Q152*H152</f>
        <v>0</v>
      </c>
      <c r="S152" s="141">
        <v>8.9999999999999993E-3</v>
      </c>
      <c r="T152" s="142">
        <f>S152*H152</f>
        <v>0.11915999999999999</v>
      </c>
      <c r="AR152" s="143" t="s">
        <v>167</v>
      </c>
      <c r="AT152" s="143" t="s">
        <v>162</v>
      </c>
      <c r="AU152" s="143" t="s">
        <v>87</v>
      </c>
      <c r="AY152" s="17" t="s">
        <v>160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7" t="s">
        <v>21</v>
      </c>
      <c r="BK152" s="144">
        <f>ROUND(I152*H152,2)</f>
        <v>0</v>
      </c>
      <c r="BL152" s="17" t="s">
        <v>167</v>
      </c>
      <c r="BM152" s="143" t="s">
        <v>238</v>
      </c>
    </row>
    <row r="153" spans="2:65" s="1" customFormat="1" x14ac:dyDescent="0.2">
      <c r="B153" s="33"/>
      <c r="D153" s="145" t="s">
        <v>169</v>
      </c>
      <c r="F153" s="146" t="s">
        <v>239</v>
      </c>
      <c r="I153" s="147"/>
      <c r="L153" s="33"/>
      <c r="M153" s="148"/>
      <c r="T153" s="54"/>
      <c r="AT153" s="17" t="s">
        <v>169</v>
      </c>
      <c r="AU153" s="17" t="s">
        <v>87</v>
      </c>
    </row>
    <row r="154" spans="2:65" s="12" customFormat="1" x14ac:dyDescent="0.2">
      <c r="B154" s="149"/>
      <c r="D154" s="150" t="s">
        <v>171</v>
      </c>
      <c r="E154" s="151" t="s">
        <v>33</v>
      </c>
      <c r="F154" s="152" t="s">
        <v>240</v>
      </c>
      <c r="H154" s="151" t="s">
        <v>33</v>
      </c>
      <c r="I154" s="153"/>
      <c r="L154" s="149"/>
      <c r="M154" s="154"/>
      <c r="T154" s="155"/>
      <c r="AT154" s="151" t="s">
        <v>171</v>
      </c>
      <c r="AU154" s="151" t="s">
        <v>87</v>
      </c>
      <c r="AV154" s="12" t="s">
        <v>21</v>
      </c>
      <c r="AW154" s="12" t="s">
        <v>39</v>
      </c>
      <c r="AX154" s="12" t="s">
        <v>78</v>
      </c>
      <c r="AY154" s="151" t="s">
        <v>160</v>
      </c>
    </row>
    <row r="155" spans="2:65" s="13" customFormat="1" x14ac:dyDescent="0.2">
      <c r="B155" s="156"/>
      <c r="D155" s="150" t="s">
        <v>171</v>
      </c>
      <c r="E155" s="157" t="s">
        <v>33</v>
      </c>
      <c r="F155" s="158" t="s">
        <v>241</v>
      </c>
      <c r="H155" s="159">
        <v>13.24</v>
      </c>
      <c r="I155" s="160"/>
      <c r="L155" s="156"/>
      <c r="M155" s="161"/>
      <c r="T155" s="162"/>
      <c r="AT155" s="157" t="s">
        <v>171</v>
      </c>
      <c r="AU155" s="157" t="s">
        <v>87</v>
      </c>
      <c r="AV155" s="13" t="s">
        <v>87</v>
      </c>
      <c r="AW155" s="13" t="s">
        <v>39</v>
      </c>
      <c r="AX155" s="13" t="s">
        <v>21</v>
      </c>
      <c r="AY155" s="157" t="s">
        <v>160</v>
      </c>
    </row>
    <row r="156" spans="2:65" s="1" customFormat="1" ht="24.2" customHeight="1" x14ac:dyDescent="0.2">
      <c r="B156" s="33"/>
      <c r="C156" s="132" t="s">
        <v>8</v>
      </c>
      <c r="D156" s="132" t="s">
        <v>162</v>
      </c>
      <c r="E156" s="133" t="s">
        <v>242</v>
      </c>
      <c r="F156" s="134" t="s">
        <v>243</v>
      </c>
      <c r="G156" s="135" t="s">
        <v>165</v>
      </c>
      <c r="H156" s="136">
        <v>16.222000000000001</v>
      </c>
      <c r="I156" s="137"/>
      <c r="J156" s="138">
        <f>ROUND(I156*H156,2)</f>
        <v>0</v>
      </c>
      <c r="K156" s="134" t="s">
        <v>166</v>
      </c>
      <c r="L156" s="33"/>
      <c r="M156" s="139" t="s">
        <v>33</v>
      </c>
      <c r="N156" s="140" t="s">
        <v>49</v>
      </c>
      <c r="P156" s="141">
        <f>O156*H156</f>
        <v>0</v>
      </c>
      <c r="Q156" s="141">
        <v>0</v>
      </c>
      <c r="R156" s="141">
        <f>Q156*H156</f>
        <v>0</v>
      </c>
      <c r="S156" s="141">
        <v>3.5000000000000003E-2</v>
      </c>
      <c r="T156" s="142">
        <f>S156*H156</f>
        <v>0.56777000000000011</v>
      </c>
      <c r="AR156" s="143" t="s">
        <v>167</v>
      </c>
      <c r="AT156" s="143" t="s">
        <v>162</v>
      </c>
      <c r="AU156" s="143" t="s">
        <v>87</v>
      </c>
      <c r="AY156" s="17" t="s">
        <v>160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21</v>
      </c>
      <c r="BK156" s="144">
        <f>ROUND(I156*H156,2)</f>
        <v>0</v>
      </c>
      <c r="BL156" s="17" t="s">
        <v>167</v>
      </c>
      <c r="BM156" s="143" t="s">
        <v>244</v>
      </c>
    </row>
    <row r="157" spans="2:65" s="1" customFormat="1" x14ac:dyDescent="0.2">
      <c r="B157" s="33"/>
      <c r="D157" s="145" t="s">
        <v>169</v>
      </c>
      <c r="F157" s="146" t="s">
        <v>245</v>
      </c>
      <c r="I157" s="147"/>
      <c r="L157" s="33"/>
      <c r="M157" s="148"/>
      <c r="T157" s="54"/>
      <c r="AT157" s="17" t="s">
        <v>169</v>
      </c>
      <c r="AU157" s="17" t="s">
        <v>87</v>
      </c>
    </row>
    <row r="158" spans="2:65" s="12" customFormat="1" x14ac:dyDescent="0.2">
      <c r="B158" s="149"/>
      <c r="D158" s="150" t="s">
        <v>171</v>
      </c>
      <c r="E158" s="151" t="s">
        <v>33</v>
      </c>
      <c r="F158" s="152" t="s">
        <v>240</v>
      </c>
      <c r="H158" s="151" t="s">
        <v>33</v>
      </c>
      <c r="I158" s="153"/>
      <c r="L158" s="149"/>
      <c r="M158" s="154"/>
      <c r="T158" s="155"/>
      <c r="AT158" s="151" t="s">
        <v>171</v>
      </c>
      <c r="AU158" s="151" t="s">
        <v>87</v>
      </c>
      <c r="AV158" s="12" t="s">
        <v>21</v>
      </c>
      <c r="AW158" s="12" t="s">
        <v>39</v>
      </c>
      <c r="AX158" s="12" t="s">
        <v>78</v>
      </c>
      <c r="AY158" s="151" t="s">
        <v>160</v>
      </c>
    </row>
    <row r="159" spans="2:65" s="13" customFormat="1" x14ac:dyDescent="0.2">
      <c r="B159" s="156"/>
      <c r="D159" s="150" t="s">
        <v>171</v>
      </c>
      <c r="E159" s="157" t="s">
        <v>33</v>
      </c>
      <c r="F159" s="158" t="s">
        <v>246</v>
      </c>
      <c r="H159" s="159">
        <v>14.35</v>
      </c>
      <c r="I159" s="160"/>
      <c r="L159" s="156"/>
      <c r="M159" s="161"/>
      <c r="T159" s="162"/>
      <c r="AT159" s="157" t="s">
        <v>171</v>
      </c>
      <c r="AU159" s="157" t="s">
        <v>87</v>
      </c>
      <c r="AV159" s="13" t="s">
        <v>87</v>
      </c>
      <c r="AW159" s="13" t="s">
        <v>39</v>
      </c>
      <c r="AX159" s="13" t="s">
        <v>78</v>
      </c>
      <c r="AY159" s="157" t="s">
        <v>160</v>
      </c>
    </row>
    <row r="160" spans="2:65" s="12" customFormat="1" x14ac:dyDescent="0.2">
      <c r="B160" s="149"/>
      <c r="D160" s="150" t="s">
        <v>171</v>
      </c>
      <c r="E160" s="151" t="s">
        <v>33</v>
      </c>
      <c r="F160" s="152" t="s">
        <v>247</v>
      </c>
      <c r="H160" s="151" t="s">
        <v>33</v>
      </c>
      <c r="I160" s="153"/>
      <c r="L160" s="149"/>
      <c r="M160" s="154"/>
      <c r="T160" s="155"/>
      <c r="AT160" s="151" t="s">
        <v>171</v>
      </c>
      <c r="AU160" s="151" t="s">
        <v>87</v>
      </c>
      <c r="AV160" s="12" t="s">
        <v>21</v>
      </c>
      <c r="AW160" s="12" t="s">
        <v>39</v>
      </c>
      <c r="AX160" s="12" t="s">
        <v>78</v>
      </c>
      <c r="AY160" s="151" t="s">
        <v>160</v>
      </c>
    </row>
    <row r="161" spans="2:65" s="13" customFormat="1" x14ac:dyDescent="0.2">
      <c r="B161" s="156"/>
      <c r="D161" s="150" t="s">
        <v>171</v>
      </c>
      <c r="E161" s="157" t="s">
        <v>33</v>
      </c>
      <c r="F161" s="158" t="s">
        <v>248</v>
      </c>
      <c r="H161" s="159">
        <v>1.8720000000000001</v>
      </c>
      <c r="I161" s="160"/>
      <c r="L161" s="156"/>
      <c r="M161" s="161"/>
      <c r="T161" s="162"/>
      <c r="AT161" s="157" t="s">
        <v>171</v>
      </c>
      <c r="AU161" s="157" t="s">
        <v>87</v>
      </c>
      <c r="AV161" s="13" t="s">
        <v>87</v>
      </c>
      <c r="AW161" s="13" t="s">
        <v>39</v>
      </c>
      <c r="AX161" s="13" t="s">
        <v>78</v>
      </c>
      <c r="AY161" s="157" t="s">
        <v>160</v>
      </c>
    </row>
    <row r="162" spans="2:65" s="14" customFormat="1" x14ac:dyDescent="0.2">
      <c r="B162" s="163"/>
      <c r="D162" s="150" t="s">
        <v>171</v>
      </c>
      <c r="E162" s="164" t="s">
        <v>33</v>
      </c>
      <c r="F162" s="165" t="s">
        <v>183</v>
      </c>
      <c r="H162" s="166">
        <v>16.222000000000001</v>
      </c>
      <c r="I162" s="167"/>
      <c r="L162" s="163"/>
      <c r="M162" s="168"/>
      <c r="T162" s="169"/>
      <c r="AT162" s="164" t="s">
        <v>171</v>
      </c>
      <c r="AU162" s="164" t="s">
        <v>87</v>
      </c>
      <c r="AV162" s="14" t="s">
        <v>167</v>
      </c>
      <c r="AW162" s="14" t="s">
        <v>39</v>
      </c>
      <c r="AX162" s="14" t="s">
        <v>21</v>
      </c>
      <c r="AY162" s="164" t="s">
        <v>160</v>
      </c>
    </row>
    <row r="163" spans="2:65" s="1" customFormat="1" ht="16.5" customHeight="1" x14ac:dyDescent="0.2">
      <c r="B163" s="33"/>
      <c r="C163" s="132" t="s">
        <v>249</v>
      </c>
      <c r="D163" s="132" t="s">
        <v>162</v>
      </c>
      <c r="E163" s="133" t="s">
        <v>250</v>
      </c>
      <c r="F163" s="134" t="s">
        <v>251</v>
      </c>
      <c r="G163" s="135" t="s">
        <v>252</v>
      </c>
      <c r="H163" s="136">
        <v>0.36</v>
      </c>
      <c r="I163" s="137"/>
      <c r="J163" s="138">
        <f>ROUND(I163*H163,2)</f>
        <v>0</v>
      </c>
      <c r="K163" s="134" t="s">
        <v>166</v>
      </c>
      <c r="L163" s="33"/>
      <c r="M163" s="139" t="s">
        <v>33</v>
      </c>
      <c r="N163" s="140" t="s">
        <v>49</v>
      </c>
      <c r="P163" s="141">
        <f>O163*H163</f>
        <v>0</v>
      </c>
      <c r="Q163" s="141">
        <v>0</v>
      </c>
      <c r="R163" s="141">
        <f>Q163*H163</f>
        <v>0</v>
      </c>
      <c r="S163" s="141">
        <v>2.2000000000000002</v>
      </c>
      <c r="T163" s="142">
        <f>S163*H163</f>
        <v>0.79200000000000004</v>
      </c>
      <c r="AR163" s="143" t="s">
        <v>167</v>
      </c>
      <c r="AT163" s="143" t="s">
        <v>162</v>
      </c>
      <c r="AU163" s="143" t="s">
        <v>87</v>
      </c>
      <c r="AY163" s="17" t="s">
        <v>160</v>
      </c>
      <c r="BE163" s="144">
        <f>IF(N163="základní",J163,0)</f>
        <v>0</v>
      </c>
      <c r="BF163" s="144">
        <f>IF(N163="snížená",J163,0)</f>
        <v>0</v>
      </c>
      <c r="BG163" s="144">
        <f>IF(N163="zákl. přenesená",J163,0)</f>
        <v>0</v>
      </c>
      <c r="BH163" s="144">
        <f>IF(N163="sníž. přenesená",J163,0)</f>
        <v>0</v>
      </c>
      <c r="BI163" s="144">
        <f>IF(N163="nulová",J163,0)</f>
        <v>0</v>
      </c>
      <c r="BJ163" s="17" t="s">
        <v>21</v>
      </c>
      <c r="BK163" s="144">
        <f>ROUND(I163*H163,2)</f>
        <v>0</v>
      </c>
      <c r="BL163" s="17" t="s">
        <v>167</v>
      </c>
      <c r="BM163" s="143" t="s">
        <v>253</v>
      </c>
    </row>
    <row r="164" spans="2:65" s="1" customFormat="1" x14ac:dyDescent="0.2">
      <c r="B164" s="33"/>
      <c r="D164" s="145" t="s">
        <v>169</v>
      </c>
      <c r="F164" s="146" t="s">
        <v>254</v>
      </c>
      <c r="I164" s="147"/>
      <c r="L164" s="33"/>
      <c r="M164" s="148"/>
      <c r="T164" s="54"/>
      <c r="AT164" s="17" t="s">
        <v>169</v>
      </c>
      <c r="AU164" s="17" t="s">
        <v>87</v>
      </c>
    </row>
    <row r="165" spans="2:65" s="12" customFormat="1" x14ac:dyDescent="0.2">
      <c r="B165" s="149"/>
      <c r="D165" s="150" t="s">
        <v>171</v>
      </c>
      <c r="E165" s="151" t="s">
        <v>33</v>
      </c>
      <c r="F165" s="152" t="s">
        <v>255</v>
      </c>
      <c r="H165" s="151" t="s">
        <v>33</v>
      </c>
      <c r="I165" s="153"/>
      <c r="L165" s="149"/>
      <c r="M165" s="154"/>
      <c r="T165" s="155"/>
      <c r="AT165" s="151" t="s">
        <v>171</v>
      </c>
      <c r="AU165" s="151" t="s">
        <v>87</v>
      </c>
      <c r="AV165" s="12" t="s">
        <v>21</v>
      </c>
      <c r="AW165" s="12" t="s">
        <v>39</v>
      </c>
      <c r="AX165" s="12" t="s">
        <v>78</v>
      </c>
      <c r="AY165" s="151" t="s">
        <v>160</v>
      </c>
    </row>
    <row r="166" spans="2:65" s="13" customFormat="1" x14ac:dyDescent="0.2">
      <c r="B166" s="156"/>
      <c r="D166" s="150" t="s">
        <v>171</v>
      </c>
      <c r="E166" s="157" t="s">
        <v>33</v>
      </c>
      <c r="F166" s="158" t="s">
        <v>256</v>
      </c>
      <c r="H166" s="159">
        <v>0.36</v>
      </c>
      <c r="I166" s="160"/>
      <c r="L166" s="156"/>
      <c r="M166" s="161"/>
      <c r="T166" s="162"/>
      <c r="AT166" s="157" t="s">
        <v>171</v>
      </c>
      <c r="AU166" s="157" t="s">
        <v>87</v>
      </c>
      <c r="AV166" s="13" t="s">
        <v>87</v>
      </c>
      <c r="AW166" s="13" t="s">
        <v>39</v>
      </c>
      <c r="AX166" s="13" t="s">
        <v>21</v>
      </c>
      <c r="AY166" s="157" t="s">
        <v>160</v>
      </c>
    </row>
    <row r="167" spans="2:65" s="1" customFormat="1" ht="24.2" customHeight="1" x14ac:dyDescent="0.2">
      <c r="B167" s="33"/>
      <c r="C167" s="132" t="s">
        <v>257</v>
      </c>
      <c r="D167" s="132" t="s">
        <v>162</v>
      </c>
      <c r="E167" s="133" t="s">
        <v>258</v>
      </c>
      <c r="F167" s="134" t="s">
        <v>259</v>
      </c>
      <c r="G167" s="135" t="s">
        <v>165</v>
      </c>
      <c r="H167" s="136">
        <v>1.4</v>
      </c>
      <c r="I167" s="137"/>
      <c r="J167" s="138">
        <f>ROUND(I167*H167,2)</f>
        <v>0</v>
      </c>
      <c r="K167" s="134" t="s">
        <v>166</v>
      </c>
      <c r="L167" s="33"/>
      <c r="M167" s="139" t="s">
        <v>33</v>
      </c>
      <c r="N167" s="140" t="s">
        <v>49</v>
      </c>
      <c r="P167" s="141">
        <f>O167*H167</f>
        <v>0</v>
      </c>
      <c r="Q167" s="141">
        <v>0</v>
      </c>
      <c r="R167" s="141">
        <f>Q167*H167</f>
        <v>0</v>
      </c>
      <c r="S167" s="141">
        <v>7.5999999999999998E-2</v>
      </c>
      <c r="T167" s="142">
        <f>S167*H167</f>
        <v>0.10639999999999999</v>
      </c>
      <c r="AR167" s="143" t="s">
        <v>167</v>
      </c>
      <c r="AT167" s="143" t="s">
        <v>162</v>
      </c>
      <c r="AU167" s="143" t="s">
        <v>87</v>
      </c>
      <c r="AY167" s="17" t="s">
        <v>160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7" t="s">
        <v>21</v>
      </c>
      <c r="BK167" s="144">
        <f>ROUND(I167*H167,2)</f>
        <v>0</v>
      </c>
      <c r="BL167" s="17" t="s">
        <v>167</v>
      </c>
      <c r="BM167" s="143" t="s">
        <v>260</v>
      </c>
    </row>
    <row r="168" spans="2:65" s="1" customFormat="1" x14ac:dyDescent="0.2">
      <c r="B168" s="33"/>
      <c r="D168" s="145" t="s">
        <v>169</v>
      </c>
      <c r="F168" s="146" t="s">
        <v>261</v>
      </c>
      <c r="I168" s="147"/>
      <c r="L168" s="33"/>
      <c r="M168" s="148"/>
      <c r="T168" s="54"/>
      <c r="AT168" s="17" t="s">
        <v>169</v>
      </c>
      <c r="AU168" s="17" t="s">
        <v>87</v>
      </c>
    </row>
    <row r="169" spans="2:65" s="12" customFormat="1" x14ac:dyDescent="0.2">
      <c r="B169" s="149"/>
      <c r="D169" s="150" t="s">
        <v>171</v>
      </c>
      <c r="E169" s="151" t="s">
        <v>33</v>
      </c>
      <c r="F169" s="152" t="s">
        <v>247</v>
      </c>
      <c r="H169" s="151" t="s">
        <v>33</v>
      </c>
      <c r="I169" s="153"/>
      <c r="L169" s="149"/>
      <c r="M169" s="154"/>
      <c r="T169" s="155"/>
      <c r="AT169" s="151" t="s">
        <v>171</v>
      </c>
      <c r="AU169" s="151" t="s">
        <v>87</v>
      </c>
      <c r="AV169" s="12" t="s">
        <v>21</v>
      </c>
      <c r="AW169" s="12" t="s">
        <v>39</v>
      </c>
      <c r="AX169" s="12" t="s">
        <v>78</v>
      </c>
      <c r="AY169" s="151" t="s">
        <v>160</v>
      </c>
    </row>
    <row r="170" spans="2:65" s="13" customFormat="1" x14ac:dyDescent="0.2">
      <c r="B170" s="156"/>
      <c r="D170" s="150" t="s">
        <v>171</v>
      </c>
      <c r="E170" s="157" t="s">
        <v>33</v>
      </c>
      <c r="F170" s="158" t="s">
        <v>262</v>
      </c>
      <c r="H170" s="159">
        <v>1.4</v>
      </c>
      <c r="I170" s="160"/>
      <c r="L170" s="156"/>
      <c r="M170" s="161"/>
      <c r="T170" s="162"/>
      <c r="AT170" s="157" t="s">
        <v>171</v>
      </c>
      <c r="AU170" s="157" t="s">
        <v>87</v>
      </c>
      <c r="AV170" s="13" t="s">
        <v>87</v>
      </c>
      <c r="AW170" s="13" t="s">
        <v>39</v>
      </c>
      <c r="AX170" s="13" t="s">
        <v>78</v>
      </c>
      <c r="AY170" s="157" t="s">
        <v>160</v>
      </c>
    </row>
    <row r="171" spans="2:65" s="14" customFormat="1" x14ac:dyDescent="0.2">
      <c r="B171" s="163"/>
      <c r="D171" s="150" t="s">
        <v>171</v>
      </c>
      <c r="E171" s="164" t="s">
        <v>33</v>
      </c>
      <c r="F171" s="165" t="s">
        <v>183</v>
      </c>
      <c r="H171" s="166">
        <v>1.4</v>
      </c>
      <c r="I171" s="167"/>
      <c r="L171" s="163"/>
      <c r="M171" s="168"/>
      <c r="T171" s="169"/>
      <c r="AT171" s="164" t="s">
        <v>171</v>
      </c>
      <c r="AU171" s="164" t="s">
        <v>87</v>
      </c>
      <c r="AV171" s="14" t="s">
        <v>167</v>
      </c>
      <c r="AW171" s="14" t="s">
        <v>39</v>
      </c>
      <c r="AX171" s="14" t="s">
        <v>21</v>
      </c>
      <c r="AY171" s="164" t="s">
        <v>160</v>
      </c>
    </row>
    <row r="172" spans="2:65" s="1" customFormat="1" ht="24.2" customHeight="1" x14ac:dyDescent="0.2">
      <c r="B172" s="33"/>
      <c r="C172" s="132" t="s">
        <v>263</v>
      </c>
      <c r="D172" s="132" t="s">
        <v>162</v>
      </c>
      <c r="E172" s="133" t="s">
        <v>264</v>
      </c>
      <c r="F172" s="134" t="s">
        <v>265</v>
      </c>
      <c r="G172" s="135" t="s">
        <v>165</v>
      </c>
      <c r="H172" s="136">
        <v>381.07</v>
      </c>
      <c r="I172" s="137"/>
      <c r="J172" s="138">
        <f>ROUND(I172*H172,2)</f>
        <v>0</v>
      </c>
      <c r="K172" s="134" t="s">
        <v>166</v>
      </c>
      <c r="L172" s="33"/>
      <c r="M172" s="139" t="s">
        <v>33</v>
      </c>
      <c r="N172" s="140" t="s">
        <v>49</v>
      </c>
      <c r="P172" s="141">
        <f>O172*H172</f>
        <v>0</v>
      </c>
      <c r="Q172" s="141">
        <v>0</v>
      </c>
      <c r="R172" s="141">
        <f>Q172*H172</f>
        <v>0</v>
      </c>
      <c r="S172" s="141">
        <v>0</v>
      </c>
      <c r="T172" s="142">
        <f>S172*H172</f>
        <v>0</v>
      </c>
      <c r="AR172" s="143" t="s">
        <v>167</v>
      </c>
      <c r="AT172" s="143" t="s">
        <v>162</v>
      </c>
      <c r="AU172" s="143" t="s">
        <v>87</v>
      </c>
      <c r="AY172" s="17" t="s">
        <v>160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7" t="s">
        <v>21</v>
      </c>
      <c r="BK172" s="144">
        <f>ROUND(I172*H172,2)</f>
        <v>0</v>
      </c>
      <c r="BL172" s="17" t="s">
        <v>167</v>
      </c>
      <c r="BM172" s="143" t="s">
        <v>266</v>
      </c>
    </row>
    <row r="173" spans="2:65" s="1" customFormat="1" x14ac:dyDescent="0.2">
      <c r="B173" s="33"/>
      <c r="D173" s="145" t="s">
        <v>169</v>
      </c>
      <c r="F173" s="146" t="s">
        <v>267</v>
      </c>
      <c r="I173" s="147"/>
      <c r="L173" s="33"/>
      <c r="M173" s="148"/>
      <c r="T173" s="54"/>
      <c r="AT173" s="17" t="s">
        <v>169</v>
      </c>
      <c r="AU173" s="17" t="s">
        <v>87</v>
      </c>
    </row>
    <row r="174" spans="2:65" s="12" customFormat="1" x14ac:dyDescent="0.2">
      <c r="B174" s="149"/>
      <c r="D174" s="150" t="s">
        <v>171</v>
      </c>
      <c r="E174" s="151" t="s">
        <v>33</v>
      </c>
      <c r="F174" s="152" t="s">
        <v>268</v>
      </c>
      <c r="H174" s="151" t="s">
        <v>33</v>
      </c>
      <c r="I174" s="153"/>
      <c r="L174" s="149"/>
      <c r="M174" s="154"/>
      <c r="T174" s="155"/>
      <c r="AT174" s="151" t="s">
        <v>171</v>
      </c>
      <c r="AU174" s="151" t="s">
        <v>87</v>
      </c>
      <c r="AV174" s="12" t="s">
        <v>21</v>
      </c>
      <c r="AW174" s="12" t="s">
        <v>39</v>
      </c>
      <c r="AX174" s="12" t="s">
        <v>78</v>
      </c>
      <c r="AY174" s="151" t="s">
        <v>160</v>
      </c>
    </row>
    <row r="175" spans="2:65" s="13" customFormat="1" x14ac:dyDescent="0.2">
      <c r="B175" s="156"/>
      <c r="D175" s="150" t="s">
        <v>171</v>
      </c>
      <c r="E175" s="157" t="s">
        <v>33</v>
      </c>
      <c r="F175" s="158" t="s">
        <v>269</v>
      </c>
      <c r="H175" s="159">
        <v>381.07</v>
      </c>
      <c r="I175" s="160"/>
      <c r="L175" s="156"/>
      <c r="M175" s="161"/>
      <c r="T175" s="162"/>
      <c r="AT175" s="157" t="s">
        <v>171</v>
      </c>
      <c r="AU175" s="157" t="s">
        <v>87</v>
      </c>
      <c r="AV175" s="13" t="s">
        <v>87</v>
      </c>
      <c r="AW175" s="13" t="s">
        <v>39</v>
      </c>
      <c r="AX175" s="13" t="s">
        <v>21</v>
      </c>
      <c r="AY175" s="157" t="s">
        <v>160</v>
      </c>
    </row>
    <row r="176" spans="2:65" s="1" customFormat="1" ht="24.2" customHeight="1" x14ac:dyDescent="0.2">
      <c r="B176" s="33"/>
      <c r="C176" s="132" t="s">
        <v>270</v>
      </c>
      <c r="D176" s="132" t="s">
        <v>162</v>
      </c>
      <c r="E176" s="133" t="s">
        <v>271</v>
      </c>
      <c r="F176" s="134" t="s">
        <v>272</v>
      </c>
      <c r="G176" s="135" t="s">
        <v>165</v>
      </c>
      <c r="H176" s="136">
        <v>381.07</v>
      </c>
      <c r="I176" s="137"/>
      <c r="J176" s="138">
        <f>ROUND(I176*H176,2)</f>
        <v>0</v>
      </c>
      <c r="K176" s="134" t="s">
        <v>166</v>
      </c>
      <c r="L176" s="33"/>
      <c r="M176" s="139" t="s">
        <v>33</v>
      </c>
      <c r="N176" s="140" t="s">
        <v>49</v>
      </c>
      <c r="P176" s="141">
        <f>O176*H176</f>
        <v>0</v>
      </c>
      <c r="Q176" s="141">
        <v>4.0000000000000003E-5</v>
      </c>
      <c r="R176" s="141">
        <f>Q176*H176</f>
        <v>1.5242800000000001E-2</v>
      </c>
      <c r="S176" s="141">
        <v>0</v>
      </c>
      <c r="T176" s="142">
        <f>S176*H176</f>
        <v>0</v>
      </c>
      <c r="AR176" s="143" t="s">
        <v>167</v>
      </c>
      <c r="AT176" s="143" t="s">
        <v>162</v>
      </c>
      <c r="AU176" s="143" t="s">
        <v>87</v>
      </c>
      <c r="AY176" s="17" t="s">
        <v>160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7" t="s">
        <v>21</v>
      </c>
      <c r="BK176" s="144">
        <f>ROUND(I176*H176,2)</f>
        <v>0</v>
      </c>
      <c r="BL176" s="17" t="s">
        <v>167</v>
      </c>
      <c r="BM176" s="143" t="s">
        <v>273</v>
      </c>
    </row>
    <row r="177" spans="2:65" s="1" customFormat="1" x14ac:dyDescent="0.2">
      <c r="B177" s="33"/>
      <c r="D177" s="145" t="s">
        <v>169</v>
      </c>
      <c r="F177" s="146" t="s">
        <v>274</v>
      </c>
      <c r="I177" s="147"/>
      <c r="L177" s="33"/>
      <c r="M177" s="148"/>
      <c r="T177" s="54"/>
      <c r="AT177" s="17" t="s">
        <v>169</v>
      </c>
      <c r="AU177" s="17" t="s">
        <v>87</v>
      </c>
    </row>
    <row r="178" spans="2:65" s="11" customFormat="1" ht="22.9" customHeight="1" x14ac:dyDescent="0.2">
      <c r="B178" s="120"/>
      <c r="D178" s="121" t="s">
        <v>77</v>
      </c>
      <c r="E178" s="130" t="s">
        <v>275</v>
      </c>
      <c r="F178" s="130" t="s">
        <v>276</v>
      </c>
      <c r="I178" s="123"/>
      <c r="J178" s="131">
        <f>BK178</f>
        <v>0</v>
      </c>
      <c r="L178" s="120"/>
      <c r="M178" s="125"/>
      <c r="P178" s="126">
        <f>SUM(P179:P191)</f>
        <v>0</v>
      </c>
      <c r="R178" s="126">
        <f>SUM(R179:R191)</f>
        <v>0</v>
      </c>
      <c r="T178" s="127">
        <f>SUM(T179:T191)</f>
        <v>0</v>
      </c>
      <c r="AR178" s="121" t="s">
        <v>21</v>
      </c>
      <c r="AT178" s="128" t="s">
        <v>77</v>
      </c>
      <c r="AU178" s="128" t="s">
        <v>21</v>
      </c>
      <c r="AY178" s="121" t="s">
        <v>160</v>
      </c>
      <c r="BK178" s="129">
        <f>SUM(BK179:BK191)</f>
        <v>0</v>
      </c>
    </row>
    <row r="179" spans="2:65" s="1" customFormat="1" ht="24.2" customHeight="1" x14ac:dyDescent="0.2">
      <c r="B179" s="33"/>
      <c r="C179" s="132" t="s">
        <v>277</v>
      </c>
      <c r="D179" s="132" t="s">
        <v>162</v>
      </c>
      <c r="E179" s="133" t="s">
        <v>278</v>
      </c>
      <c r="F179" s="134" t="s">
        <v>279</v>
      </c>
      <c r="G179" s="135" t="s">
        <v>176</v>
      </c>
      <c r="H179" s="136">
        <v>1.7709999999999999</v>
      </c>
      <c r="I179" s="137"/>
      <c r="J179" s="138">
        <f>ROUND(I179*H179,2)</f>
        <v>0</v>
      </c>
      <c r="K179" s="134" t="s">
        <v>166</v>
      </c>
      <c r="L179" s="33"/>
      <c r="M179" s="139" t="s">
        <v>33</v>
      </c>
      <c r="N179" s="140" t="s">
        <v>49</v>
      </c>
      <c r="P179" s="141">
        <f>O179*H179</f>
        <v>0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167</v>
      </c>
      <c r="AT179" s="143" t="s">
        <v>162</v>
      </c>
      <c r="AU179" s="143" t="s">
        <v>87</v>
      </c>
      <c r="AY179" s="17" t="s">
        <v>160</v>
      </c>
      <c r="BE179" s="144">
        <f>IF(N179="základní",J179,0)</f>
        <v>0</v>
      </c>
      <c r="BF179" s="144">
        <f>IF(N179="snížená",J179,0)</f>
        <v>0</v>
      </c>
      <c r="BG179" s="144">
        <f>IF(N179="zákl. přenesená",J179,0)</f>
        <v>0</v>
      </c>
      <c r="BH179" s="144">
        <f>IF(N179="sníž. přenesená",J179,0)</f>
        <v>0</v>
      </c>
      <c r="BI179" s="144">
        <f>IF(N179="nulová",J179,0)</f>
        <v>0</v>
      </c>
      <c r="BJ179" s="17" t="s">
        <v>21</v>
      </c>
      <c r="BK179" s="144">
        <f>ROUND(I179*H179,2)</f>
        <v>0</v>
      </c>
      <c r="BL179" s="17" t="s">
        <v>167</v>
      </c>
      <c r="BM179" s="143" t="s">
        <v>280</v>
      </c>
    </row>
    <row r="180" spans="2:65" s="1" customFormat="1" x14ac:dyDescent="0.2">
      <c r="B180" s="33"/>
      <c r="D180" s="145" t="s">
        <v>169</v>
      </c>
      <c r="F180" s="146" t="s">
        <v>281</v>
      </c>
      <c r="I180" s="147"/>
      <c r="L180" s="33"/>
      <c r="M180" s="148"/>
      <c r="T180" s="54"/>
      <c r="AT180" s="17" t="s">
        <v>169</v>
      </c>
      <c r="AU180" s="17" t="s">
        <v>87</v>
      </c>
    </row>
    <row r="181" spans="2:65" s="1" customFormat="1" ht="21.75" customHeight="1" x14ac:dyDescent="0.2">
      <c r="B181" s="33"/>
      <c r="C181" s="132" t="s">
        <v>282</v>
      </c>
      <c r="D181" s="132" t="s">
        <v>162</v>
      </c>
      <c r="E181" s="133" t="s">
        <v>283</v>
      </c>
      <c r="F181" s="134" t="s">
        <v>284</v>
      </c>
      <c r="G181" s="135" t="s">
        <v>176</v>
      </c>
      <c r="H181" s="136">
        <v>1.7709999999999999</v>
      </c>
      <c r="I181" s="137"/>
      <c r="J181" s="138">
        <f>ROUND(I181*H181,2)</f>
        <v>0</v>
      </c>
      <c r="K181" s="134" t="s">
        <v>166</v>
      </c>
      <c r="L181" s="33"/>
      <c r="M181" s="139" t="s">
        <v>33</v>
      </c>
      <c r="N181" s="140" t="s">
        <v>49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167</v>
      </c>
      <c r="AT181" s="143" t="s">
        <v>162</v>
      </c>
      <c r="AU181" s="143" t="s">
        <v>87</v>
      </c>
      <c r="AY181" s="17" t="s">
        <v>160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7" t="s">
        <v>21</v>
      </c>
      <c r="BK181" s="144">
        <f>ROUND(I181*H181,2)</f>
        <v>0</v>
      </c>
      <c r="BL181" s="17" t="s">
        <v>167</v>
      </c>
      <c r="BM181" s="143" t="s">
        <v>285</v>
      </c>
    </row>
    <row r="182" spans="2:65" s="1" customFormat="1" x14ac:dyDescent="0.2">
      <c r="B182" s="33"/>
      <c r="D182" s="145" t="s">
        <v>169</v>
      </c>
      <c r="F182" s="146" t="s">
        <v>286</v>
      </c>
      <c r="I182" s="147"/>
      <c r="L182" s="33"/>
      <c r="M182" s="148"/>
      <c r="T182" s="54"/>
      <c r="AT182" s="17" t="s">
        <v>169</v>
      </c>
      <c r="AU182" s="17" t="s">
        <v>87</v>
      </c>
    </row>
    <row r="183" spans="2:65" s="1" customFormat="1" ht="24.2" customHeight="1" x14ac:dyDescent="0.2">
      <c r="B183" s="33"/>
      <c r="C183" s="132" t="s">
        <v>287</v>
      </c>
      <c r="D183" s="132" t="s">
        <v>162</v>
      </c>
      <c r="E183" s="133" t="s">
        <v>288</v>
      </c>
      <c r="F183" s="134" t="s">
        <v>289</v>
      </c>
      <c r="G183" s="135" t="s">
        <v>176</v>
      </c>
      <c r="H183" s="136">
        <v>29.501999999999999</v>
      </c>
      <c r="I183" s="137"/>
      <c r="J183" s="138">
        <f>ROUND(I183*H183,2)</f>
        <v>0</v>
      </c>
      <c r="K183" s="134" t="s">
        <v>166</v>
      </c>
      <c r="L183" s="33"/>
      <c r="M183" s="139" t="s">
        <v>33</v>
      </c>
      <c r="N183" s="140" t="s">
        <v>49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167</v>
      </c>
      <c r="AT183" s="143" t="s">
        <v>162</v>
      </c>
      <c r="AU183" s="143" t="s">
        <v>87</v>
      </c>
      <c r="AY183" s="17" t="s">
        <v>160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7" t="s">
        <v>21</v>
      </c>
      <c r="BK183" s="144">
        <f>ROUND(I183*H183,2)</f>
        <v>0</v>
      </c>
      <c r="BL183" s="17" t="s">
        <v>167</v>
      </c>
      <c r="BM183" s="143" t="s">
        <v>290</v>
      </c>
    </row>
    <row r="184" spans="2:65" s="1" customFormat="1" x14ac:dyDescent="0.2">
      <c r="B184" s="33"/>
      <c r="D184" s="145" t="s">
        <v>169</v>
      </c>
      <c r="F184" s="146" t="s">
        <v>291</v>
      </c>
      <c r="I184" s="147"/>
      <c r="L184" s="33"/>
      <c r="M184" s="148"/>
      <c r="T184" s="54"/>
      <c r="AT184" s="17" t="s">
        <v>169</v>
      </c>
      <c r="AU184" s="17" t="s">
        <v>87</v>
      </c>
    </row>
    <row r="185" spans="2:65" s="13" customFormat="1" x14ac:dyDescent="0.2">
      <c r="B185" s="156"/>
      <c r="D185" s="150" t="s">
        <v>171</v>
      </c>
      <c r="E185" s="157" t="s">
        <v>33</v>
      </c>
      <c r="F185" s="158" t="s">
        <v>292</v>
      </c>
      <c r="H185" s="159">
        <v>29.501999999999999</v>
      </c>
      <c r="I185" s="160"/>
      <c r="L185" s="156"/>
      <c r="M185" s="161"/>
      <c r="T185" s="162"/>
      <c r="AT185" s="157" t="s">
        <v>171</v>
      </c>
      <c r="AU185" s="157" t="s">
        <v>87</v>
      </c>
      <c r="AV185" s="13" t="s">
        <v>87</v>
      </c>
      <c r="AW185" s="13" t="s">
        <v>39</v>
      </c>
      <c r="AX185" s="13" t="s">
        <v>21</v>
      </c>
      <c r="AY185" s="157" t="s">
        <v>160</v>
      </c>
    </row>
    <row r="186" spans="2:65" s="1" customFormat="1" ht="24.2" customHeight="1" x14ac:dyDescent="0.2">
      <c r="B186" s="33"/>
      <c r="C186" s="132" t="s">
        <v>232</v>
      </c>
      <c r="D186" s="132" t="s">
        <v>162</v>
      </c>
      <c r="E186" s="133" t="s">
        <v>293</v>
      </c>
      <c r="F186" s="134" t="s">
        <v>294</v>
      </c>
      <c r="G186" s="135" t="s">
        <v>176</v>
      </c>
      <c r="H186" s="136">
        <v>0.52800000000000002</v>
      </c>
      <c r="I186" s="137"/>
      <c r="J186" s="138">
        <f>ROUND(I186*H186,2)</f>
        <v>0</v>
      </c>
      <c r="K186" s="134" t="s">
        <v>166</v>
      </c>
      <c r="L186" s="33"/>
      <c r="M186" s="139" t="s">
        <v>33</v>
      </c>
      <c r="N186" s="140" t="s">
        <v>49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167</v>
      </c>
      <c r="AT186" s="143" t="s">
        <v>162</v>
      </c>
      <c r="AU186" s="143" t="s">
        <v>87</v>
      </c>
      <c r="AY186" s="17" t="s">
        <v>160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7" t="s">
        <v>21</v>
      </c>
      <c r="BK186" s="144">
        <f>ROUND(I186*H186,2)</f>
        <v>0</v>
      </c>
      <c r="BL186" s="17" t="s">
        <v>167</v>
      </c>
      <c r="BM186" s="143" t="s">
        <v>295</v>
      </c>
    </row>
    <row r="187" spans="2:65" s="1" customFormat="1" x14ac:dyDescent="0.2">
      <c r="B187" s="33"/>
      <c r="D187" s="145" t="s">
        <v>169</v>
      </c>
      <c r="F187" s="146" t="s">
        <v>296</v>
      </c>
      <c r="I187" s="147"/>
      <c r="L187" s="33"/>
      <c r="M187" s="148"/>
      <c r="T187" s="54"/>
      <c r="AT187" s="17" t="s">
        <v>169</v>
      </c>
      <c r="AU187" s="17" t="s">
        <v>87</v>
      </c>
    </row>
    <row r="188" spans="2:65" s="1" customFormat="1" ht="24.2" customHeight="1" x14ac:dyDescent="0.2">
      <c r="B188" s="33"/>
      <c r="C188" s="132" t="s">
        <v>7</v>
      </c>
      <c r="D188" s="132" t="s">
        <v>162</v>
      </c>
      <c r="E188" s="133" t="s">
        <v>297</v>
      </c>
      <c r="F188" s="134" t="s">
        <v>298</v>
      </c>
      <c r="G188" s="135" t="s">
        <v>176</v>
      </c>
      <c r="H188" s="136">
        <v>0.79200000000000004</v>
      </c>
      <c r="I188" s="137"/>
      <c r="J188" s="138">
        <f>ROUND(I188*H188,2)</f>
        <v>0</v>
      </c>
      <c r="K188" s="134" t="s">
        <v>166</v>
      </c>
      <c r="L188" s="33"/>
      <c r="M188" s="139" t="s">
        <v>33</v>
      </c>
      <c r="N188" s="140" t="s">
        <v>49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167</v>
      </c>
      <c r="AT188" s="143" t="s">
        <v>162</v>
      </c>
      <c r="AU188" s="143" t="s">
        <v>87</v>
      </c>
      <c r="AY188" s="17" t="s">
        <v>160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21</v>
      </c>
      <c r="BK188" s="144">
        <f>ROUND(I188*H188,2)</f>
        <v>0</v>
      </c>
      <c r="BL188" s="17" t="s">
        <v>167</v>
      </c>
      <c r="BM188" s="143" t="s">
        <v>299</v>
      </c>
    </row>
    <row r="189" spans="2:65" s="1" customFormat="1" x14ac:dyDescent="0.2">
      <c r="B189" s="33"/>
      <c r="D189" s="145" t="s">
        <v>169</v>
      </c>
      <c r="F189" s="146" t="s">
        <v>300</v>
      </c>
      <c r="I189" s="147"/>
      <c r="L189" s="33"/>
      <c r="M189" s="148"/>
      <c r="T189" s="54"/>
      <c r="AT189" s="17" t="s">
        <v>169</v>
      </c>
      <c r="AU189" s="17" t="s">
        <v>87</v>
      </c>
    </row>
    <row r="190" spans="2:65" s="1" customFormat="1" ht="24.2" customHeight="1" x14ac:dyDescent="0.2">
      <c r="B190" s="33"/>
      <c r="C190" s="132" t="s">
        <v>301</v>
      </c>
      <c r="D190" s="132" t="s">
        <v>162</v>
      </c>
      <c r="E190" s="133" t="s">
        <v>302</v>
      </c>
      <c r="F190" s="134" t="s">
        <v>303</v>
      </c>
      <c r="G190" s="135" t="s">
        <v>176</v>
      </c>
      <c r="H190" s="136">
        <v>0.68700000000000006</v>
      </c>
      <c r="I190" s="137"/>
      <c r="J190" s="138">
        <f>ROUND(I190*H190,2)</f>
        <v>0</v>
      </c>
      <c r="K190" s="134" t="s">
        <v>166</v>
      </c>
      <c r="L190" s="33"/>
      <c r="M190" s="139" t="s">
        <v>33</v>
      </c>
      <c r="N190" s="140" t="s">
        <v>49</v>
      </c>
      <c r="P190" s="141">
        <f>O190*H190</f>
        <v>0</v>
      </c>
      <c r="Q190" s="141">
        <v>0</v>
      </c>
      <c r="R190" s="141">
        <f>Q190*H190</f>
        <v>0</v>
      </c>
      <c r="S190" s="141">
        <v>0</v>
      </c>
      <c r="T190" s="142">
        <f>S190*H190</f>
        <v>0</v>
      </c>
      <c r="AR190" s="143" t="s">
        <v>167</v>
      </c>
      <c r="AT190" s="143" t="s">
        <v>162</v>
      </c>
      <c r="AU190" s="143" t="s">
        <v>87</v>
      </c>
      <c r="AY190" s="17" t="s">
        <v>160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7" t="s">
        <v>21</v>
      </c>
      <c r="BK190" s="144">
        <f>ROUND(I190*H190,2)</f>
        <v>0</v>
      </c>
      <c r="BL190" s="17" t="s">
        <v>167</v>
      </c>
      <c r="BM190" s="143" t="s">
        <v>304</v>
      </c>
    </row>
    <row r="191" spans="2:65" s="1" customFormat="1" x14ac:dyDescent="0.2">
      <c r="B191" s="33"/>
      <c r="D191" s="145" t="s">
        <v>169</v>
      </c>
      <c r="F191" s="146" t="s">
        <v>305</v>
      </c>
      <c r="I191" s="147"/>
      <c r="L191" s="33"/>
      <c r="M191" s="148"/>
      <c r="T191" s="54"/>
      <c r="AT191" s="17" t="s">
        <v>169</v>
      </c>
      <c r="AU191" s="17" t="s">
        <v>87</v>
      </c>
    </row>
    <row r="192" spans="2:65" s="11" customFormat="1" ht="22.9" customHeight="1" x14ac:dyDescent="0.2">
      <c r="B192" s="120"/>
      <c r="D192" s="121" t="s">
        <v>77</v>
      </c>
      <c r="E192" s="130" t="s">
        <v>306</v>
      </c>
      <c r="F192" s="130" t="s">
        <v>307</v>
      </c>
      <c r="I192" s="123"/>
      <c r="J192" s="131">
        <f>BK192</f>
        <v>0</v>
      </c>
      <c r="L192" s="120"/>
      <c r="M192" s="125"/>
      <c r="P192" s="126">
        <f>SUM(P193:P194)</f>
        <v>0</v>
      </c>
      <c r="R192" s="126">
        <f>SUM(R193:R194)</f>
        <v>0</v>
      </c>
      <c r="T192" s="127">
        <f>SUM(T193:T194)</f>
        <v>0</v>
      </c>
      <c r="AR192" s="121" t="s">
        <v>21</v>
      </c>
      <c r="AT192" s="128" t="s">
        <v>77</v>
      </c>
      <c r="AU192" s="128" t="s">
        <v>21</v>
      </c>
      <c r="AY192" s="121" t="s">
        <v>160</v>
      </c>
      <c r="BK192" s="129">
        <f>SUM(BK193:BK194)</f>
        <v>0</v>
      </c>
    </row>
    <row r="193" spans="2:65" s="1" customFormat="1" ht="33" customHeight="1" x14ac:dyDescent="0.2">
      <c r="B193" s="33"/>
      <c r="C193" s="132" t="s">
        <v>308</v>
      </c>
      <c r="D193" s="132" t="s">
        <v>162</v>
      </c>
      <c r="E193" s="133" t="s">
        <v>309</v>
      </c>
      <c r="F193" s="134" t="s">
        <v>310</v>
      </c>
      <c r="G193" s="135" t="s">
        <v>176</v>
      </c>
      <c r="H193" s="136">
        <v>1.8120000000000001</v>
      </c>
      <c r="I193" s="137"/>
      <c r="J193" s="138">
        <f>ROUND(I193*H193,2)</f>
        <v>0</v>
      </c>
      <c r="K193" s="134" t="s">
        <v>166</v>
      </c>
      <c r="L193" s="33"/>
      <c r="M193" s="139" t="s">
        <v>33</v>
      </c>
      <c r="N193" s="140" t="s">
        <v>49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167</v>
      </c>
      <c r="AT193" s="143" t="s">
        <v>162</v>
      </c>
      <c r="AU193" s="143" t="s">
        <v>87</v>
      </c>
      <c r="AY193" s="17" t="s">
        <v>160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7" t="s">
        <v>21</v>
      </c>
      <c r="BK193" s="144">
        <f>ROUND(I193*H193,2)</f>
        <v>0</v>
      </c>
      <c r="BL193" s="17" t="s">
        <v>167</v>
      </c>
      <c r="BM193" s="143" t="s">
        <v>311</v>
      </c>
    </row>
    <row r="194" spans="2:65" s="1" customFormat="1" x14ac:dyDescent="0.2">
      <c r="B194" s="33"/>
      <c r="D194" s="145" t="s">
        <v>169</v>
      </c>
      <c r="F194" s="146" t="s">
        <v>312</v>
      </c>
      <c r="I194" s="147"/>
      <c r="L194" s="33"/>
      <c r="M194" s="148"/>
      <c r="T194" s="54"/>
      <c r="AT194" s="17" t="s">
        <v>169</v>
      </c>
      <c r="AU194" s="17" t="s">
        <v>87</v>
      </c>
    </row>
    <row r="195" spans="2:65" s="11" customFormat="1" ht="25.9" customHeight="1" x14ac:dyDescent="0.2">
      <c r="B195" s="120"/>
      <c r="D195" s="121" t="s">
        <v>77</v>
      </c>
      <c r="E195" s="122" t="s">
        <v>313</v>
      </c>
      <c r="F195" s="122" t="s">
        <v>314</v>
      </c>
      <c r="I195" s="123"/>
      <c r="J195" s="124">
        <f>BK195</f>
        <v>0</v>
      </c>
      <c r="L195" s="120"/>
      <c r="M195" s="125"/>
      <c r="P195" s="126">
        <f>P196+P201+P206+P211+P216+P242+P255+P279+P319+P339+P370</f>
        <v>0</v>
      </c>
      <c r="R195" s="126">
        <f>R196+R201+R206+R211+R216+R242+R255+R279+R319+R339+R370</f>
        <v>7.7338243600000007</v>
      </c>
      <c r="T195" s="127">
        <f>T196+T201+T206+T211+T216+T242+T255+T279+T319+T339+T370</f>
        <v>0.18614499999999995</v>
      </c>
      <c r="AR195" s="121" t="s">
        <v>87</v>
      </c>
      <c r="AT195" s="128" t="s">
        <v>77</v>
      </c>
      <c r="AU195" s="128" t="s">
        <v>78</v>
      </c>
      <c r="AY195" s="121" t="s">
        <v>160</v>
      </c>
      <c r="BK195" s="129">
        <f>BK196+BK201+BK206+BK211+BK216+BK242+BK255+BK279+BK319+BK339+BK370</f>
        <v>0</v>
      </c>
    </row>
    <row r="196" spans="2:65" s="11" customFormat="1" ht="22.9" customHeight="1" x14ac:dyDescent="0.2">
      <c r="B196" s="120"/>
      <c r="D196" s="121" t="s">
        <v>77</v>
      </c>
      <c r="E196" s="130" t="s">
        <v>315</v>
      </c>
      <c r="F196" s="130" t="s">
        <v>316</v>
      </c>
      <c r="I196" s="123"/>
      <c r="J196" s="131">
        <f>BK196</f>
        <v>0</v>
      </c>
      <c r="L196" s="120"/>
      <c r="M196" s="125"/>
      <c r="P196" s="126">
        <f>SUM(P197:P200)</f>
        <v>0</v>
      </c>
      <c r="R196" s="126">
        <f>SUM(R197:R200)</f>
        <v>1.7639999999999999E-2</v>
      </c>
      <c r="T196" s="127">
        <f>SUM(T197:T200)</f>
        <v>0</v>
      </c>
      <c r="AR196" s="121" t="s">
        <v>87</v>
      </c>
      <c r="AT196" s="128" t="s">
        <v>77</v>
      </c>
      <c r="AU196" s="128" t="s">
        <v>21</v>
      </c>
      <c r="AY196" s="121" t="s">
        <v>160</v>
      </c>
      <c r="BK196" s="129">
        <f>SUM(BK197:BK200)</f>
        <v>0</v>
      </c>
    </row>
    <row r="197" spans="2:65" s="1" customFormat="1" ht="16.5" customHeight="1" x14ac:dyDescent="0.2">
      <c r="B197" s="33"/>
      <c r="C197" s="132" t="s">
        <v>317</v>
      </c>
      <c r="D197" s="132" t="s">
        <v>162</v>
      </c>
      <c r="E197" s="133" t="s">
        <v>318</v>
      </c>
      <c r="F197" s="134" t="s">
        <v>319</v>
      </c>
      <c r="G197" s="135" t="s">
        <v>320</v>
      </c>
      <c r="H197" s="136">
        <v>1</v>
      </c>
      <c r="I197" s="137"/>
      <c r="J197" s="138">
        <f>ROUND(I197*H197,2)</f>
        <v>0</v>
      </c>
      <c r="K197" s="134" t="s">
        <v>321</v>
      </c>
      <c r="L197" s="33"/>
      <c r="M197" s="139" t="s">
        <v>33</v>
      </c>
      <c r="N197" s="140" t="s">
        <v>49</v>
      </c>
      <c r="P197" s="141">
        <f>O197*H197</f>
        <v>0</v>
      </c>
      <c r="Q197" s="141">
        <v>1.7639999999999999E-2</v>
      </c>
      <c r="R197" s="141">
        <f>Q197*H197</f>
        <v>1.7639999999999999E-2</v>
      </c>
      <c r="S197" s="141">
        <v>0</v>
      </c>
      <c r="T197" s="142">
        <f>S197*H197</f>
        <v>0</v>
      </c>
      <c r="AR197" s="143" t="s">
        <v>270</v>
      </c>
      <c r="AT197" s="143" t="s">
        <v>162</v>
      </c>
      <c r="AU197" s="143" t="s">
        <v>87</v>
      </c>
      <c r="AY197" s="17" t="s">
        <v>160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7" t="s">
        <v>21</v>
      </c>
      <c r="BK197" s="144">
        <f>ROUND(I197*H197,2)</f>
        <v>0</v>
      </c>
      <c r="BL197" s="17" t="s">
        <v>270</v>
      </c>
      <c r="BM197" s="143" t="s">
        <v>322</v>
      </c>
    </row>
    <row r="198" spans="2:65" s="12" customFormat="1" ht="22.5" x14ac:dyDescent="0.2">
      <c r="B198" s="149"/>
      <c r="D198" s="150" t="s">
        <v>171</v>
      </c>
      <c r="E198" s="151" t="s">
        <v>33</v>
      </c>
      <c r="F198" s="152" t="s">
        <v>323</v>
      </c>
      <c r="H198" s="151" t="s">
        <v>33</v>
      </c>
      <c r="I198" s="153"/>
      <c r="L198" s="149"/>
      <c r="M198" s="154"/>
      <c r="T198" s="155"/>
      <c r="AT198" s="151" t="s">
        <v>171</v>
      </c>
      <c r="AU198" s="151" t="s">
        <v>87</v>
      </c>
      <c r="AV198" s="12" t="s">
        <v>21</v>
      </c>
      <c r="AW198" s="12" t="s">
        <v>39</v>
      </c>
      <c r="AX198" s="12" t="s">
        <v>78</v>
      </c>
      <c r="AY198" s="151" t="s">
        <v>160</v>
      </c>
    </row>
    <row r="199" spans="2:65" s="12" customFormat="1" x14ac:dyDescent="0.2">
      <c r="B199" s="149"/>
      <c r="D199" s="150" t="s">
        <v>171</v>
      </c>
      <c r="E199" s="151" t="s">
        <v>33</v>
      </c>
      <c r="F199" s="152" t="s">
        <v>324</v>
      </c>
      <c r="H199" s="151" t="s">
        <v>33</v>
      </c>
      <c r="I199" s="153"/>
      <c r="L199" s="149"/>
      <c r="M199" s="154"/>
      <c r="T199" s="155"/>
      <c r="AT199" s="151" t="s">
        <v>171</v>
      </c>
      <c r="AU199" s="151" t="s">
        <v>87</v>
      </c>
      <c r="AV199" s="12" t="s">
        <v>21</v>
      </c>
      <c r="AW199" s="12" t="s">
        <v>39</v>
      </c>
      <c r="AX199" s="12" t="s">
        <v>78</v>
      </c>
      <c r="AY199" s="151" t="s">
        <v>160</v>
      </c>
    </row>
    <row r="200" spans="2:65" s="13" customFormat="1" x14ac:dyDescent="0.2">
      <c r="B200" s="156"/>
      <c r="D200" s="150" t="s">
        <v>171</v>
      </c>
      <c r="E200" s="157" t="s">
        <v>33</v>
      </c>
      <c r="F200" s="158" t="s">
        <v>21</v>
      </c>
      <c r="H200" s="159">
        <v>1</v>
      </c>
      <c r="I200" s="160"/>
      <c r="L200" s="156"/>
      <c r="M200" s="161"/>
      <c r="T200" s="162"/>
      <c r="AT200" s="157" t="s">
        <v>171</v>
      </c>
      <c r="AU200" s="157" t="s">
        <v>87</v>
      </c>
      <c r="AV200" s="13" t="s">
        <v>87</v>
      </c>
      <c r="AW200" s="13" t="s">
        <v>39</v>
      </c>
      <c r="AX200" s="13" t="s">
        <v>21</v>
      </c>
      <c r="AY200" s="157" t="s">
        <v>160</v>
      </c>
    </row>
    <row r="201" spans="2:65" s="11" customFormat="1" ht="22.9" customHeight="1" x14ac:dyDescent="0.2">
      <c r="B201" s="120"/>
      <c r="D201" s="121" t="s">
        <v>77</v>
      </c>
      <c r="E201" s="130" t="s">
        <v>325</v>
      </c>
      <c r="F201" s="130" t="s">
        <v>326</v>
      </c>
      <c r="I201" s="123"/>
      <c r="J201" s="131">
        <f>BK201</f>
        <v>0</v>
      </c>
      <c r="L201" s="120"/>
      <c r="M201" s="125"/>
      <c r="P201" s="126">
        <f>SUM(P202:P205)</f>
        <v>0</v>
      </c>
      <c r="R201" s="126">
        <f>SUM(R202:R205)</f>
        <v>4.9369999999999997E-2</v>
      </c>
      <c r="T201" s="127">
        <f>SUM(T202:T205)</f>
        <v>0</v>
      </c>
      <c r="AR201" s="121" t="s">
        <v>87</v>
      </c>
      <c r="AT201" s="128" t="s">
        <v>77</v>
      </c>
      <c r="AU201" s="128" t="s">
        <v>21</v>
      </c>
      <c r="AY201" s="121" t="s">
        <v>160</v>
      </c>
      <c r="BK201" s="129">
        <f>SUM(BK202:BK205)</f>
        <v>0</v>
      </c>
    </row>
    <row r="202" spans="2:65" s="1" customFormat="1" ht="16.5" customHeight="1" x14ac:dyDescent="0.2">
      <c r="B202" s="33"/>
      <c r="C202" s="132" t="s">
        <v>327</v>
      </c>
      <c r="D202" s="132" t="s">
        <v>162</v>
      </c>
      <c r="E202" s="133" t="s">
        <v>328</v>
      </c>
      <c r="F202" s="134" t="s">
        <v>329</v>
      </c>
      <c r="G202" s="135" t="s">
        <v>320</v>
      </c>
      <c r="H202" s="136">
        <v>1</v>
      </c>
      <c r="I202" s="137"/>
      <c r="J202" s="138">
        <f>ROUND(I202*H202,2)</f>
        <v>0</v>
      </c>
      <c r="K202" s="134" t="s">
        <v>321</v>
      </c>
      <c r="L202" s="33"/>
      <c r="M202" s="139" t="s">
        <v>33</v>
      </c>
      <c r="N202" s="140" t="s">
        <v>49</v>
      </c>
      <c r="P202" s="141">
        <f>O202*H202</f>
        <v>0</v>
      </c>
      <c r="Q202" s="141">
        <v>4.9369999999999997E-2</v>
      </c>
      <c r="R202" s="141">
        <f>Q202*H202</f>
        <v>4.9369999999999997E-2</v>
      </c>
      <c r="S202" s="141">
        <v>0</v>
      </c>
      <c r="T202" s="142">
        <f>S202*H202</f>
        <v>0</v>
      </c>
      <c r="AR202" s="143" t="s">
        <v>270</v>
      </c>
      <c r="AT202" s="143" t="s">
        <v>162</v>
      </c>
      <c r="AU202" s="143" t="s">
        <v>87</v>
      </c>
      <c r="AY202" s="17" t="s">
        <v>160</v>
      </c>
      <c r="BE202" s="144">
        <f>IF(N202="základní",J202,0)</f>
        <v>0</v>
      </c>
      <c r="BF202" s="144">
        <f>IF(N202="snížená",J202,0)</f>
        <v>0</v>
      </c>
      <c r="BG202" s="144">
        <f>IF(N202="zákl. přenesená",J202,0)</f>
        <v>0</v>
      </c>
      <c r="BH202" s="144">
        <f>IF(N202="sníž. přenesená",J202,0)</f>
        <v>0</v>
      </c>
      <c r="BI202" s="144">
        <f>IF(N202="nulová",J202,0)</f>
        <v>0</v>
      </c>
      <c r="BJ202" s="17" t="s">
        <v>21</v>
      </c>
      <c r="BK202" s="144">
        <f>ROUND(I202*H202,2)</f>
        <v>0</v>
      </c>
      <c r="BL202" s="17" t="s">
        <v>270</v>
      </c>
      <c r="BM202" s="143" t="s">
        <v>330</v>
      </c>
    </row>
    <row r="203" spans="2:65" s="12" customFormat="1" ht="22.5" x14ac:dyDescent="0.2">
      <c r="B203" s="149"/>
      <c r="D203" s="150" t="s">
        <v>171</v>
      </c>
      <c r="E203" s="151" t="s">
        <v>33</v>
      </c>
      <c r="F203" s="152" t="s">
        <v>323</v>
      </c>
      <c r="H203" s="151" t="s">
        <v>33</v>
      </c>
      <c r="I203" s="153"/>
      <c r="L203" s="149"/>
      <c r="M203" s="154"/>
      <c r="T203" s="155"/>
      <c r="AT203" s="151" t="s">
        <v>171</v>
      </c>
      <c r="AU203" s="151" t="s">
        <v>87</v>
      </c>
      <c r="AV203" s="12" t="s">
        <v>21</v>
      </c>
      <c r="AW203" s="12" t="s">
        <v>39</v>
      </c>
      <c r="AX203" s="12" t="s">
        <v>78</v>
      </c>
      <c r="AY203" s="151" t="s">
        <v>160</v>
      </c>
    </row>
    <row r="204" spans="2:65" s="12" customFormat="1" x14ac:dyDescent="0.2">
      <c r="B204" s="149"/>
      <c r="D204" s="150" t="s">
        <v>171</v>
      </c>
      <c r="E204" s="151" t="s">
        <v>33</v>
      </c>
      <c r="F204" s="152" t="s">
        <v>324</v>
      </c>
      <c r="H204" s="151" t="s">
        <v>33</v>
      </c>
      <c r="I204" s="153"/>
      <c r="L204" s="149"/>
      <c r="M204" s="154"/>
      <c r="T204" s="155"/>
      <c r="AT204" s="151" t="s">
        <v>171</v>
      </c>
      <c r="AU204" s="151" t="s">
        <v>87</v>
      </c>
      <c r="AV204" s="12" t="s">
        <v>21</v>
      </c>
      <c r="AW204" s="12" t="s">
        <v>39</v>
      </c>
      <c r="AX204" s="12" t="s">
        <v>78</v>
      </c>
      <c r="AY204" s="151" t="s">
        <v>160</v>
      </c>
    </row>
    <row r="205" spans="2:65" s="13" customFormat="1" x14ac:dyDescent="0.2">
      <c r="B205" s="156"/>
      <c r="D205" s="150" t="s">
        <v>171</v>
      </c>
      <c r="E205" s="157" t="s">
        <v>33</v>
      </c>
      <c r="F205" s="158" t="s">
        <v>21</v>
      </c>
      <c r="H205" s="159">
        <v>1</v>
      </c>
      <c r="I205" s="160"/>
      <c r="L205" s="156"/>
      <c r="M205" s="161"/>
      <c r="T205" s="162"/>
      <c r="AT205" s="157" t="s">
        <v>171</v>
      </c>
      <c r="AU205" s="157" t="s">
        <v>87</v>
      </c>
      <c r="AV205" s="13" t="s">
        <v>87</v>
      </c>
      <c r="AW205" s="13" t="s">
        <v>39</v>
      </c>
      <c r="AX205" s="13" t="s">
        <v>21</v>
      </c>
      <c r="AY205" s="157" t="s">
        <v>160</v>
      </c>
    </row>
    <row r="206" spans="2:65" s="11" customFormat="1" ht="22.9" customHeight="1" x14ac:dyDescent="0.2">
      <c r="B206" s="120"/>
      <c r="D206" s="121" t="s">
        <v>77</v>
      </c>
      <c r="E206" s="130" t="s">
        <v>331</v>
      </c>
      <c r="F206" s="130" t="s">
        <v>332</v>
      </c>
      <c r="I206" s="123"/>
      <c r="J206" s="131">
        <f>BK206</f>
        <v>0</v>
      </c>
      <c r="L206" s="120"/>
      <c r="M206" s="125"/>
      <c r="P206" s="126">
        <f>SUM(P207:P210)</f>
        <v>0</v>
      </c>
      <c r="R206" s="126">
        <f>SUM(R207:R210)</f>
        <v>3.4139999999999997E-2</v>
      </c>
      <c r="T206" s="127">
        <f>SUM(T207:T210)</f>
        <v>0</v>
      </c>
      <c r="AR206" s="121" t="s">
        <v>87</v>
      </c>
      <c r="AT206" s="128" t="s">
        <v>77</v>
      </c>
      <c r="AU206" s="128" t="s">
        <v>21</v>
      </c>
      <c r="AY206" s="121" t="s">
        <v>160</v>
      </c>
      <c r="BK206" s="129">
        <f>SUM(BK207:BK210)</f>
        <v>0</v>
      </c>
    </row>
    <row r="207" spans="2:65" s="1" customFormat="1" ht="24.2" customHeight="1" x14ac:dyDescent="0.2">
      <c r="B207" s="33"/>
      <c r="C207" s="132" t="s">
        <v>333</v>
      </c>
      <c r="D207" s="132" t="s">
        <v>162</v>
      </c>
      <c r="E207" s="133" t="s">
        <v>334</v>
      </c>
      <c r="F207" s="134" t="s">
        <v>335</v>
      </c>
      <c r="G207" s="135" t="s">
        <v>336</v>
      </c>
      <c r="H207" s="136">
        <v>1</v>
      </c>
      <c r="I207" s="137"/>
      <c r="J207" s="138">
        <f>ROUND(I207*H207,2)</f>
        <v>0</v>
      </c>
      <c r="K207" s="134" t="s">
        <v>321</v>
      </c>
      <c r="L207" s="33"/>
      <c r="M207" s="139" t="s">
        <v>33</v>
      </c>
      <c r="N207" s="140" t="s">
        <v>49</v>
      </c>
      <c r="P207" s="141">
        <f>O207*H207</f>
        <v>0</v>
      </c>
      <c r="Q207" s="141">
        <v>1.7069999999999998E-2</v>
      </c>
      <c r="R207" s="141">
        <f>Q207*H207</f>
        <v>1.7069999999999998E-2</v>
      </c>
      <c r="S207" s="141">
        <v>0</v>
      </c>
      <c r="T207" s="142">
        <f>S207*H207</f>
        <v>0</v>
      </c>
      <c r="AR207" s="143" t="s">
        <v>270</v>
      </c>
      <c r="AT207" s="143" t="s">
        <v>162</v>
      </c>
      <c r="AU207" s="143" t="s">
        <v>87</v>
      </c>
      <c r="AY207" s="17" t="s">
        <v>160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7" t="s">
        <v>21</v>
      </c>
      <c r="BK207" s="144">
        <f>ROUND(I207*H207,2)</f>
        <v>0</v>
      </c>
      <c r="BL207" s="17" t="s">
        <v>270</v>
      </c>
      <c r="BM207" s="143" t="s">
        <v>337</v>
      </c>
    </row>
    <row r="208" spans="2:65" s="1" customFormat="1" ht="16.5" customHeight="1" x14ac:dyDescent="0.2">
      <c r="B208" s="33"/>
      <c r="C208" s="132" t="s">
        <v>338</v>
      </c>
      <c r="D208" s="132" t="s">
        <v>162</v>
      </c>
      <c r="E208" s="133" t="s">
        <v>339</v>
      </c>
      <c r="F208" s="134" t="s">
        <v>340</v>
      </c>
      <c r="G208" s="135" t="s">
        <v>336</v>
      </c>
      <c r="H208" s="136">
        <v>1</v>
      </c>
      <c r="I208" s="137"/>
      <c r="J208" s="138">
        <f>ROUND(I208*H208,2)</f>
        <v>0</v>
      </c>
      <c r="K208" s="134" t="s">
        <v>321</v>
      </c>
      <c r="L208" s="33"/>
      <c r="M208" s="139" t="s">
        <v>33</v>
      </c>
      <c r="N208" s="140" t="s">
        <v>49</v>
      </c>
      <c r="P208" s="141">
        <f>O208*H208</f>
        <v>0</v>
      </c>
      <c r="Q208" s="141">
        <v>1.7069999999999998E-2</v>
      </c>
      <c r="R208" s="141">
        <f>Q208*H208</f>
        <v>1.7069999999999998E-2</v>
      </c>
      <c r="S208" s="141">
        <v>0</v>
      </c>
      <c r="T208" s="142">
        <f>S208*H208</f>
        <v>0</v>
      </c>
      <c r="AR208" s="143" t="s">
        <v>270</v>
      </c>
      <c r="AT208" s="143" t="s">
        <v>162</v>
      </c>
      <c r="AU208" s="143" t="s">
        <v>87</v>
      </c>
      <c r="AY208" s="17" t="s">
        <v>160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21</v>
      </c>
      <c r="BK208" s="144">
        <f>ROUND(I208*H208,2)</f>
        <v>0</v>
      </c>
      <c r="BL208" s="17" t="s">
        <v>270</v>
      </c>
      <c r="BM208" s="143" t="s">
        <v>341</v>
      </c>
    </row>
    <row r="209" spans="2:65" s="1" customFormat="1" ht="24.2" customHeight="1" x14ac:dyDescent="0.2">
      <c r="B209" s="33"/>
      <c r="C209" s="132" t="s">
        <v>342</v>
      </c>
      <c r="D209" s="132" t="s">
        <v>162</v>
      </c>
      <c r="E209" s="133" t="s">
        <v>343</v>
      </c>
      <c r="F209" s="134" t="s">
        <v>344</v>
      </c>
      <c r="G209" s="135" t="s">
        <v>176</v>
      </c>
      <c r="H209" s="136">
        <v>3.4000000000000002E-2</v>
      </c>
      <c r="I209" s="137"/>
      <c r="J209" s="138">
        <f>ROUND(I209*H209,2)</f>
        <v>0</v>
      </c>
      <c r="K209" s="134" t="s">
        <v>166</v>
      </c>
      <c r="L209" s="33"/>
      <c r="M209" s="139" t="s">
        <v>33</v>
      </c>
      <c r="N209" s="140" t="s">
        <v>49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270</v>
      </c>
      <c r="AT209" s="143" t="s">
        <v>162</v>
      </c>
      <c r="AU209" s="143" t="s">
        <v>87</v>
      </c>
      <c r="AY209" s="17" t="s">
        <v>160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7" t="s">
        <v>21</v>
      </c>
      <c r="BK209" s="144">
        <f>ROUND(I209*H209,2)</f>
        <v>0</v>
      </c>
      <c r="BL209" s="17" t="s">
        <v>270</v>
      </c>
      <c r="BM209" s="143" t="s">
        <v>345</v>
      </c>
    </row>
    <row r="210" spans="2:65" s="1" customFormat="1" x14ac:dyDescent="0.2">
      <c r="B210" s="33"/>
      <c r="D210" s="145" t="s">
        <v>169</v>
      </c>
      <c r="F210" s="146" t="s">
        <v>346</v>
      </c>
      <c r="I210" s="147"/>
      <c r="L210" s="33"/>
      <c r="M210" s="148"/>
      <c r="T210" s="54"/>
      <c r="AT210" s="17" t="s">
        <v>169</v>
      </c>
      <c r="AU210" s="17" t="s">
        <v>87</v>
      </c>
    </row>
    <row r="211" spans="2:65" s="11" customFormat="1" ht="22.9" customHeight="1" x14ac:dyDescent="0.2">
      <c r="B211" s="120"/>
      <c r="D211" s="121" t="s">
        <v>77</v>
      </c>
      <c r="E211" s="130" t="s">
        <v>347</v>
      </c>
      <c r="F211" s="130" t="s">
        <v>348</v>
      </c>
      <c r="I211" s="123"/>
      <c r="J211" s="131">
        <f>BK211</f>
        <v>0</v>
      </c>
      <c r="L211" s="120"/>
      <c r="M211" s="125"/>
      <c r="P211" s="126">
        <f>SUM(P212:P215)</f>
        <v>0</v>
      </c>
      <c r="R211" s="126">
        <f>SUM(R212:R215)</f>
        <v>0</v>
      </c>
      <c r="T211" s="127">
        <f>SUM(T212:T215)</f>
        <v>0</v>
      </c>
      <c r="AR211" s="121" t="s">
        <v>87</v>
      </c>
      <c r="AT211" s="128" t="s">
        <v>77</v>
      </c>
      <c r="AU211" s="128" t="s">
        <v>21</v>
      </c>
      <c r="AY211" s="121" t="s">
        <v>160</v>
      </c>
      <c r="BK211" s="129">
        <f>SUM(BK212:BK215)</f>
        <v>0</v>
      </c>
    </row>
    <row r="212" spans="2:65" s="1" customFormat="1" ht="16.5" customHeight="1" x14ac:dyDescent="0.2">
      <c r="B212" s="33"/>
      <c r="C212" s="132" t="s">
        <v>349</v>
      </c>
      <c r="D212" s="132" t="s">
        <v>162</v>
      </c>
      <c r="E212" s="133" t="s">
        <v>350</v>
      </c>
      <c r="F212" s="134" t="s">
        <v>351</v>
      </c>
      <c r="G212" s="135" t="s">
        <v>320</v>
      </c>
      <c r="H212" s="136">
        <v>1</v>
      </c>
      <c r="I212" s="137"/>
      <c r="J212" s="138">
        <f>ROUND(I212*H212,2)</f>
        <v>0</v>
      </c>
      <c r="K212" s="134" t="s">
        <v>321</v>
      </c>
      <c r="L212" s="33"/>
      <c r="M212" s="139" t="s">
        <v>33</v>
      </c>
      <c r="N212" s="140" t="s">
        <v>49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270</v>
      </c>
      <c r="AT212" s="143" t="s">
        <v>162</v>
      </c>
      <c r="AU212" s="143" t="s">
        <v>87</v>
      </c>
      <c r="AY212" s="17" t="s">
        <v>160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7" t="s">
        <v>21</v>
      </c>
      <c r="BK212" s="144">
        <f>ROUND(I212*H212,2)</f>
        <v>0</v>
      </c>
      <c r="BL212" s="17" t="s">
        <v>270</v>
      </c>
      <c r="BM212" s="143" t="s">
        <v>352</v>
      </c>
    </row>
    <row r="213" spans="2:65" s="12" customFormat="1" ht="22.5" x14ac:dyDescent="0.2">
      <c r="B213" s="149"/>
      <c r="D213" s="150" t="s">
        <v>171</v>
      </c>
      <c r="E213" s="151" t="s">
        <v>33</v>
      </c>
      <c r="F213" s="152" t="s">
        <v>353</v>
      </c>
      <c r="H213" s="151" t="s">
        <v>33</v>
      </c>
      <c r="I213" s="153"/>
      <c r="L213" s="149"/>
      <c r="M213" s="154"/>
      <c r="T213" s="155"/>
      <c r="AT213" s="151" t="s">
        <v>171</v>
      </c>
      <c r="AU213" s="151" t="s">
        <v>87</v>
      </c>
      <c r="AV213" s="12" t="s">
        <v>21</v>
      </c>
      <c r="AW213" s="12" t="s">
        <v>39</v>
      </c>
      <c r="AX213" s="12" t="s">
        <v>78</v>
      </c>
      <c r="AY213" s="151" t="s">
        <v>160</v>
      </c>
    </row>
    <row r="214" spans="2:65" s="12" customFormat="1" ht="22.5" x14ac:dyDescent="0.2">
      <c r="B214" s="149"/>
      <c r="D214" s="150" t="s">
        <v>171</v>
      </c>
      <c r="E214" s="151" t="s">
        <v>33</v>
      </c>
      <c r="F214" s="152" t="s">
        <v>354</v>
      </c>
      <c r="H214" s="151" t="s">
        <v>33</v>
      </c>
      <c r="I214" s="153"/>
      <c r="L214" s="149"/>
      <c r="M214" s="154"/>
      <c r="T214" s="155"/>
      <c r="AT214" s="151" t="s">
        <v>171</v>
      </c>
      <c r="AU214" s="151" t="s">
        <v>87</v>
      </c>
      <c r="AV214" s="12" t="s">
        <v>21</v>
      </c>
      <c r="AW214" s="12" t="s">
        <v>39</v>
      </c>
      <c r="AX214" s="12" t="s">
        <v>78</v>
      </c>
      <c r="AY214" s="151" t="s">
        <v>160</v>
      </c>
    </row>
    <row r="215" spans="2:65" s="13" customFormat="1" x14ac:dyDescent="0.2">
      <c r="B215" s="156"/>
      <c r="D215" s="150" t="s">
        <v>171</v>
      </c>
      <c r="E215" s="157" t="s">
        <v>33</v>
      </c>
      <c r="F215" s="158" t="s">
        <v>21</v>
      </c>
      <c r="H215" s="159">
        <v>1</v>
      </c>
      <c r="I215" s="160"/>
      <c r="L215" s="156"/>
      <c r="M215" s="161"/>
      <c r="T215" s="162"/>
      <c r="AT215" s="157" t="s">
        <v>171</v>
      </c>
      <c r="AU215" s="157" t="s">
        <v>87</v>
      </c>
      <c r="AV215" s="13" t="s">
        <v>87</v>
      </c>
      <c r="AW215" s="13" t="s">
        <v>39</v>
      </c>
      <c r="AX215" s="13" t="s">
        <v>21</v>
      </c>
      <c r="AY215" s="157" t="s">
        <v>160</v>
      </c>
    </row>
    <row r="216" spans="2:65" s="11" customFormat="1" ht="22.9" customHeight="1" x14ac:dyDescent="0.2">
      <c r="B216" s="120"/>
      <c r="D216" s="121" t="s">
        <v>77</v>
      </c>
      <c r="E216" s="130" t="s">
        <v>355</v>
      </c>
      <c r="F216" s="130" t="s">
        <v>356</v>
      </c>
      <c r="I216" s="123"/>
      <c r="J216" s="131">
        <f>BK216</f>
        <v>0</v>
      </c>
      <c r="L216" s="120"/>
      <c r="M216" s="125"/>
      <c r="P216" s="126">
        <f>SUM(P217:P241)</f>
        <v>0</v>
      </c>
      <c r="R216" s="126">
        <f>SUM(R217:R241)</f>
        <v>5.9248168000000012</v>
      </c>
      <c r="T216" s="127">
        <f>SUM(T217:T241)</f>
        <v>0.18052199999999996</v>
      </c>
      <c r="AR216" s="121" t="s">
        <v>87</v>
      </c>
      <c r="AT216" s="128" t="s">
        <v>77</v>
      </c>
      <c r="AU216" s="128" t="s">
        <v>21</v>
      </c>
      <c r="AY216" s="121" t="s">
        <v>160</v>
      </c>
      <c r="BK216" s="129">
        <f>SUM(BK217:BK241)</f>
        <v>0</v>
      </c>
    </row>
    <row r="217" spans="2:65" s="1" customFormat="1" ht="16.5" customHeight="1" x14ac:dyDescent="0.2">
      <c r="B217" s="33"/>
      <c r="C217" s="132" t="s">
        <v>357</v>
      </c>
      <c r="D217" s="132" t="s">
        <v>162</v>
      </c>
      <c r="E217" s="133" t="s">
        <v>358</v>
      </c>
      <c r="F217" s="134" t="s">
        <v>359</v>
      </c>
      <c r="G217" s="135" t="s">
        <v>165</v>
      </c>
      <c r="H217" s="136">
        <v>78.819999999999993</v>
      </c>
      <c r="I217" s="137"/>
      <c r="J217" s="138">
        <f>ROUND(I217*H217,2)</f>
        <v>0</v>
      </c>
      <c r="K217" s="134" t="s">
        <v>166</v>
      </c>
      <c r="L217" s="33"/>
      <c r="M217" s="139" t="s">
        <v>33</v>
      </c>
      <c r="N217" s="140" t="s">
        <v>49</v>
      </c>
      <c r="P217" s="141">
        <f>O217*H217</f>
        <v>0</v>
      </c>
      <c r="Q217" s="141">
        <v>0</v>
      </c>
      <c r="R217" s="141">
        <f>Q217*H217</f>
        <v>0</v>
      </c>
      <c r="S217" s="141">
        <v>2.0999999999999999E-3</v>
      </c>
      <c r="T217" s="142">
        <f>S217*H217</f>
        <v>0.16552199999999997</v>
      </c>
      <c r="AR217" s="143" t="s">
        <v>270</v>
      </c>
      <c r="AT217" s="143" t="s">
        <v>162</v>
      </c>
      <c r="AU217" s="143" t="s">
        <v>87</v>
      </c>
      <c r="AY217" s="17" t="s">
        <v>160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7" t="s">
        <v>21</v>
      </c>
      <c r="BK217" s="144">
        <f>ROUND(I217*H217,2)</f>
        <v>0</v>
      </c>
      <c r="BL217" s="17" t="s">
        <v>270</v>
      </c>
      <c r="BM217" s="143" t="s">
        <v>360</v>
      </c>
    </row>
    <row r="218" spans="2:65" s="1" customFormat="1" x14ac:dyDescent="0.2">
      <c r="B218" s="33"/>
      <c r="D218" s="145" t="s">
        <v>169</v>
      </c>
      <c r="F218" s="146" t="s">
        <v>361</v>
      </c>
      <c r="I218" s="147"/>
      <c r="L218" s="33"/>
      <c r="M218" s="148"/>
      <c r="T218" s="54"/>
      <c r="AT218" s="17" t="s">
        <v>169</v>
      </c>
      <c r="AU218" s="17" t="s">
        <v>87</v>
      </c>
    </row>
    <row r="219" spans="2:65" s="12" customFormat="1" x14ac:dyDescent="0.2">
      <c r="B219" s="149"/>
      <c r="D219" s="150" t="s">
        <v>171</v>
      </c>
      <c r="E219" s="151" t="s">
        <v>33</v>
      </c>
      <c r="F219" s="152" t="s">
        <v>362</v>
      </c>
      <c r="H219" s="151" t="s">
        <v>33</v>
      </c>
      <c r="I219" s="153"/>
      <c r="L219" s="149"/>
      <c r="M219" s="154"/>
      <c r="T219" s="155"/>
      <c r="AT219" s="151" t="s">
        <v>171</v>
      </c>
      <c r="AU219" s="151" t="s">
        <v>87</v>
      </c>
      <c r="AV219" s="12" t="s">
        <v>21</v>
      </c>
      <c r="AW219" s="12" t="s">
        <v>39</v>
      </c>
      <c r="AX219" s="12" t="s">
        <v>78</v>
      </c>
      <c r="AY219" s="151" t="s">
        <v>160</v>
      </c>
    </row>
    <row r="220" spans="2:65" s="13" customFormat="1" x14ac:dyDescent="0.2">
      <c r="B220" s="156"/>
      <c r="D220" s="150" t="s">
        <v>171</v>
      </c>
      <c r="E220" s="157" t="s">
        <v>33</v>
      </c>
      <c r="F220" s="158" t="s">
        <v>363</v>
      </c>
      <c r="H220" s="159">
        <v>78.819999999999993</v>
      </c>
      <c r="I220" s="160"/>
      <c r="L220" s="156"/>
      <c r="M220" s="161"/>
      <c r="T220" s="162"/>
      <c r="AT220" s="157" t="s">
        <v>171</v>
      </c>
      <c r="AU220" s="157" t="s">
        <v>87</v>
      </c>
      <c r="AV220" s="13" t="s">
        <v>87</v>
      </c>
      <c r="AW220" s="13" t="s">
        <v>39</v>
      </c>
      <c r="AX220" s="13" t="s">
        <v>21</v>
      </c>
      <c r="AY220" s="157" t="s">
        <v>160</v>
      </c>
    </row>
    <row r="221" spans="2:65" s="1" customFormat="1" ht="16.5" customHeight="1" x14ac:dyDescent="0.2">
      <c r="B221" s="33"/>
      <c r="C221" s="132" t="s">
        <v>364</v>
      </c>
      <c r="D221" s="132" t="s">
        <v>162</v>
      </c>
      <c r="E221" s="133" t="s">
        <v>365</v>
      </c>
      <c r="F221" s="134" t="s">
        <v>366</v>
      </c>
      <c r="G221" s="135" t="s">
        <v>213</v>
      </c>
      <c r="H221" s="136">
        <v>15</v>
      </c>
      <c r="I221" s="137"/>
      <c r="J221" s="138">
        <f>ROUND(I221*H221,2)</f>
        <v>0</v>
      </c>
      <c r="K221" s="134" t="s">
        <v>321</v>
      </c>
      <c r="L221" s="33"/>
      <c r="M221" s="139" t="s">
        <v>33</v>
      </c>
      <c r="N221" s="140" t="s">
        <v>49</v>
      </c>
      <c r="P221" s="141">
        <f>O221*H221</f>
        <v>0</v>
      </c>
      <c r="Q221" s="141">
        <v>2.0000000000000002E-5</v>
      </c>
      <c r="R221" s="141">
        <f>Q221*H221</f>
        <v>3.0000000000000003E-4</v>
      </c>
      <c r="S221" s="141">
        <v>1E-3</v>
      </c>
      <c r="T221" s="142">
        <f>S221*H221</f>
        <v>1.4999999999999999E-2</v>
      </c>
      <c r="AR221" s="143" t="s">
        <v>270</v>
      </c>
      <c r="AT221" s="143" t="s">
        <v>162</v>
      </c>
      <c r="AU221" s="143" t="s">
        <v>87</v>
      </c>
      <c r="AY221" s="17" t="s">
        <v>160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7" t="s">
        <v>21</v>
      </c>
      <c r="BK221" s="144">
        <f>ROUND(I221*H221,2)</f>
        <v>0</v>
      </c>
      <c r="BL221" s="17" t="s">
        <v>270</v>
      </c>
      <c r="BM221" s="143" t="s">
        <v>367</v>
      </c>
    </row>
    <row r="222" spans="2:65" s="1" customFormat="1" ht="33" customHeight="1" x14ac:dyDescent="0.2">
      <c r="B222" s="33"/>
      <c r="C222" s="132" t="s">
        <v>368</v>
      </c>
      <c r="D222" s="132" t="s">
        <v>162</v>
      </c>
      <c r="E222" s="133" t="s">
        <v>369</v>
      </c>
      <c r="F222" s="134" t="s">
        <v>370</v>
      </c>
      <c r="G222" s="135" t="s">
        <v>165</v>
      </c>
      <c r="H222" s="136">
        <v>381.07</v>
      </c>
      <c r="I222" s="137"/>
      <c r="J222" s="138">
        <f>ROUND(I222*H222,2)</f>
        <v>0</v>
      </c>
      <c r="K222" s="134" t="s">
        <v>166</v>
      </c>
      <c r="L222" s="33"/>
      <c r="M222" s="139" t="s">
        <v>33</v>
      </c>
      <c r="N222" s="140" t="s">
        <v>49</v>
      </c>
      <c r="P222" s="141">
        <f>O222*H222</f>
        <v>0</v>
      </c>
      <c r="Q222" s="141">
        <v>1.3860000000000001E-2</v>
      </c>
      <c r="R222" s="141">
        <f>Q222*H222</f>
        <v>5.2816302000000004</v>
      </c>
      <c r="S222" s="141">
        <v>0</v>
      </c>
      <c r="T222" s="142">
        <f>S222*H222</f>
        <v>0</v>
      </c>
      <c r="AR222" s="143" t="s">
        <v>270</v>
      </c>
      <c r="AT222" s="143" t="s">
        <v>162</v>
      </c>
      <c r="AU222" s="143" t="s">
        <v>87</v>
      </c>
      <c r="AY222" s="17" t="s">
        <v>160</v>
      </c>
      <c r="BE222" s="144">
        <f>IF(N222="základní",J222,0)</f>
        <v>0</v>
      </c>
      <c r="BF222" s="144">
        <f>IF(N222="snížená",J222,0)</f>
        <v>0</v>
      </c>
      <c r="BG222" s="144">
        <f>IF(N222="zákl. přenesená",J222,0)</f>
        <v>0</v>
      </c>
      <c r="BH222" s="144">
        <f>IF(N222="sníž. přenesená",J222,0)</f>
        <v>0</v>
      </c>
      <c r="BI222" s="144">
        <f>IF(N222="nulová",J222,0)</f>
        <v>0</v>
      </c>
      <c r="BJ222" s="17" t="s">
        <v>21</v>
      </c>
      <c r="BK222" s="144">
        <f>ROUND(I222*H222,2)</f>
        <v>0</v>
      </c>
      <c r="BL222" s="17" t="s">
        <v>270</v>
      </c>
      <c r="BM222" s="143" t="s">
        <v>371</v>
      </c>
    </row>
    <row r="223" spans="2:65" s="1" customFormat="1" x14ac:dyDescent="0.2">
      <c r="B223" s="33"/>
      <c r="D223" s="145" t="s">
        <v>169</v>
      </c>
      <c r="F223" s="146" t="s">
        <v>372</v>
      </c>
      <c r="I223" s="147"/>
      <c r="L223" s="33"/>
      <c r="M223" s="148"/>
      <c r="T223" s="54"/>
      <c r="AT223" s="17" t="s">
        <v>169</v>
      </c>
      <c r="AU223" s="17" t="s">
        <v>87</v>
      </c>
    </row>
    <row r="224" spans="2:65" s="12" customFormat="1" x14ac:dyDescent="0.2">
      <c r="B224" s="149"/>
      <c r="D224" s="150" t="s">
        <v>171</v>
      </c>
      <c r="E224" s="151" t="s">
        <v>33</v>
      </c>
      <c r="F224" s="152" t="s">
        <v>268</v>
      </c>
      <c r="H224" s="151" t="s">
        <v>33</v>
      </c>
      <c r="I224" s="153"/>
      <c r="L224" s="149"/>
      <c r="M224" s="154"/>
      <c r="T224" s="155"/>
      <c r="AT224" s="151" t="s">
        <v>171</v>
      </c>
      <c r="AU224" s="151" t="s">
        <v>87</v>
      </c>
      <c r="AV224" s="12" t="s">
        <v>21</v>
      </c>
      <c r="AW224" s="12" t="s">
        <v>39</v>
      </c>
      <c r="AX224" s="12" t="s">
        <v>78</v>
      </c>
      <c r="AY224" s="151" t="s">
        <v>160</v>
      </c>
    </row>
    <row r="225" spans="2:65" s="13" customFormat="1" x14ac:dyDescent="0.2">
      <c r="B225" s="156"/>
      <c r="D225" s="150" t="s">
        <v>171</v>
      </c>
      <c r="E225" s="157" t="s">
        <v>33</v>
      </c>
      <c r="F225" s="158" t="s">
        <v>269</v>
      </c>
      <c r="H225" s="159">
        <v>381.07</v>
      </c>
      <c r="I225" s="160"/>
      <c r="L225" s="156"/>
      <c r="M225" s="161"/>
      <c r="T225" s="162"/>
      <c r="AT225" s="157" t="s">
        <v>171</v>
      </c>
      <c r="AU225" s="157" t="s">
        <v>87</v>
      </c>
      <c r="AV225" s="13" t="s">
        <v>87</v>
      </c>
      <c r="AW225" s="13" t="s">
        <v>39</v>
      </c>
      <c r="AX225" s="13" t="s">
        <v>21</v>
      </c>
      <c r="AY225" s="157" t="s">
        <v>160</v>
      </c>
    </row>
    <row r="226" spans="2:65" s="1" customFormat="1" ht="21.75" customHeight="1" x14ac:dyDescent="0.2">
      <c r="B226" s="33"/>
      <c r="C226" s="132" t="s">
        <v>373</v>
      </c>
      <c r="D226" s="132" t="s">
        <v>162</v>
      </c>
      <c r="E226" s="133" t="s">
        <v>374</v>
      </c>
      <c r="F226" s="134" t="s">
        <v>375</v>
      </c>
      <c r="G226" s="135" t="s">
        <v>165</v>
      </c>
      <c r="H226" s="136">
        <v>381.07</v>
      </c>
      <c r="I226" s="137"/>
      <c r="J226" s="138">
        <f>ROUND(I226*H226,2)</f>
        <v>0</v>
      </c>
      <c r="K226" s="134" t="s">
        <v>166</v>
      </c>
      <c r="L226" s="33"/>
      <c r="M226" s="139" t="s">
        <v>33</v>
      </c>
      <c r="N226" s="140" t="s">
        <v>49</v>
      </c>
      <c r="P226" s="141">
        <f>O226*H226</f>
        <v>0</v>
      </c>
      <c r="Q226" s="141">
        <v>6.9999999999999999E-4</v>
      </c>
      <c r="R226" s="141">
        <f>Q226*H226</f>
        <v>0.26674900000000001</v>
      </c>
      <c r="S226" s="141">
        <v>0</v>
      </c>
      <c r="T226" s="142">
        <f>S226*H226</f>
        <v>0</v>
      </c>
      <c r="AR226" s="143" t="s">
        <v>270</v>
      </c>
      <c r="AT226" s="143" t="s">
        <v>162</v>
      </c>
      <c r="AU226" s="143" t="s">
        <v>87</v>
      </c>
      <c r="AY226" s="17" t="s">
        <v>160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7" t="s">
        <v>21</v>
      </c>
      <c r="BK226" s="144">
        <f>ROUND(I226*H226,2)</f>
        <v>0</v>
      </c>
      <c r="BL226" s="17" t="s">
        <v>270</v>
      </c>
      <c r="BM226" s="143" t="s">
        <v>376</v>
      </c>
    </row>
    <row r="227" spans="2:65" s="1" customFormat="1" x14ac:dyDescent="0.2">
      <c r="B227" s="33"/>
      <c r="D227" s="145" t="s">
        <v>169</v>
      </c>
      <c r="F227" s="146" t="s">
        <v>377</v>
      </c>
      <c r="I227" s="147"/>
      <c r="L227" s="33"/>
      <c r="M227" s="148"/>
      <c r="T227" s="54"/>
      <c r="AT227" s="17" t="s">
        <v>169</v>
      </c>
      <c r="AU227" s="17" t="s">
        <v>87</v>
      </c>
    </row>
    <row r="228" spans="2:65" s="1" customFormat="1" ht="24.2" customHeight="1" x14ac:dyDescent="0.2">
      <c r="B228" s="33"/>
      <c r="C228" s="132" t="s">
        <v>378</v>
      </c>
      <c r="D228" s="132" t="s">
        <v>162</v>
      </c>
      <c r="E228" s="133" t="s">
        <v>379</v>
      </c>
      <c r="F228" s="134" t="s">
        <v>380</v>
      </c>
      <c r="G228" s="135" t="s">
        <v>237</v>
      </c>
      <c r="H228" s="136">
        <v>55.44</v>
      </c>
      <c r="I228" s="137"/>
      <c r="J228" s="138">
        <f>ROUND(I228*H228,2)</f>
        <v>0</v>
      </c>
      <c r="K228" s="134" t="s">
        <v>166</v>
      </c>
      <c r="L228" s="33"/>
      <c r="M228" s="139" t="s">
        <v>33</v>
      </c>
      <c r="N228" s="140" t="s">
        <v>49</v>
      </c>
      <c r="P228" s="141">
        <f>O228*H228</f>
        <v>0</v>
      </c>
      <c r="Q228" s="141">
        <v>9.8999999999999999E-4</v>
      </c>
      <c r="R228" s="141">
        <f>Q228*H228</f>
        <v>5.48856E-2</v>
      </c>
      <c r="S228" s="141">
        <v>0</v>
      </c>
      <c r="T228" s="142">
        <f>S228*H228</f>
        <v>0</v>
      </c>
      <c r="AR228" s="143" t="s">
        <v>270</v>
      </c>
      <c r="AT228" s="143" t="s">
        <v>162</v>
      </c>
      <c r="AU228" s="143" t="s">
        <v>87</v>
      </c>
      <c r="AY228" s="17" t="s">
        <v>160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7" t="s">
        <v>21</v>
      </c>
      <c r="BK228" s="144">
        <f>ROUND(I228*H228,2)</f>
        <v>0</v>
      </c>
      <c r="BL228" s="17" t="s">
        <v>270</v>
      </c>
      <c r="BM228" s="143" t="s">
        <v>381</v>
      </c>
    </row>
    <row r="229" spans="2:65" s="1" customFormat="1" x14ac:dyDescent="0.2">
      <c r="B229" s="33"/>
      <c r="D229" s="145" t="s">
        <v>169</v>
      </c>
      <c r="F229" s="146" t="s">
        <v>382</v>
      </c>
      <c r="I229" s="147"/>
      <c r="L229" s="33"/>
      <c r="M229" s="148"/>
      <c r="T229" s="54"/>
      <c r="AT229" s="17" t="s">
        <v>169</v>
      </c>
      <c r="AU229" s="17" t="s">
        <v>87</v>
      </c>
    </row>
    <row r="230" spans="2:65" s="12" customFormat="1" x14ac:dyDescent="0.2">
      <c r="B230" s="149"/>
      <c r="D230" s="150" t="s">
        <v>171</v>
      </c>
      <c r="E230" s="151" t="s">
        <v>33</v>
      </c>
      <c r="F230" s="152" t="s">
        <v>383</v>
      </c>
      <c r="H230" s="151" t="s">
        <v>33</v>
      </c>
      <c r="I230" s="153"/>
      <c r="L230" s="149"/>
      <c r="M230" s="154"/>
      <c r="T230" s="155"/>
      <c r="AT230" s="151" t="s">
        <v>171</v>
      </c>
      <c r="AU230" s="151" t="s">
        <v>87</v>
      </c>
      <c r="AV230" s="12" t="s">
        <v>21</v>
      </c>
      <c r="AW230" s="12" t="s">
        <v>39</v>
      </c>
      <c r="AX230" s="12" t="s">
        <v>78</v>
      </c>
      <c r="AY230" s="151" t="s">
        <v>160</v>
      </c>
    </row>
    <row r="231" spans="2:65" s="13" customFormat="1" x14ac:dyDescent="0.2">
      <c r="B231" s="156"/>
      <c r="D231" s="150" t="s">
        <v>171</v>
      </c>
      <c r="E231" s="157" t="s">
        <v>33</v>
      </c>
      <c r="F231" s="158" t="s">
        <v>384</v>
      </c>
      <c r="H231" s="159">
        <v>55.44</v>
      </c>
      <c r="I231" s="160"/>
      <c r="L231" s="156"/>
      <c r="M231" s="161"/>
      <c r="T231" s="162"/>
      <c r="AT231" s="157" t="s">
        <v>171</v>
      </c>
      <c r="AU231" s="157" t="s">
        <v>87</v>
      </c>
      <c r="AV231" s="13" t="s">
        <v>87</v>
      </c>
      <c r="AW231" s="13" t="s">
        <v>39</v>
      </c>
      <c r="AX231" s="13" t="s">
        <v>21</v>
      </c>
      <c r="AY231" s="157" t="s">
        <v>160</v>
      </c>
    </row>
    <row r="232" spans="2:65" s="1" customFormat="1" ht="16.5" customHeight="1" x14ac:dyDescent="0.2">
      <c r="B232" s="33"/>
      <c r="C232" s="170" t="s">
        <v>385</v>
      </c>
      <c r="D232" s="170" t="s">
        <v>184</v>
      </c>
      <c r="E232" s="171" t="s">
        <v>386</v>
      </c>
      <c r="F232" s="172" t="s">
        <v>387</v>
      </c>
      <c r="G232" s="173" t="s">
        <v>237</v>
      </c>
      <c r="H232" s="174">
        <v>55.44</v>
      </c>
      <c r="I232" s="175"/>
      <c r="J232" s="176">
        <f>ROUND(I232*H232,2)</f>
        <v>0</v>
      </c>
      <c r="K232" s="172" t="s">
        <v>166</v>
      </c>
      <c r="L232" s="177"/>
      <c r="M232" s="178" t="s">
        <v>33</v>
      </c>
      <c r="N232" s="179" t="s">
        <v>49</v>
      </c>
      <c r="P232" s="141">
        <f>O232*H232</f>
        <v>0</v>
      </c>
      <c r="Q232" s="141">
        <v>3.0500000000000002E-3</v>
      </c>
      <c r="R232" s="141">
        <f>Q232*H232</f>
        <v>0.16909199999999999</v>
      </c>
      <c r="S232" s="141">
        <v>0</v>
      </c>
      <c r="T232" s="142">
        <f>S232*H232</f>
        <v>0</v>
      </c>
      <c r="AR232" s="143" t="s">
        <v>368</v>
      </c>
      <c r="AT232" s="143" t="s">
        <v>184</v>
      </c>
      <c r="AU232" s="143" t="s">
        <v>87</v>
      </c>
      <c r="AY232" s="17" t="s">
        <v>160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7" t="s">
        <v>21</v>
      </c>
      <c r="BK232" s="144">
        <f>ROUND(I232*H232,2)</f>
        <v>0</v>
      </c>
      <c r="BL232" s="17" t="s">
        <v>270</v>
      </c>
      <c r="BM232" s="143" t="s">
        <v>388</v>
      </c>
    </row>
    <row r="233" spans="2:65" s="1" customFormat="1" ht="24.2" customHeight="1" x14ac:dyDescent="0.2">
      <c r="B233" s="33"/>
      <c r="C233" s="132" t="s">
        <v>389</v>
      </c>
      <c r="D233" s="132" t="s">
        <v>162</v>
      </c>
      <c r="E233" s="133" t="s">
        <v>390</v>
      </c>
      <c r="F233" s="134" t="s">
        <v>391</v>
      </c>
      <c r="G233" s="135" t="s">
        <v>237</v>
      </c>
      <c r="H233" s="136">
        <v>55.44</v>
      </c>
      <c r="I233" s="137"/>
      <c r="J233" s="138">
        <f>ROUND(I233*H233,2)</f>
        <v>0</v>
      </c>
      <c r="K233" s="134" t="s">
        <v>166</v>
      </c>
      <c r="L233" s="33"/>
      <c r="M233" s="139" t="s">
        <v>33</v>
      </c>
      <c r="N233" s="140" t="s">
        <v>49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270</v>
      </c>
      <c r="AT233" s="143" t="s">
        <v>162</v>
      </c>
      <c r="AU233" s="143" t="s">
        <v>87</v>
      </c>
      <c r="AY233" s="17" t="s">
        <v>160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21</v>
      </c>
      <c r="BK233" s="144">
        <f>ROUND(I233*H233,2)</f>
        <v>0</v>
      </c>
      <c r="BL233" s="17" t="s">
        <v>270</v>
      </c>
      <c r="BM233" s="143" t="s">
        <v>392</v>
      </c>
    </row>
    <row r="234" spans="2:65" s="1" customFormat="1" x14ac:dyDescent="0.2">
      <c r="B234" s="33"/>
      <c r="D234" s="145" t="s">
        <v>169</v>
      </c>
      <c r="F234" s="146" t="s">
        <v>393</v>
      </c>
      <c r="I234" s="147"/>
      <c r="L234" s="33"/>
      <c r="M234" s="148"/>
      <c r="T234" s="54"/>
      <c r="AT234" s="17" t="s">
        <v>169</v>
      </c>
      <c r="AU234" s="17" t="s">
        <v>87</v>
      </c>
    </row>
    <row r="235" spans="2:65" s="1" customFormat="1" ht="24.2" customHeight="1" x14ac:dyDescent="0.2">
      <c r="B235" s="33"/>
      <c r="C235" s="132" t="s">
        <v>394</v>
      </c>
      <c r="D235" s="132" t="s">
        <v>162</v>
      </c>
      <c r="E235" s="133" t="s">
        <v>395</v>
      </c>
      <c r="F235" s="134" t="s">
        <v>396</v>
      </c>
      <c r="G235" s="135" t="s">
        <v>213</v>
      </c>
      <c r="H235" s="136">
        <v>12</v>
      </c>
      <c r="I235" s="137"/>
      <c r="J235" s="138">
        <f>ROUND(I235*H235,2)</f>
        <v>0</v>
      </c>
      <c r="K235" s="134" t="s">
        <v>166</v>
      </c>
      <c r="L235" s="33"/>
      <c r="M235" s="139" t="s">
        <v>33</v>
      </c>
      <c r="N235" s="140" t="s">
        <v>49</v>
      </c>
      <c r="P235" s="141">
        <f>O235*H235</f>
        <v>0</v>
      </c>
      <c r="Q235" s="141">
        <v>8.8000000000000003E-4</v>
      </c>
      <c r="R235" s="141">
        <f>Q235*H235</f>
        <v>1.056E-2</v>
      </c>
      <c r="S235" s="141">
        <v>0</v>
      </c>
      <c r="T235" s="142">
        <f>S235*H235</f>
        <v>0</v>
      </c>
      <c r="AR235" s="143" t="s">
        <v>270</v>
      </c>
      <c r="AT235" s="143" t="s">
        <v>162</v>
      </c>
      <c r="AU235" s="143" t="s">
        <v>87</v>
      </c>
      <c r="AY235" s="17" t="s">
        <v>160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7" t="s">
        <v>21</v>
      </c>
      <c r="BK235" s="144">
        <f>ROUND(I235*H235,2)</f>
        <v>0</v>
      </c>
      <c r="BL235" s="17" t="s">
        <v>270</v>
      </c>
      <c r="BM235" s="143" t="s">
        <v>397</v>
      </c>
    </row>
    <row r="236" spans="2:65" s="1" customFormat="1" x14ac:dyDescent="0.2">
      <c r="B236" s="33"/>
      <c r="D236" s="145" t="s">
        <v>169</v>
      </c>
      <c r="F236" s="146" t="s">
        <v>398</v>
      </c>
      <c r="I236" s="147"/>
      <c r="L236" s="33"/>
      <c r="M236" s="148"/>
      <c r="T236" s="54"/>
      <c r="AT236" s="17" t="s">
        <v>169</v>
      </c>
      <c r="AU236" s="17" t="s">
        <v>87</v>
      </c>
    </row>
    <row r="237" spans="2:65" s="12" customFormat="1" x14ac:dyDescent="0.2">
      <c r="B237" s="149"/>
      <c r="D237" s="150" t="s">
        <v>171</v>
      </c>
      <c r="E237" s="151" t="s">
        <v>33</v>
      </c>
      <c r="F237" s="152" t="s">
        <v>399</v>
      </c>
      <c r="H237" s="151" t="s">
        <v>33</v>
      </c>
      <c r="I237" s="153"/>
      <c r="L237" s="149"/>
      <c r="M237" s="154"/>
      <c r="T237" s="155"/>
      <c r="AT237" s="151" t="s">
        <v>171</v>
      </c>
      <c r="AU237" s="151" t="s">
        <v>87</v>
      </c>
      <c r="AV237" s="12" t="s">
        <v>21</v>
      </c>
      <c r="AW237" s="12" t="s">
        <v>39</v>
      </c>
      <c r="AX237" s="12" t="s">
        <v>78</v>
      </c>
      <c r="AY237" s="151" t="s">
        <v>160</v>
      </c>
    </row>
    <row r="238" spans="2:65" s="13" customFormat="1" x14ac:dyDescent="0.2">
      <c r="B238" s="156"/>
      <c r="D238" s="150" t="s">
        <v>171</v>
      </c>
      <c r="E238" s="157" t="s">
        <v>33</v>
      </c>
      <c r="F238" s="158" t="s">
        <v>8</v>
      </c>
      <c r="H238" s="159">
        <v>12</v>
      </c>
      <c r="I238" s="160"/>
      <c r="L238" s="156"/>
      <c r="M238" s="161"/>
      <c r="T238" s="162"/>
      <c r="AT238" s="157" t="s">
        <v>171</v>
      </c>
      <c r="AU238" s="157" t="s">
        <v>87</v>
      </c>
      <c r="AV238" s="13" t="s">
        <v>87</v>
      </c>
      <c r="AW238" s="13" t="s">
        <v>39</v>
      </c>
      <c r="AX238" s="13" t="s">
        <v>21</v>
      </c>
      <c r="AY238" s="157" t="s">
        <v>160</v>
      </c>
    </row>
    <row r="239" spans="2:65" s="1" customFormat="1" ht="16.5" customHeight="1" x14ac:dyDescent="0.2">
      <c r="B239" s="33"/>
      <c r="C239" s="170" t="s">
        <v>400</v>
      </c>
      <c r="D239" s="170" t="s">
        <v>184</v>
      </c>
      <c r="E239" s="171" t="s">
        <v>401</v>
      </c>
      <c r="F239" s="172" t="s">
        <v>402</v>
      </c>
      <c r="G239" s="173" t="s">
        <v>213</v>
      </c>
      <c r="H239" s="174">
        <v>12</v>
      </c>
      <c r="I239" s="175"/>
      <c r="J239" s="176">
        <f>ROUND(I239*H239,2)</f>
        <v>0</v>
      </c>
      <c r="K239" s="172" t="s">
        <v>166</v>
      </c>
      <c r="L239" s="177"/>
      <c r="M239" s="178" t="s">
        <v>33</v>
      </c>
      <c r="N239" s="179" t="s">
        <v>49</v>
      </c>
      <c r="P239" s="141">
        <f>O239*H239</f>
        <v>0</v>
      </c>
      <c r="Q239" s="141">
        <v>1.18E-2</v>
      </c>
      <c r="R239" s="141">
        <f>Q239*H239</f>
        <v>0.1416</v>
      </c>
      <c r="S239" s="141">
        <v>0</v>
      </c>
      <c r="T239" s="142">
        <f>S239*H239</f>
        <v>0</v>
      </c>
      <c r="AR239" s="143" t="s">
        <v>368</v>
      </c>
      <c r="AT239" s="143" t="s">
        <v>184</v>
      </c>
      <c r="AU239" s="143" t="s">
        <v>87</v>
      </c>
      <c r="AY239" s="17" t="s">
        <v>160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7" t="s">
        <v>21</v>
      </c>
      <c r="BK239" s="144">
        <f>ROUND(I239*H239,2)</f>
        <v>0</v>
      </c>
      <c r="BL239" s="17" t="s">
        <v>270</v>
      </c>
      <c r="BM239" s="143" t="s">
        <v>403</v>
      </c>
    </row>
    <row r="240" spans="2:65" s="1" customFormat="1" ht="37.9" customHeight="1" x14ac:dyDescent="0.2">
      <c r="B240" s="33"/>
      <c r="C240" s="132" t="s">
        <v>404</v>
      </c>
      <c r="D240" s="132" t="s">
        <v>162</v>
      </c>
      <c r="E240" s="133" t="s">
        <v>405</v>
      </c>
      <c r="F240" s="134" t="s">
        <v>406</v>
      </c>
      <c r="G240" s="135" t="s">
        <v>176</v>
      </c>
      <c r="H240" s="136">
        <v>5.9249999999999998</v>
      </c>
      <c r="I240" s="137"/>
      <c r="J240" s="138">
        <f>ROUND(I240*H240,2)</f>
        <v>0</v>
      </c>
      <c r="K240" s="134" t="s">
        <v>166</v>
      </c>
      <c r="L240" s="33"/>
      <c r="M240" s="139" t="s">
        <v>33</v>
      </c>
      <c r="N240" s="140" t="s">
        <v>49</v>
      </c>
      <c r="P240" s="141">
        <f>O240*H240</f>
        <v>0</v>
      </c>
      <c r="Q240" s="141">
        <v>0</v>
      </c>
      <c r="R240" s="141">
        <f>Q240*H240</f>
        <v>0</v>
      </c>
      <c r="S240" s="141">
        <v>0</v>
      </c>
      <c r="T240" s="142">
        <f>S240*H240</f>
        <v>0</v>
      </c>
      <c r="AR240" s="143" t="s">
        <v>270</v>
      </c>
      <c r="AT240" s="143" t="s">
        <v>162</v>
      </c>
      <c r="AU240" s="143" t="s">
        <v>87</v>
      </c>
      <c r="AY240" s="17" t="s">
        <v>160</v>
      </c>
      <c r="BE240" s="144">
        <f>IF(N240="základní",J240,0)</f>
        <v>0</v>
      </c>
      <c r="BF240" s="144">
        <f>IF(N240="snížená",J240,0)</f>
        <v>0</v>
      </c>
      <c r="BG240" s="144">
        <f>IF(N240="zákl. přenesená",J240,0)</f>
        <v>0</v>
      </c>
      <c r="BH240" s="144">
        <f>IF(N240="sníž. přenesená",J240,0)</f>
        <v>0</v>
      </c>
      <c r="BI240" s="144">
        <f>IF(N240="nulová",J240,0)</f>
        <v>0</v>
      </c>
      <c r="BJ240" s="17" t="s">
        <v>21</v>
      </c>
      <c r="BK240" s="144">
        <f>ROUND(I240*H240,2)</f>
        <v>0</v>
      </c>
      <c r="BL240" s="17" t="s">
        <v>270</v>
      </c>
      <c r="BM240" s="143" t="s">
        <v>407</v>
      </c>
    </row>
    <row r="241" spans="2:65" s="1" customFormat="1" x14ac:dyDescent="0.2">
      <c r="B241" s="33"/>
      <c r="D241" s="145" t="s">
        <v>169</v>
      </c>
      <c r="F241" s="146" t="s">
        <v>408</v>
      </c>
      <c r="I241" s="147"/>
      <c r="L241" s="33"/>
      <c r="M241" s="148"/>
      <c r="T241" s="54"/>
      <c r="AT241" s="17" t="s">
        <v>169</v>
      </c>
      <c r="AU241" s="17" t="s">
        <v>87</v>
      </c>
    </row>
    <row r="242" spans="2:65" s="11" customFormat="1" ht="22.9" customHeight="1" x14ac:dyDescent="0.2">
      <c r="B242" s="120"/>
      <c r="D242" s="121" t="s">
        <v>77</v>
      </c>
      <c r="E242" s="130" t="s">
        <v>409</v>
      </c>
      <c r="F242" s="130" t="s">
        <v>410</v>
      </c>
      <c r="I242" s="123"/>
      <c r="J242" s="131">
        <f>BK242</f>
        <v>0</v>
      </c>
      <c r="L242" s="120"/>
      <c r="M242" s="125"/>
      <c r="P242" s="126">
        <f>SUM(P243:P254)</f>
        <v>0</v>
      </c>
      <c r="R242" s="126">
        <f>SUM(R243:R254)</f>
        <v>0.11539999999999999</v>
      </c>
      <c r="T242" s="127">
        <f>SUM(T243:T254)</f>
        <v>0</v>
      </c>
      <c r="AR242" s="121" t="s">
        <v>87</v>
      </c>
      <c r="AT242" s="128" t="s">
        <v>77</v>
      </c>
      <c r="AU242" s="128" t="s">
        <v>21</v>
      </c>
      <c r="AY242" s="121" t="s">
        <v>160</v>
      </c>
      <c r="BK242" s="129">
        <f>SUM(BK243:BK254)</f>
        <v>0</v>
      </c>
    </row>
    <row r="243" spans="2:65" s="1" customFormat="1" ht="24.2" customHeight="1" x14ac:dyDescent="0.2">
      <c r="B243" s="33"/>
      <c r="C243" s="132" t="s">
        <v>411</v>
      </c>
      <c r="D243" s="132" t="s">
        <v>162</v>
      </c>
      <c r="E243" s="133" t="s">
        <v>412</v>
      </c>
      <c r="F243" s="134" t="s">
        <v>413</v>
      </c>
      <c r="G243" s="135" t="s">
        <v>213</v>
      </c>
      <c r="H243" s="136">
        <v>1</v>
      </c>
      <c r="I243" s="137"/>
      <c r="J243" s="138">
        <f>ROUND(I243*H243,2)</f>
        <v>0</v>
      </c>
      <c r="K243" s="134" t="s">
        <v>166</v>
      </c>
      <c r="L243" s="33"/>
      <c r="M243" s="139" t="s">
        <v>33</v>
      </c>
      <c r="N243" s="140" t="s">
        <v>49</v>
      </c>
      <c r="P243" s="141">
        <f>O243*H243</f>
        <v>0</v>
      </c>
      <c r="Q243" s="141">
        <v>0</v>
      </c>
      <c r="R243" s="141">
        <f>Q243*H243</f>
        <v>0</v>
      </c>
      <c r="S243" s="141">
        <v>0</v>
      </c>
      <c r="T243" s="142">
        <f>S243*H243</f>
        <v>0</v>
      </c>
      <c r="AR243" s="143" t="s">
        <v>270</v>
      </c>
      <c r="AT243" s="143" t="s">
        <v>162</v>
      </c>
      <c r="AU243" s="143" t="s">
        <v>87</v>
      </c>
      <c r="AY243" s="17" t="s">
        <v>160</v>
      </c>
      <c r="BE243" s="144">
        <f>IF(N243="základní",J243,0)</f>
        <v>0</v>
      </c>
      <c r="BF243" s="144">
        <f>IF(N243="snížená",J243,0)</f>
        <v>0</v>
      </c>
      <c r="BG243" s="144">
        <f>IF(N243="zákl. přenesená",J243,0)</f>
        <v>0</v>
      </c>
      <c r="BH243" s="144">
        <f>IF(N243="sníž. přenesená",J243,0)</f>
        <v>0</v>
      </c>
      <c r="BI243" s="144">
        <f>IF(N243="nulová",J243,0)</f>
        <v>0</v>
      </c>
      <c r="BJ243" s="17" t="s">
        <v>21</v>
      </c>
      <c r="BK243" s="144">
        <f>ROUND(I243*H243,2)</f>
        <v>0</v>
      </c>
      <c r="BL243" s="17" t="s">
        <v>270</v>
      </c>
      <c r="BM243" s="143" t="s">
        <v>414</v>
      </c>
    </row>
    <row r="244" spans="2:65" s="1" customFormat="1" x14ac:dyDescent="0.2">
      <c r="B244" s="33"/>
      <c r="D244" s="145" t="s">
        <v>169</v>
      </c>
      <c r="F244" s="146" t="s">
        <v>415</v>
      </c>
      <c r="I244" s="147"/>
      <c r="L244" s="33"/>
      <c r="M244" s="148"/>
      <c r="T244" s="54"/>
      <c r="AT244" s="17" t="s">
        <v>169</v>
      </c>
      <c r="AU244" s="17" t="s">
        <v>87</v>
      </c>
    </row>
    <row r="245" spans="2:65" s="12" customFormat="1" x14ac:dyDescent="0.2">
      <c r="B245" s="149"/>
      <c r="D245" s="150" t="s">
        <v>171</v>
      </c>
      <c r="E245" s="151" t="s">
        <v>33</v>
      </c>
      <c r="F245" s="152" t="s">
        <v>416</v>
      </c>
      <c r="H245" s="151" t="s">
        <v>33</v>
      </c>
      <c r="I245" s="153"/>
      <c r="L245" s="149"/>
      <c r="M245" s="154"/>
      <c r="T245" s="155"/>
      <c r="AT245" s="151" t="s">
        <v>171</v>
      </c>
      <c r="AU245" s="151" t="s">
        <v>87</v>
      </c>
      <c r="AV245" s="12" t="s">
        <v>21</v>
      </c>
      <c r="AW245" s="12" t="s">
        <v>39</v>
      </c>
      <c r="AX245" s="12" t="s">
        <v>78</v>
      </c>
      <c r="AY245" s="151" t="s">
        <v>160</v>
      </c>
    </row>
    <row r="246" spans="2:65" s="13" customFormat="1" x14ac:dyDescent="0.2">
      <c r="B246" s="156"/>
      <c r="D246" s="150" t="s">
        <v>171</v>
      </c>
      <c r="E246" s="157" t="s">
        <v>33</v>
      </c>
      <c r="F246" s="158" t="s">
        <v>21</v>
      </c>
      <c r="H246" s="159">
        <v>1</v>
      </c>
      <c r="I246" s="160"/>
      <c r="L246" s="156"/>
      <c r="M246" s="161"/>
      <c r="T246" s="162"/>
      <c r="AT246" s="157" t="s">
        <v>171</v>
      </c>
      <c r="AU246" s="157" t="s">
        <v>87</v>
      </c>
      <c r="AV246" s="13" t="s">
        <v>87</v>
      </c>
      <c r="AW246" s="13" t="s">
        <v>39</v>
      </c>
      <c r="AX246" s="13" t="s">
        <v>21</v>
      </c>
      <c r="AY246" s="157" t="s">
        <v>160</v>
      </c>
    </row>
    <row r="247" spans="2:65" s="1" customFormat="1" ht="16.5" customHeight="1" x14ac:dyDescent="0.2">
      <c r="B247" s="33"/>
      <c r="C247" s="170" t="s">
        <v>417</v>
      </c>
      <c r="D247" s="170" t="s">
        <v>184</v>
      </c>
      <c r="E247" s="171" t="s">
        <v>418</v>
      </c>
      <c r="F247" s="172" t="s">
        <v>419</v>
      </c>
      <c r="G247" s="173" t="s">
        <v>213</v>
      </c>
      <c r="H247" s="174">
        <v>1</v>
      </c>
      <c r="I247" s="175"/>
      <c r="J247" s="176">
        <f>ROUND(I247*H247,2)</f>
        <v>0</v>
      </c>
      <c r="K247" s="172" t="s">
        <v>166</v>
      </c>
      <c r="L247" s="177"/>
      <c r="M247" s="178" t="s">
        <v>33</v>
      </c>
      <c r="N247" s="179" t="s">
        <v>49</v>
      </c>
      <c r="P247" s="141">
        <f>O247*H247</f>
        <v>0</v>
      </c>
      <c r="Q247" s="141">
        <v>1.6E-2</v>
      </c>
      <c r="R247" s="141">
        <f>Q247*H247</f>
        <v>1.6E-2</v>
      </c>
      <c r="S247" s="141">
        <v>0</v>
      </c>
      <c r="T247" s="142">
        <f>S247*H247</f>
        <v>0</v>
      </c>
      <c r="AR247" s="143" t="s">
        <v>368</v>
      </c>
      <c r="AT247" s="143" t="s">
        <v>184</v>
      </c>
      <c r="AU247" s="143" t="s">
        <v>87</v>
      </c>
      <c r="AY247" s="17" t="s">
        <v>160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7" t="s">
        <v>21</v>
      </c>
      <c r="BK247" s="144">
        <f>ROUND(I247*H247,2)</f>
        <v>0</v>
      </c>
      <c r="BL247" s="17" t="s">
        <v>270</v>
      </c>
      <c r="BM247" s="143" t="s">
        <v>420</v>
      </c>
    </row>
    <row r="248" spans="2:65" s="1" customFormat="1" ht="21.75" customHeight="1" x14ac:dyDescent="0.2">
      <c r="B248" s="33"/>
      <c r="C248" s="132" t="s">
        <v>421</v>
      </c>
      <c r="D248" s="132" t="s">
        <v>162</v>
      </c>
      <c r="E248" s="133" t="s">
        <v>422</v>
      </c>
      <c r="F248" s="134" t="s">
        <v>423</v>
      </c>
      <c r="G248" s="135" t="s">
        <v>237</v>
      </c>
      <c r="H248" s="136">
        <v>32.4</v>
      </c>
      <c r="I248" s="137"/>
      <c r="J248" s="138">
        <f>ROUND(I248*H248,2)</f>
        <v>0</v>
      </c>
      <c r="K248" s="134" t="s">
        <v>166</v>
      </c>
      <c r="L248" s="33"/>
      <c r="M248" s="139" t="s">
        <v>33</v>
      </c>
      <c r="N248" s="140" t="s">
        <v>49</v>
      </c>
      <c r="P248" s="141">
        <f>O248*H248</f>
        <v>0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270</v>
      </c>
      <c r="AT248" s="143" t="s">
        <v>162</v>
      </c>
      <c r="AU248" s="143" t="s">
        <v>87</v>
      </c>
      <c r="AY248" s="17" t="s">
        <v>160</v>
      </c>
      <c r="BE248" s="144">
        <f>IF(N248="základní",J248,0)</f>
        <v>0</v>
      </c>
      <c r="BF248" s="144">
        <f>IF(N248="snížená",J248,0)</f>
        <v>0</v>
      </c>
      <c r="BG248" s="144">
        <f>IF(N248="zákl. přenesená",J248,0)</f>
        <v>0</v>
      </c>
      <c r="BH248" s="144">
        <f>IF(N248="sníž. přenesená",J248,0)</f>
        <v>0</v>
      </c>
      <c r="BI248" s="144">
        <f>IF(N248="nulová",J248,0)</f>
        <v>0</v>
      </c>
      <c r="BJ248" s="17" t="s">
        <v>21</v>
      </c>
      <c r="BK248" s="144">
        <f>ROUND(I248*H248,2)</f>
        <v>0</v>
      </c>
      <c r="BL248" s="17" t="s">
        <v>270</v>
      </c>
      <c r="BM248" s="143" t="s">
        <v>424</v>
      </c>
    </row>
    <row r="249" spans="2:65" s="1" customFormat="1" x14ac:dyDescent="0.2">
      <c r="B249" s="33"/>
      <c r="D249" s="145" t="s">
        <v>169</v>
      </c>
      <c r="F249" s="146" t="s">
        <v>425</v>
      </c>
      <c r="I249" s="147"/>
      <c r="L249" s="33"/>
      <c r="M249" s="148"/>
      <c r="T249" s="54"/>
      <c r="AT249" s="17" t="s">
        <v>169</v>
      </c>
      <c r="AU249" s="17" t="s">
        <v>87</v>
      </c>
    </row>
    <row r="250" spans="2:65" s="13" customFormat="1" x14ac:dyDescent="0.2">
      <c r="B250" s="156"/>
      <c r="D250" s="150" t="s">
        <v>171</v>
      </c>
      <c r="E250" s="157" t="s">
        <v>33</v>
      </c>
      <c r="F250" s="158" t="s">
        <v>426</v>
      </c>
      <c r="H250" s="159">
        <v>32.4</v>
      </c>
      <c r="I250" s="160"/>
      <c r="L250" s="156"/>
      <c r="M250" s="161"/>
      <c r="T250" s="162"/>
      <c r="AT250" s="157" t="s">
        <v>171</v>
      </c>
      <c r="AU250" s="157" t="s">
        <v>87</v>
      </c>
      <c r="AV250" s="13" t="s">
        <v>87</v>
      </c>
      <c r="AW250" s="13" t="s">
        <v>39</v>
      </c>
      <c r="AX250" s="13" t="s">
        <v>21</v>
      </c>
      <c r="AY250" s="157" t="s">
        <v>160</v>
      </c>
    </row>
    <row r="251" spans="2:65" s="1" customFormat="1" ht="16.5" customHeight="1" x14ac:dyDescent="0.2">
      <c r="B251" s="33"/>
      <c r="C251" s="170" t="s">
        <v>427</v>
      </c>
      <c r="D251" s="170" t="s">
        <v>184</v>
      </c>
      <c r="E251" s="171" t="s">
        <v>428</v>
      </c>
      <c r="F251" s="172" t="s">
        <v>429</v>
      </c>
      <c r="G251" s="173" t="s">
        <v>237</v>
      </c>
      <c r="H251" s="174">
        <v>32.4</v>
      </c>
      <c r="I251" s="175"/>
      <c r="J251" s="176">
        <f>ROUND(I251*H251,2)</f>
        <v>0</v>
      </c>
      <c r="K251" s="172" t="s">
        <v>166</v>
      </c>
      <c r="L251" s="177"/>
      <c r="M251" s="178" t="s">
        <v>33</v>
      </c>
      <c r="N251" s="179" t="s">
        <v>49</v>
      </c>
      <c r="P251" s="141">
        <f>O251*H251</f>
        <v>0</v>
      </c>
      <c r="Q251" s="141">
        <v>3.0000000000000001E-3</v>
      </c>
      <c r="R251" s="141">
        <f>Q251*H251</f>
        <v>9.7199999999999995E-2</v>
      </c>
      <c r="S251" s="141">
        <v>0</v>
      </c>
      <c r="T251" s="142">
        <f>S251*H251</f>
        <v>0</v>
      </c>
      <c r="AR251" s="143" t="s">
        <v>368</v>
      </c>
      <c r="AT251" s="143" t="s">
        <v>184</v>
      </c>
      <c r="AU251" s="143" t="s">
        <v>87</v>
      </c>
      <c r="AY251" s="17" t="s">
        <v>160</v>
      </c>
      <c r="BE251" s="144">
        <f>IF(N251="základní",J251,0)</f>
        <v>0</v>
      </c>
      <c r="BF251" s="144">
        <f>IF(N251="snížená",J251,0)</f>
        <v>0</v>
      </c>
      <c r="BG251" s="144">
        <f>IF(N251="zákl. přenesená",J251,0)</f>
        <v>0</v>
      </c>
      <c r="BH251" s="144">
        <f>IF(N251="sníž. přenesená",J251,0)</f>
        <v>0</v>
      </c>
      <c r="BI251" s="144">
        <f>IF(N251="nulová",J251,0)</f>
        <v>0</v>
      </c>
      <c r="BJ251" s="17" t="s">
        <v>21</v>
      </c>
      <c r="BK251" s="144">
        <f>ROUND(I251*H251,2)</f>
        <v>0</v>
      </c>
      <c r="BL251" s="17" t="s">
        <v>270</v>
      </c>
      <c r="BM251" s="143" t="s">
        <v>430</v>
      </c>
    </row>
    <row r="252" spans="2:65" s="1" customFormat="1" ht="16.5" customHeight="1" x14ac:dyDescent="0.2">
      <c r="B252" s="33"/>
      <c r="C252" s="170" t="s">
        <v>431</v>
      </c>
      <c r="D252" s="170" t="s">
        <v>184</v>
      </c>
      <c r="E252" s="171" t="s">
        <v>432</v>
      </c>
      <c r="F252" s="172" t="s">
        <v>433</v>
      </c>
      <c r="G252" s="173" t="s">
        <v>434</v>
      </c>
      <c r="H252" s="174">
        <v>11</v>
      </c>
      <c r="I252" s="175"/>
      <c r="J252" s="176">
        <f>ROUND(I252*H252,2)</f>
        <v>0</v>
      </c>
      <c r="K252" s="172" t="s">
        <v>166</v>
      </c>
      <c r="L252" s="177"/>
      <c r="M252" s="178" t="s">
        <v>33</v>
      </c>
      <c r="N252" s="179" t="s">
        <v>49</v>
      </c>
      <c r="P252" s="141">
        <f>O252*H252</f>
        <v>0</v>
      </c>
      <c r="Q252" s="141">
        <v>2.0000000000000001E-4</v>
      </c>
      <c r="R252" s="141">
        <f>Q252*H252</f>
        <v>2.2000000000000001E-3</v>
      </c>
      <c r="S252" s="141">
        <v>0</v>
      </c>
      <c r="T252" s="142">
        <f>S252*H252</f>
        <v>0</v>
      </c>
      <c r="AR252" s="143" t="s">
        <v>368</v>
      </c>
      <c r="AT252" s="143" t="s">
        <v>184</v>
      </c>
      <c r="AU252" s="143" t="s">
        <v>87</v>
      </c>
      <c r="AY252" s="17" t="s">
        <v>160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7" t="s">
        <v>21</v>
      </c>
      <c r="BK252" s="144">
        <f>ROUND(I252*H252,2)</f>
        <v>0</v>
      </c>
      <c r="BL252" s="17" t="s">
        <v>270</v>
      </c>
      <c r="BM252" s="143" t="s">
        <v>435</v>
      </c>
    </row>
    <row r="253" spans="2:65" s="1" customFormat="1" ht="24.2" customHeight="1" x14ac:dyDescent="0.2">
      <c r="B253" s="33"/>
      <c r="C253" s="132" t="s">
        <v>436</v>
      </c>
      <c r="D253" s="132" t="s">
        <v>162</v>
      </c>
      <c r="E253" s="133" t="s">
        <v>437</v>
      </c>
      <c r="F253" s="134" t="s">
        <v>438</v>
      </c>
      <c r="G253" s="135" t="s">
        <v>439</v>
      </c>
      <c r="H253" s="180"/>
      <c r="I253" s="137"/>
      <c r="J253" s="138">
        <f>ROUND(I253*H253,2)</f>
        <v>0</v>
      </c>
      <c r="K253" s="134" t="s">
        <v>166</v>
      </c>
      <c r="L253" s="33"/>
      <c r="M253" s="139" t="s">
        <v>33</v>
      </c>
      <c r="N253" s="140" t="s">
        <v>49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270</v>
      </c>
      <c r="AT253" s="143" t="s">
        <v>162</v>
      </c>
      <c r="AU253" s="143" t="s">
        <v>87</v>
      </c>
      <c r="AY253" s="17" t="s">
        <v>160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7" t="s">
        <v>21</v>
      </c>
      <c r="BK253" s="144">
        <f>ROUND(I253*H253,2)</f>
        <v>0</v>
      </c>
      <c r="BL253" s="17" t="s">
        <v>270</v>
      </c>
      <c r="BM253" s="143" t="s">
        <v>440</v>
      </c>
    </row>
    <row r="254" spans="2:65" s="1" customFormat="1" x14ac:dyDescent="0.2">
      <c r="B254" s="33"/>
      <c r="D254" s="145" t="s">
        <v>169</v>
      </c>
      <c r="F254" s="146" t="s">
        <v>441</v>
      </c>
      <c r="I254" s="147"/>
      <c r="L254" s="33"/>
      <c r="M254" s="148"/>
      <c r="T254" s="54"/>
      <c r="AT254" s="17" t="s">
        <v>169</v>
      </c>
      <c r="AU254" s="17" t="s">
        <v>87</v>
      </c>
    </row>
    <row r="255" spans="2:65" s="11" customFormat="1" ht="22.9" customHeight="1" x14ac:dyDescent="0.2">
      <c r="B255" s="120"/>
      <c r="D255" s="121" t="s">
        <v>77</v>
      </c>
      <c r="E255" s="130" t="s">
        <v>442</v>
      </c>
      <c r="F255" s="130" t="s">
        <v>443</v>
      </c>
      <c r="I255" s="123"/>
      <c r="J255" s="131">
        <f>BK255</f>
        <v>0</v>
      </c>
      <c r="L255" s="120"/>
      <c r="M255" s="125"/>
      <c r="P255" s="126">
        <f>SUM(P256:P278)</f>
        <v>0</v>
      </c>
      <c r="R255" s="126">
        <f>SUM(R256:R278)</f>
        <v>0.13688</v>
      </c>
      <c r="T255" s="127">
        <f>SUM(T256:T278)</f>
        <v>1E-3</v>
      </c>
      <c r="AR255" s="121" t="s">
        <v>87</v>
      </c>
      <c r="AT255" s="128" t="s">
        <v>77</v>
      </c>
      <c r="AU255" s="128" t="s">
        <v>21</v>
      </c>
      <c r="AY255" s="121" t="s">
        <v>160</v>
      </c>
      <c r="BK255" s="129">
        <f>SUM(BK256:BK278)</f>
        <v>0</v>
      </c>
    </row>
    <row r="256" spans="2:65" s="1" customFormat="1" ht="16.5" customHeight="1" x14ac:dyDescent="0.2">
      <c r="B256" s="33"/>
      <c r="C256" s="132" t="s">
        <v>444</v>
      </c>
      <c r="D256" s="132" t="s">
        <v>162</v>
      </c>
      <c r="E256" s="133" t="s">
        <v>445</v>
      </c>
      <c r="F256" s="134" t="s">
        <v>446</v>
      </c>
      <c r="G256" s="135" t="s">
        <v>320</v>
      </c>
      <c r="H256" s="136">
        <v>1</v>
      </c>
      <c r="I256" s="137"/>
      <c r="J256" s="138">
        <f>ROUND(I256*H256,2)</f>
        <v>0</v>
      </c>
      <c r="K256" s="134" t="s">
        <v>321</v>
      </c>
      <c r="L256" s="33"/>
      <c r="M256" s="139" t="s">
        <v>33</v>
      </c>
      <c r="N256" s="140" t="s">
        <v>49</v>
      </c>
      <c r="P256" s="141">
        <f>O256*H256</f>
        <v>0</v>
      </c>
      <c r="Q256" s="141">
        <v>0</v>
      </c>
      <c r="R256" s="141">
        <f>Q256*H256</f>
        <v>0</v>
      </c>
      <c r="S256" s="141">
        <v>1E-3</v>
      </c>
      <c r="T256" s="142">
        <f>S256*H256</f>
        <v>1E-3</v>
      </c>
      <c r="AR256" s="143" t="s">
        <v>270</v>
      </c>
      <c r="AT256" s="143" t="s">
        <v>162</v>
      </c>
      <c r="AU256" s="143" t="s">
        <v>87</v>
      </c>
      <c r="AY256" s="17" t="s">
        <v>160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21</v>
      </c>
      <c r="BK256" s="144">
        <f>ROUND(I256*H256,2)</f>
        <v>0</v>
      </c>
      <c r="BL256" s="17" t="s">
        <v>270</v>
      </c>
      <c r="BM256" s="143" t="s">
        <v>447</v>
      </c>
    </row>
    <row r="257" spans="2:65" s="12" customFormat="1" x14ac:dyDescent="0.2">
      <c r="B257" s="149"/>
      <c r="D257" s="150" t="s">
        <v>171</v>
      </c>
      <c r="E257" s="151" t="s">
        <v>33</v>
      </c>
      <c r="F257" s="152" t="s">
        <v>448</v>
      </c>
      <c r="H257" s="151" t="s">
        <v>33</v>
      </c>
      <c r="I257" s="153"/>
      <c r="L257" s="149"/>
      <c r="M257" s="154"/>
      <c r="T257" s="155"/>
      <c r="AT257" s="151" t="s">
        <v>171</v>
      </c>
      <c r="AU257" s="151" t="s">
        <v>87</v>
      </c>
      <c r="AV257" s="12" t="s">
        <v>21</v>
      </c>
      <c r="AW257" s="12" t="s">
        <v>39</v>
      </c>
      <c r="AX257" s="12" t="s">
        <v>78</v>
      </c>
      <c r="AY257" s="151" t="s">
        <v>160</v>
      </c>
    </row>
    <row r="258" spans="2:65" s="13" customFormat="1" x14ac:dyDescent="0.2">
      <c r="B258" s="156"/>
      <c r="D258" s="150" t="s">
        <v>171</v>
      </c>
      <c r="E258" s="157" t="s">
        <v>33</v>
      </c>
      <c r="F258" s="158" t="s">
        <v>21</v>
      </c>
      <c r="H258" s="159">
        <v>1</v>
      </c>
      <c r="I258" s="160"/>
      <c r="L258" s="156"/>
      <c r="M258" s="161"/>
      <c r="T258" s="162"/>
      <c r="AT258" s="157" t="s">
        <v>171</v>
      </c>
      <c r="AU258" s="157" t="s">
        <v>87</v>
      </c>
      <c r="AV258" s="13" t="s">
        <v>87</v>
      </c>
      <c r="AW258" s="13" t="s">
        <v>39</v>
      </c>
      <c r="AX258" s="13" t="s">
        <v>21</v>
      </c>
      <c r="AY258" s="157" t="s">
        <v>160</v>
      </c>
    </row>
    <row r="259" spans="2:65" s="1" customFormat="1" ht="21.75" customHeight="1" x14ac:dyDescent="0.2">
      <c r="B259" s="33"/>
      <c r="C259" s="132" t="s">
        <v>449</v>
      </c>
      <c r="D259" s="132" t="s">
        <v>162</v>
      </c>
      <c r="E259" s="133" t="s">
        <v>450</v>
      </c>
      <c r="F259" s="134" t="s">
        <v>451</v>
      </c>
      <c r="G259" s="135" t="s">
        <v>237</v>
      </c>
      <c r="H259" s="136">
        <v>7.6</v>
      </c>
      <c r="I259" s="137"/>
      <c r="J259" s="138">
        <f>ROUND(I259*H259,2)</f>
        <v>0</v>
      </c>
      <c r="K259" s="134" t="s">
        <v>166</v>
      </c>
      <c r="L259" s="33"/>
      <c r="M259" s="139" t="s">
        <v>33</v>
      </c>
      <c r="N259" s="140" t="s">
        <v>49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270</v>
      </c>
      <c r="AT259" s="143" t="s">
        <v>162</v>
      </c>
      <c r="AU259" s="143" t="s">
        <v>87</v>
      </c>
      <c r="AY259" s="17" t="s">
        <v>160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7" t="s">
        <v>21</v>
      </c>
      <c r="BK259" s="144">
        <f>ROUND(I259*H259,2)</f>
        <v>0</v>
      </c>
      <c r="BL259" s="17" t="s">
        <v>270</v>
      </c>
      <c r="BM259" s="143" t="s">
        <v>452</v>
      </c>
    </row>
    <row r="260" spans="2:65" s="1" customFormat="1" x14ac:dyDescent="0.2">
      <c r="B260" s="33"/>
      <c r="D260" s="145" t="s">
        <v>169</v>
      </c>
      <c r="F260" s="146" t="s">
        <v>453</v>
      </c>
      <c r="I260" s="147"/>
      <c r="L260" s="33"/>
      <c r="M260" s="148"/>
      <c r="T260" s="54"/>
      <c r="AT260" s="17" t="s">
        <v>169</v>
      </c>
      <c r="AU260" s="17" t="s">
        <v>87</v>
      </c>
    </row>
    <row r="261" spans="2:65" s="12" customFormat="1" x14ac:dyDescent="0.2">
      <c r="B261" s="149"/>
      <c r="D261" s="150" t="s">
        <v>171</v>
      </c>
      <c r="E261" s="151" t="s">
        <v>33</v>
      </c>
      <c r="F261" s="152" t="s">
        <v>240</v>
      </c>
      <c r="H261" s="151" t="s">
        <v>33</v>
      </c>
      <c r="I261" s="153"/>
      <c r="L261" s="149"/>
      <c r="M261" s="154"/>
      <c r="T261" s="155"/>
      <c r="AT261" s="151" t="s">
        <v>171</v>
      </c>
      <c r="AU261" s="151" t="s">
        <v>87</v>
      </c>
      <c r="AV261" s="12" t="s">
        <v>21</v>
      </c>
      <c r="AW261" s="12" t="s">
        <v>39</v>
      </c>
      <c r="AX261" s="12" t="s">
        <v>78</v>
      </c>
      <c r="AY261" s="151" t="s">
        <v>160</v>
      </c>
    </row>
    <row r="262" spans="2:65" s="13" customFormat="1" x14ac:dyDescent="0.2">
      <c r="B262" s="156"/>
      <c r="D262" s="150" t="s">
        <v>171</v>
      </c>
      <c r="E262" s="157" t="s">
        <v>33</v>
      </c>
      <c r="F262" s="158" t="s">
        <v>454</v>
      </c>
      <c r="H262" s="159">
        <v>7.6</v>
      </c>
      <c r="I262" s="160"/>
      <c r="L262" s="156"/>
      <c r="M262" s="161"/>
      <c r="T262" s="162"/>
      <c r="AT262" s="157" t="s">
        <v>171</v>
      </c>
      <c r="AU262" s="157" t="s">
        <v>87</v>
      </c>
      <c r="AV262" s="13" t="s">
        <v>87</v>
      </c>
      <c r="AW262" s="13" t="s">
        <v>39</v>
      </c>
      <c r="AX262" s="13" t="s">
        <v>21</v>
      </c>
      <c r="AY262" s="157" t="s">
        <v>160</v>
      </c>
    </row>
    <row r="263" spans="2:65" s="1" customFormat="1" ht="16.5" customHeight="1" x14ac:dyDescent="0.2">
      <c r="B263" s="33"/>
      <c r="C263" s="170" t="s">
        <v>455</v>
      </c>
      <c r="D263" s="170" t="s">
        <v>184</v>
      </c>
      <c r="E263" s="171" t="s">
        <v>456</v>
      </c>
      <c r="F263" s="172" t="s">
        <v>457</v>
      </c>
      <c r="G263" s="173" t="s">
        <v>237</v>
      </c>
      <c r="H263" s="174">
        <v>7.6</v>
      </c>
      <c r="I263" s="175"/>
      <c r="J263" s="176">
        <f>ROUND(I263*H263,2)</f>
        <v>0</v>
      </c>
      <c r="K263" s="172" t="s">
        <v>166</v>
      </c>
      <c r="L263" s="177"/>
      <c r="M263" s="178" t="s">
        <v>33</v>
      </c>
      <c r="N263" s="179" t="s">
        <v>49</v>
      </c>
      <c r="P263" s="141">
        <f>O263*H263</f>
        <v>0</v>
      </c>
      <c r="Q263" s="141">
        <v>2.0000000000000001E-4</v>
      </c>
      <c r="R263" s="141">
        <f>Q263*H263</f>
        <v>1.5200000000000001E-3</v>
      </c>
      <c r="S263" s="141">
        <v>0</v>
      </c>
      <c r="T263" s="142">
        <f>S263*H263</f>
        <v>0</v>
      </c>
      <c r="AR263" s="143" t="s">
        <v>368</v>
      </c>
      <c r="AT263" s="143" t="s">
        <v>184</v>
      </c>
      <c r="AU263" s="143" t="s">
        <v>87</v>
      </c>
      <c r="AY263" s="17" t="s">
        <v>160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7" t="s">
        <v>21</v>
      </c>
      <c r="BK263" s="144">
        <f>ROUND(I263*H263,2)</f>
        <v>0</v>
      </c>
      <c r="BL263" s="17" t="s">
        <v>270</v>
      </c>
      <c r="BM263" s="143" t="s">
        <v>458</v>
      </c>
    </row>
    <row r="264" spans="2:65" s="13" customFormat="1" x14ac:dyDescent="0.2">
      <c r="B264" s="156"/>
      <c r="D264" s="150" t="s">
        <v>171</v>
      </c>
      <c r="F264" s="158" t="s">
        <v>459</v>
      </c>
      <c r="H264" s="159">
        <v>7.6</v>
      </c>
      <c r="I264" s="160"/>
      <c r="L264" s="156"/>
      <c r="M264" s="161"/>
      <c r="T264" s="162"/>
      <c r="AT264" s="157" t="s">
        <v>171</v>
      </c>
      <c r="AU264" s="157" t="s">
        <v>87</v>
      </c>
      <c r="AV264" s="13" t="s">
        <v>87</v>
      </c>
      <c r="AW264" s="13" t="s">
        <v>4</v>
      </c>
      <c r="AX264" s="13" t="s">
        <v>21</v>
      </c>
      <c r="AY264" s="157" t="s">
        <v>160</v>
      </c>
    </row>
    <row r="265" spans="2:65" s="1" customFormat="1" ht="16.5" customHeight="1" x14ac:dyDescent="0.2">
      <c r="B265" s="33"/>
      <c r="C265" s="132" t="s">
        <v>460</v>
      </c>
      <c r="D265" s="132" t="s">
        <v>162</v>
      </c>
      <c r="E265" s="133" t="s">
        <v>461</v>
      </c>
      <c r="F265" s="134" t="s">
        <v>462</v>
      </c>
      <c r="G265" s="135" t="s">
        <v>165</v>
      </c>
      <c r="H265" s="136">
        <v>3.6</v>
      </c>
      <c r="I265" s="137"/>
      <c r="J265" s="138">
        <f>ROUND(I265*H265,2)</f>
        <v>0</v>
      </c>
      <c r="K265" s="134" t="s">
        <v>166</v>
      </c>
      <c r="L265" s="33"/>
      <c r="M265" s="139" t="s">
        <v>33</v>
      </c>
      <c r="N265" s="140" t="s">
        <v>49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270</v>
      </c>
      <c r="AT265" s="143" t="s">
        <v>162</v>
      </c>
      <c r="AU265" s="143" t="s">
        <v>87</v>
      </c>
      <c r="AY265" s="17" t="s">
        <v>160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7" t="s">
        <v>21</v>
      </c>
      <c r="BK265" s="144">
        <f>ROUND(I265*H265,2)</f>
        <v>0</v>
      </c>
      <c r="BL265" s="17" t="s">
        <v>270</v>
      </c>
      <c r="BM265" s="143" t="s">
        <v>463</v>
      </c>
    </row>
    <row r="266" spans="2:65" s="1" customFormat="1" x14ac:dyDescent="0.2">
      <c r="B266" s="33"/>
      <c r="D266" s="145" t="s">
        <v>169</v>
      </c>
      <c r="F266" s="146" t="s">
        <v>464</v>
      </c>
      <c r="I266" s="147"/>
      <c r="L266" s="33"/>
      <c r="M266" s="148"/>
      <c r="T266" s="54"/>
      <c r="AT266" s="17" t="s">
        <v>169</v>
      </c>
      <c r="AU266" s="17" t="s">
        <v>87</v>
      </c>
    </row>
    <row r="267" spans="2:65" s="12" customFormat="1" x14ac:dyDescent="0.2">
      <c r="B267" s="149"/>
      <c r="D267" s="150" t="s">
        <v>171</v>
      </c>
      <c r="E267" s="151" t="s">
        <v>33</v>
      </c>
      <c r="F267" s="152" t="s">
        <v>240</v>
      </c>
      <c r="H267" s="151" t="s">
        <v>33</v>
      </c>
      <c r="I267" s="153"/>
      <c r="L267" s="149"/>
      <c r="M267" s="154"/>
      <c r="T267" s="155"/>
      <c r="AT267" s="151" t="s">
        <v>171</v>
      </c>
      <c r="AU267" s="151" t="s">
        <v>87</v>
      </c>
      <c r="AV267" s="12" t="s">
        <v>21</v>
      </c>
      <c r="AW267" s="12" t="s">
        <v>39</v>
      </c>
      <c r="AX267" s="12" t="s">
        <v>78</v>
      </c>
      <c r="AY267" s="151" t="s">
        <v>160</v>
      </c>
    </row>
    <row r="268" spans="2:65" s="13" customFormat="1" x14ac:dyDescent="0.2">
      <c r="B268" s="156"/>
      <c r="D268" s="150" t="s">
        <v>171</v>
      </c>
      <c r="E268" s="157" t="s">
        <v>33</v>
      </c>
      <c r="F268" s="158" t="s">
        <v>465</v>
      </c>
      <c r="H268" s="159">
        <v>3.6</v>
      </c>
      <c r="I268" s="160"/>
      <c r="L268" s="156"/>
      <c r="M268" s="161"/>
      <c r="T268" s="162"/>
      <c r="AT268" s="157" t="s">
        <v>171</v>
      </c>
      <c r="AU268" s="157" t="s">
        <v>87</v>
      </c>
      <c r="AV268" s="13" t="s">
        <v>87</v>
      </c>
      <c r="AW268" s="13" t="s">
        <v>39</v>
      </c>
      <c r="AX268" s="13" t="s">
        <v>21</v>
      </c>
      <c r="AY268" s="157" t="s">
        <v>160</v>
      </c>
    </row>
    <row r="269" spans="2:65" s="1" customFormat="1" ht="16.5" customHeight="1" x14ac:dyDescent="0.2">
      <c r="B269" s="33"/>
      <c r="C269" s="170" t="s">
        <v>466</v>
      </c>
      <c r="D269" s="170" t="s">
        <v>184</v>
      </c>
      <c r="E269" s="171" t="s">
        <v>467</v>
      </c>
      <c r="F269" s="172" t="s">
        <v>468</v>
      </c>
      <c r="G269" s="173" t="s">
        <v>165</v>
      </c>
      <c r="H269" s="174">
        <v>3.96</v>
      </c>
      <c r="I269" s="175"/>
      <c r="J269" s="176">
        <f>ROUND(I269*H269,2)</f>
        <v>0</v>
      </c>
      <c r="K269" s="172" t="s">
        <v>33</v>
      </c>
      <c r="L269" s="177"/>
      <c r="M269" s="178" t="s">
        <v>33</v>
      </c>
      <c r="N269" s="179" t="s">
        <v>49</v>
      </c>
      <c r="P269" s="141">
        <f>O269*H269</f>
        <v>0</v>
      </c>
      <c r="Q269" s="141">
        <v>1.6E-2</v>
      </c>
      <c r="R269" s="141">
        <f>Q269*H269</f>
        <v>6.336E-2</v>
      </c>
      <c r="S269" s="141">
        <v>0</v>
      </c>
      <c r="T269" s="142">
        <f>S269*H269</f>
        <v>0</v>
      </c>
      <c r="AR269" s="143" t="s">
        <v>368</v>
      </c>
      <c r="AT269" s="143" t="s">
        <v>184</v>
      </c>
      <c r="AU269" s="143" t="s">
        <v>87</v>
      </c>
      <c r="AY269" s="17" t="s">
        <v>160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7" t="s">
        <v>21</v>
      </c>
      <c r="BK269" s="144">
        <f>ROUND(I269*H269,2)</f>
        <v>0</v>
      </c>
      <c r="BL269" s="17" t="s">
        <v>270</v>
      </c>
      <c r="BM269" s="143" t="s">
        <v>469</v>
      </c>
    </row>
    <row r="270" spans="2:65" s="12" customFormat="1" ht="22.5" x14ac:dyDescent="0.2">
      <c r="B270" s="149"/>
      <c r="D270" s="150" t="s">
        <v>171</v>
      </c>
      <c r="E270" s="151" t="s">
        <v>33</v>
      </c>
      <c r="F270" s="152" t="s">
        <v>470</v>
      </c>
      <c r="H270" s="151" t="s">
        <v>33</v>
      </c>
      <c r="I270" s="153"/>
      <c r="L270" s="149"/>
      <c r="M270" s="154"/>
      <c r="T270" s="155"/>
      <c r="AT270" s="151" t="s">
        <v>171</v>
      </c>
      <c r="AU270" s="151" t="s">
        <v>87</v>
      </c>
      <c r="AV270" s="12" t="s">
        <v>21</v>
      </c>
      <c r="AW270" s="12" t="s">
        <v>39</v>
      </c>
      <c r="AX270" s="12" t="s">
        <v>78</v>
      </c>
      <c r="AY270" s="151" t="s">
        <v>160</v>
      </c>
    </row>
    <row r="271" spans="2:65" s="12" customFormat="1" x14ac:dyDescent="0.2">
      <c r="B271" s="149"/>
      <c r="D271" s="150" t="s">
        <v>171</v>
      </c>
      <c r="E271" s="151" t="s">
        <v>33</v>
      </c>
      <c r="F271" s="152" t="s">
        <v>471</v>
      </c>
      <c r="H271" s="151" t="s">
        <v>33</v>
      </c>
      <c r="I271" s="153"/>
      <c r="L271" s="149"/>
      <c r="M271" s="154"/>
      <c r="T271" s="155"/>
      <c r="AT271" s="151" t="s">
        <v>171</v>
      </c>
      <c r="AU271" s="151" t="s">
        <v>87</v>
      </c>
      <c r="AV271" s="12" t="s">
        <v>21</v>
      </c>
      <c r="AW271" s="12" t="s">
        <v>39</v>
      </c>
      <c r="AX271" s="12" t="s">
        <v>78</v>
      </c>
      <c r="AY271" s="151" t="s">
        <v>160</v>
      </c>
    </row>
    <row r="272" spans="2:65" s="13" customFormat="1" x14ac:dyDescent="0.2">
      <c r="B272" s="156"/>
      <c r="D272" s="150" t="s">
        <v>171</v>
      </c>
      <c r="E272" s="157" t="s">
        <v>33</v>
      </c>
      <c r="F272" s="158" t="s">
        <v>472</v>
      </c>
      <c r="H272" s="159">
        <v>3.6</v>
      </c>
      <c r="I272" s="160"/>
      <c r="L272" s="156"/>
      <c r="M272" s="161"/>
      <c r="T272" s="162"/>
      <c r="AT272" s="157" t="s">
        <v>171</v>
      </c>
      <c r="AU272" s="157" t="s">
        <v>87</v>
      </c>
      <c r="AV272" s="13" t="s">
        <v>87</v>
      </c>
      <c r="AW272" s="13" t="s">
        <v>39</v>
      </c>
      <c r="AX272" s="13" t="s">
        <v>21</v>
      </c>
      <c r="AY272" s="157" t="s">
        <v>160</v>
      </c>
    </row>
    <row r="273" spans="2:65" s="13" customFormat="1" x14ac:dyDescent="0.2">
      <c r="B273" s="156"/>
      <c r="D273" s="150" t="s">
        <v>171</v>
      </c>
      <c r="F273" s="158" t="s">
        <v>473</v>
      </c>
      <c r="H273" s="159">
        <v>3.96</v>
      </c>
      <c r="I273" s="160"/>
      <c r="L273" s="156"/>
      <c r="M273" s="161"/>
      <c r="T273" s="162"/>
      <c r="AT273" s="157" t="s">
        <v>171</v>
      </c>
      <c r="AU273" s="157" t="s">
        <v>87</v>
      </c>
      <c r="AV273" s="13" t="s">
        <v>87</v>
      </c>
      <c r="AW273" s="13" t="s">
        <v>4</v>
      </c>
      <c r="AX273" s="13" t="s">
        <v>21</v>
      </c>
      <c r="AY273" s="157" t="s">
        <v>160</v>
      </c>
    </row>
    <row r="274" spans="2:65" s="1" customFormat="1" ht="16.5" customHeight="1" x14ac:dyDescent="0.2">
      <c r="B274" s="33"/>
      <c r="C274" s="132" t="s">
        <v>474</v>
      </c>
      <c r="D274" s="132" t="s">
        <v>162</v>
      </c>
      <c r="E274" s="133" t="s">
        <v>475</v>
      </c>
      <c r="F274" s="134" t="s">
        <v>476</v>
      </c>
      <c r="G274" s="135" t="s">
        <v>165</v>
      </c>
      <c r="H274" s="136">
        <v>3.6</v>
      </c>
      <c r="I274" s="137"/>
      <c r="J274" s="138">
        <f>ROUND(I274*H274,2)</f>
        <v>0</v>
      </c>
      <c r="K274" s="134" t="s">
        <v>166</v>
      </c>
      <c r="L274" s="33"/>
      <c r="M274" s="139" t="s">
        <v>33</v>
      </c>
      <c r="N274" s="140" t="s">
        <v>49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270</v>
      </c>
      <c r="AT274" s="143" t="s">
        <v>162</v>
      </c>
      <c r="AU274" s="143" t="s">
        <v>87</v>
      </c>
      <c r="AY274" s="17" t="s">
        <v>160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21</v>
      </c>
      <c r="BK274" s="144">
        <f>ROUND(I274*H274,2)</f>
        <v>0</v>
      </c>
      <c r="BL274" s="17" t="s">
        <v>270</v>
      </c>
      <c r="BM274" s="143" t="s">
        <v>477</v>
      </c>
    </row>
    <row r="275" spans="2:65" s="1" customFormat="1" x14ac:dyDescent="0.2">
      <c r="B275" s="33"/>
      <c r="D275" s="145" t="s">
        <v>169</v>
      </c>
      <c r="F275" s="146" t="s">
        <v>478</v>
      </c>
      <c r="I275" s="147"/>
      <c r="L275" s="33"/>
      <c r="M275" s="148"/>
      <c r="T275" s="54"/>
      <c r="AT275" s="17" t="s">
        <v>169</v>
      </c>
      <c r="AU275" s="17" t="s">
        <v>87</v>
      </c>
    </row>
    <row r="276" spans="2:65" s="1" customFormat="1" ht="16.5" customHeight="1" x14ac:dyDescent="0.2">
      <c r="B276" s="33"/>
      <c r="C276" s="170" t="s">
        <v>479</v>
      </c>
      <c r="D276" s="170" t="s">
        <v>184</v>
      </c>
      <c r="E276" s="171" t="s">
        <v>480</v>
      </c>
      <c r="F276" s="172" t="s">
        <v>481</v>
      </c>
      <c r="G276" s="173" t="s">
        <v>165</v>
      </c>
      <c r="H276" s="174">
        <v>3.6</v>
      </c>
      <c r="I276" s="175"/>
      <c r="J276" s="176">
        <f>ROUND(I276*H276,2)</f>
        <v>0</v>
      </c>
      <c r="K276" s="172" t="s">
        <v>166</v>
      </c>
      <c r="L276" s="177"/>
      <c r="M276" s="178" t="s">
        <v>33</v>
      </c>
      <c r="N276" s="179" t="s">
        <v>49</v>
      </c>
      <c r="P276" s="141">
        <f>O276*H276</f>
        <v>0</v>
      </c>
      <c r="Q276" s="141">
        <v>0.02</v>
      </c>
      <c r="R276" s="141">
        <f>Q276*H276</f>
        <v>7.2000000000000008E-2</v>
      </c>
      <c r="S276" s="141">
        <v>0</v>
      </c>
      <c r="T276" s="142">
        <f>S276*H276</f>
        <v>0</v>
      </c>
      <c r="AR276" s="143" t="s">
        <v>368</v>
      </c>
      <c r="AT276" s="143" t="s">
        <v>184</v>
      </c>
      <c r="AU276" s="143" t="s">
        <v>87</v>
      </c>
      <c r="AY276" s="17" t="s">
        <v>160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7" t="s">
        <v>21</v>
      </c>
      <c r="BK276" s="144">
        <f>ROUND(I276*H276,2)</f>
        <v>0</v>
      </c>
      <c r="BL276" s="17" t="s">
        <v>270</v>
      </c>
      <c r="BM276" s="143" t="s">
        <v>482</v>
      </c>
    </row>
    <row r="277" spans="2:65" s="1" customFormat="1" ht="24.2" customHeight="1" x14ac:dyDescent="0.2">
      <c r="B277" s="33"/>
      <c r="C277" s="132" t="s">
        <v>483</v>
      </c>
      <c r="D277" s="132" t="s">
        <v>162</v>
      </c>
      <c r="E277" s="133" t="s">
        <v>484</v>
      </c>
      <c r="F277" s="134" t="s">
        <v>485</v>
      </c>
      <c r="G277" s="135" t="s">
        <v>176</v>
      </c>
      <c r="H277" s="136">
        <v>0.13700000000000001</v>
      </c>
      <c r="I277" s="137"/>
      <c r="J277" s="138">
        <f>ROUND(I277*H277,2)</f>
        <v>0</v>
      </c>
      <c r="K277" s="134" t="s">
        <v>166</v>
      </c>
      <c r="L277" s="33"/>
      <c r="M277" s="139" t="s">
        <v>33</v>
      </c>
      <c r="N277" s="140" t="s">
        <v>49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270</v>
      </c>
      <c r="AT277" s="143" t="s">
        <v>162</v>
      </c>
      <c r="AU277" s="143" t="s">
        <v>87</v>
      </c>
      <c r="AY277" s="17" t="s">
        <v>160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7" t="s">
        <v>21</v>
      </c>
      <c r="BK277" s="144">
        <f>ROUND(I277*H277,2)</f>
        <v>0</v>
      </c>
      <c r="BL277" s="17" t="s">
        <v>270</v>
      </c>
      <c r="BM277" s="143" t="s">
        <v>486</v>
      </c>
    </row>
    <row r="278" spans="2:65" s="1" customFormat="1" x14ac:dyDescent="0.2">
      <c r="B278" s="33"/>
      <c r="D278" s="145" t="s">
        <v>169</v>
      </c>
      <c r="F278" s="146" t="s">
        <v>487</v>
      </c>
      <c r="I278" s="147"/>
      <c r="L278" s="33"/>
      <c r="M278" s="148"/>
      <c r="T278" s="54"/>
      <c r="AT278" s="17" t="s">
        <v>169</v>
      </c>
      <c r="AU278" s="17" t="s">
        <v>87</v>
      </c>
    </row>
    <row r="279" spans="2:65" s="11" customFormat="1" ht="22.9" customHeight="1" x14ac:dyDescent="0.2">
      <c r="B279" s="120"/>
      <c r="D279" s="121" t="s">
        <v>77</v>
      </c>
      <c r="E279" s="130" t="s">
        <v>488</v>
      </c>
      <c r="F279" s="130" t="s">
        <v>489</v>
      </c>
      <c r="I279" s="123"/>
      <c r="J279" s="131">
        <f>BK279</f>
        <v>0</v>
      </c>
      <c r="L279" s="120"/>
      <c r="M279" s="125"/>
      <c r="P279" s="126">
        <f>SUM(P280:P318)</f>
        <v>0</v>
      </c>
      <c r="R279" s="126">
        <f>SUM(R280:R318)</f>
        <v>0.68248065999999996</v>
      </c>
      <c r="T279" s="127">
        <f>SUM(T280:T318)</f>
        <v>0</v>
      </c>
      <c r="AR279" s="121" t="s">
        <v>87</v>
      </c>
      <c r="AT279" s="128" t="s">
        <v>77</v>
      </c>
      <c r="AU279" s="128" t="s">
        <v>21</v>
      </c>
      <c r="AY279" s="121" t="s">
        <v>160</v>
      </c>
      <c r="BK279" s="129">
        <f>SUM(BK280:BK318)</f>
        <v>0</v>
      </c>
    </row>
    <row r="280" spans="2:65" s="1" customFormat="1" ht="16.5" customHeight="1" x14ac:dyDescent="0.2">
      <c r="B280" s="33"/>
      <c r="C280" s="132" t="s">
        <v>490</v>
      </c>
      <c r="D280" s="132" t="s">
        <v>162</v>
      </c>
      <c r="E280" s="133" t="s">
        <v>491</v>
      </c>
      <c r="F280" s="134" t="s">
        <v>492</v>
      </c>
      <c r="G280" s="135" t="s">
        <v>165</v>
      </c>
      <c r="H280" s="136">
        <v>12.622</v>
      </c>
      <c r="I280" s="137"/>
      <c r="J280" s="138">
        <f>ROUND(I280*H280,2)</f>
        <v>0</v>
      </c>
      <c r="K280" s="134" t="s">
        <v>166</v>
      </c>
      <c r="L280" s="33"/>
      <c r="M280" s="139" t="s">
        <v>33</v>
      </c>
      <c r="N280" s="140" t="s">
        <v>49</v>
      </c>
      <c r="P280" s="141">
        <f>O280*H280</f>
        <v>0</v>
      </c>
      <c r="Q280" s="141">
        <v>0</v>
      </c>
      <c r="R280" s="141">
        <f>Q280*H280</f>
        <v>0</v>
      </c>
      <c r="S280" s="141">
        <v>0</v>
      </c>
      <c r="T280" s="142">
        <f>S280*H280</f>
        <v>0</v>
      </c>
      <c r="AR280" s="143" t="s">
        <v>270</v>
      </c>
      <c r="AT280" s="143" t="s">
        <v>162</v>
      </c>
      <c r="AU280" s="143" t="s">
        <v>87</v>
      </c>
      <c r="AY280" s="17" t="s">
        <v>160</v>
      </c>
      <c r="BE280" s="144">
        <f>IF(N280="základní",J280,0)</f>
        <v>0</v>
      </c>
      <c r="BF280" s="144">
        <f>IF(N280="snížená",J280,0)</f>
        <v>0</v>
      </c>
      <c r="BG280" s="144">
        <f>IF(N280="zákl. přenesená",J280,0)</f>
        <v>0</v>
      </c>
      <c r="BH280" s="144">
        <f>IF(N280="sníž. přenesená",J280,0)</f>
        <v>0</v>
      </c>
      <c r="BI280" s="144">
        <f>IF(N280="nulová",J280,0)</f>
        <v>0</v>
      </c>
      <c r="BJ280" s="17" t="s">
        <v>21</v>
      </c>
      <c r="BK280" s="144">
        <f>ROUND(I280*H280,2)</f>
        <v>0</v>
      </c>
      <c r="BL280" s="17" t="s">
        <v>270</v>
      </c>
      <c r="BM280" s="143" t="s">
        <v>493</v>
      </c>
    </row>
    <row r="281" spans="2:65" s="1" customFormat="1" x14ac:dyDescent="0.2">
      <c r="B281" s="33"/>
      <c r="D281" s="145" t="s">
        <v>169</v>
      </c>
      <c r="F281" s="146" t="s">
        <v>494</v>
      </c>
      <c r="I281" s="147"/>
      <c r="L281" s="33"/>
      <c r="M281" s="148"/>
      <c r="T281" s="54"/>
      <c r="AT281" s="17" t="s">
        <v>169</v>
      </c>
      <c r="AU281" s="17" t="s">
        <v>87</v>
      </c>
    </row>
    <row r="282" spans="2:65" s="12" customFormat="1" x14ac:dyDescent="0.2">
      <c r="B282" s="149"/>
      <c r="D282" s="150" t="s">
        <v>171</v>
      </c>
      <c r="E282" s="151" t="s">
        <v>33</v>
      </c>
      <c r="F282" s="152" t="s">
        <v>240</v>
      </c>
      <c r="H282" s="151" t="s">
        <v>33</v>
      </c>
      <c r="I282" s="153"/>
      <c r="L282" s="149"/>
      <c r="M282" s="154"/>
      <c r="T282" s="155"/>
      <c r="AT282" s="151" t="s">
        <v>171</v>
      </c>
      <c r="AU282" s="151" t="s">
        <v>87</v>
      </c>
      <c r="AV282" s="12" t="s">
        <v>21</v>
      </c>
      <c r="AW282" s="12" t="s">
        <v>39</v>
      </c>
      <c r="AX282" s="12" t="s">
        <v>78</v>
      </c>
      <c r="AY282" s="151" t="s">
        <v>160</v>
      </c>
    </row>
    <row r="283" spans="2:65" s="13" customFormat="1" x14ac:dyDescent="0.2">
      <c r="B283" s="156"/>
      <c r="D283" s="150" t="s">
        <v>171</v>
      </c>
      <c r="E283" s="157" t="s">
        <v>33</v>
      </c>
      <c r="F283" s="158" t="s">
        <v>495</v>
      </c>
      <c r="H283" s="159">
        <v>10.75</v>
      </c>
      <c r="I283" s="160"/>
      <c r="L283" s="156"/>
      <c r="M283" s="161"/>
      <c r="T283" s="162"/>
      <c r="AT283" s="157" t="s">
        <v>171</v>
      </c>
      <c r="AU283" s="157" t="s">
        <v>87</v>
      </c>
      <c r="AV283" s="13" t="s">
        <v>87</v>
      </c>
      <c r="AW283" s="13" t="s">
        <v>39</v>
      </c>
      <c r="AX283" s="13" t="s">
        <v>78</v>
      </c>
      <c r="AY283" s="157" t="s">
        <v>160</v>
      </c>
    </row>
    <row r="284" spans="2:65" s="12" customFormat="1" x14ac:dyDescent="0.2">
      <c r="B284" s="149"/>
      <c r="D284" s="150" t="s">
        <v>171</v>
      </c>
      <c r="E284" s="151" t="s">
        <v>33</v>
      </c>
      <c r="F284" s="152" t="s">
        <v>247</v>
      </c>
      <c r="H284" s="151" t="s">
        <v>33</v>
      </c>
      <c r="I284" s="153"/>
      <c r="L284" s="149"/>
      <c r="M284" s="154"/>
      <c r="T284" s="155"/>
      <c r="AT284" s="151" t="s">
        <v>171</v>
      </c>
      <c r="AU284" s="151" t="s">
        <v>87</v>
      </c>
      <c r="AV284" s="12" t="s">
        <v>21</v>
      </c>
      <c r="AW284" s="12" t="s">
        <v>39</v>
      </c>
      <c r="AX284" s="12" t="s">
        <v>78</v>
      </c>
      <c r="AY284" s="151" t="s">
        <v>160</v>
      </c>
    </row>
    <row r="285" spans="2:65" s="13" customFormat="1" x14ac:dyDescent="0.2">
      <c r="B285" s="156"/>
      <c r="D285" s="150" t="s">
        <v>171</v>
      </c>
      <c r="E285" s="157" t="s">
        <v>33</v>
      </c>
      <c r="F285" s="158" t="s">
        <v>248</v>
      </c>
      <c r="H285" s="159">
        <v>1.8720000000000001</v>
      </c>
      <c r="I285" s="160"/>
      <c r="L285" s="156"/>
      <c r="M285" s="161"/>
      <c r="T285" s="162"/>
      <c r="AT285" s="157" t="s">
        <v>171</v>
      </c>
      <c r="AU285" s="157" t="s">
        <v>87</v>
      </c>
      <c r="AV285" s="13" t="s">
        <v>87</v>
      </c>
      <c r="AW285" s="13" t="s">
        <v>39</v>
      </c>
      <c r="AX285" s="13" t="s">
        <v>78</v>
      </c>
      <c r="AY285" s="157" t="s">
        <v>160</v>
      </c>
    </row>
    <row r="286" spans="2:65" s="14" customFormat="1" x14ac:dyDescent="0.2">
      <c r="B286" s="163"/>
      <c r="D286" s="150" t="s">
        <v>171</v>
      </c>
      <c r="E286" s="164" t="s">
        <v>33</v>
      </c>
      <c r="F286" s="165" t="s">
        <v>183</v>
      </c>
      <c r="H286" s="166">
        <v>12.622</v>
      </c>
      <c r="I286" s="167"/>
      <c r="L286" s="163"/>
      <c r="M286" s="168"/>
      <c r="T286" s="169"/>
      <c r="AT286" s="164" t="s">
        <v>171</v>
      </c>
      <c r="AU286" s="164" t="s">
        <v>87</v>
      </c>
      <c r="AV286" s="14" t="s">
        <v>167</v>
      </c>
      <c r="AW286" s="14" t="s">
        <v>39</v>
      </c>
      <c r="AX286" s="14" t="s">
        <v>21</v>
      </c>
      <c r="AY286" s="164" t="s">
        <v>160</v>
      </c>
    </row>
    <row r="287" spans="2:65" s="1" customFormat="1" ht="16.5" customHeight="1" x14ac:dyDescent="0.2">
      <c r="B287" s="33"/>
      <c r="C287" s="132" t="s">
        <v>496</v>
      </c>
      <c r="D287" s="132" t="s">
        <v>162</v>
      </c>
      <c r="E287" s="133" t="s">
        <v>497</v>
      </c>
      <c r="F287" s="134" t="s">
        <v>498</v>
      </c>
      <c r="G287" s="135" t="s">
        <v>165</v>
      </c>
      <c r="H287" s="136">
        <v>12.622</v>
      </c>
      <c r="I287" s="137"/>
      <c r="J287" s="138">
        <f>ROUND(I287*H287,2)</f>
        <v>0</v>
      </c>
      <c r="K287" s="134" t="s">
        <v>166</v>
      </c>
      <c r="L287" s="33"/>
      <c r="M287" s="139" t="s">
        <v>33</v>
      </c>
      <c r="N287" s="140" t="s">
        <v>49</v>
      </c>
      <c r="P287" s="141">
        <f>O287*H287</f>
        <v>0</v>
      </c>
      <c r="Q287" s="141">
        <v>2.9999999999999997E-4</v>
      </c>
      <c r="R287" s="141">
        <f>Q287*H287</f>
        <v>3.7865999999999998E-3</v>
      </c>
      <c r="S287" s="141">
        <v>0</v>
      </c>
      <c r="T287" s="142">
        <f>S287*H287</f>
        <v>0</v>
      </c>
      <c r="AR287" s="143" t="s">
        <v>270</v>
      </c>
      <c r="AT287" s="143" t="s">
        <v>162</v>
      </c>
      <c r="AU287" s="143" t="s">
        <v>87</v>
      </c>
      <c r="AY287" s="17" t="s">
        <v>160</v>
      </c>
      <c r="BE287" s="144">
        <f>IF(N287="základní",J287,0)</f>
        <v>0</v>
      </c>
      <c r="BF287" s="144">
        <f>IF(N287="snížená",J287,0)</f>
        <v>0</v>
      </c>
      <c r="BG287" s="144">
        <f>IF(N287="zákl. přenesená",J287,0)</f>
        <v>0</v>
      </c>
      <c r="BH287" s="144">
        <f>IF(N287="sníž. přenesená",J287,0)</f>
        <v>0</v>
      </c>
      <c r="BI287" s="144">
        <f>IF(N287="nulová",J287,0)</f>
        <v>0</v>
      </c>
      <c r="BJ287" s="17" t="s">
        <v>21</v>
      </c>
      <c r="BK287" s="144">
        <f>ROUND(I287*H287,2)</f>
        <v>0</v>
      </c>
      <c r="BL287" s="17" t="s">
        <v>270</v>
      </c>
      <c r="BM287" s="143" t="s">
        <v>499</v>
      </c>
    </row>
    <row r="288" spans="2:65" s="1" customFormat="1" x14ac:dyDescent="0.2">
      <c r="B288" s="33"/>
      <c r="D288" s="145" t="s">
        <v>169</v>
      </c>
      <c r="F288" s="146" t="s">
        <v>500</v>
      </c>
      <c r="I288" s="147"/>
      <c r="L288" s="33"/>
      <c r="M288" s="148"/>
      <c r="T288" s="54"/>
      <c r="AT288" s="17" t="s">
        <v>169</v>
      </c>
      <c r="AU288" s="17" t="s">
        <v>87</v>
      </c>
    </row>
    <row r="289" spans="2:65" s="1" customFormat="1" ht="24.2" customHeight="1" x14ac:dyDescent="0.2">
      <c r="B289" s="33"/>
      <c r="C289" s="132" t="s">
        <v>501</v>
      </c>
      <c r="D289" s="132" t="s">
        <v>162</v>
      </c>
      <c r="E289" s="133" t="s">
        <v>502</v>
      </c>
      <c r="F289" s="134" t="s">
        <v>503</v>
      </c>
      <c r="G289" s="135" t="s">
        <v>165</v>
      </c>
      <c r="H289" s="136">
        <v>12.622</v>
      </c>
      <c r="I289" s="137"/>
      <c r="J289" s="138">
        <f>ROUND(I289*H289,2)</f>
        <v>0</v>
      </c>
      <c r="K289" s="134" t="s">
        <v>166</v>
      </c>
      <c r="L289" s="33"/>
      <c r="M289" s="139" t="s">
        <v>33</v>
      </c>
      <c r="N289" s="140" t="s">
        <v>49</v>
      </c>
      <c r="P289" s="141">
        <f>O289*H289</f>
        <v>0</v>
      </c>
      <c r="Q289" s="141">
        <v>1.4999999999999999E-2</v>
      </c>
      <c r="R289" s="141">
        <f>Q289*H289</f>
        <v>0.18933</v>
      </c>
      <c r="S289" s="141">
        <v>0</v>
      </c>
      <c r="T289" s="142">
        <f>S289*H289</f>
        <v>0</v>
      </c>
      <c r="AR289" s="143" t="s">
        <v>270</v>
      </c>
      <c r="AT289" s="143" t="s">
        <v>162</v>
      </c>
      <c r="AU289" s="143" t="s">
        <v>87</v>
      </c>
      <c r="AY289" s="17" t="s">
        <v>160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7" t="s">
        <v>21</v>
      </c>
      <c r="BK289" s="144">
        <f>ROUND(I289*H289,2)</f>
        <v>0</v>
      </c>
      <c r="BL289" s="17" t="s">
        <v>270</v>
      </c>
      <c r="BM289" s="143" t="s">
        <v>504</v>
      </c>
    </row>
    <row r="290" spans="2:65" s="1" customFormat="1" x14ac:dyDescent="0.2">
      <c r="B290" s="33"/>
      <c r="D290" s="145" t="s">
        <v>169</v>
      </c>
      <c r="F290" s="146" t="s">
        <v>505</v>
      </c>
      <c r="I290" s="147"/>
      <c r="L290" s="33"/>
      <c r="M290" s="148"/>
      <c r="T290" s="54"/>
      <c r="AT290" s="17" t="s">
        <v>169</v>
      </c>
      <c r="AU290" s="17" t="s">
        <v>87</v>
      </c>
    </row>
    <row r="291" spans="2:65" s="1" customFormat="1" ht="24.2" customHeight="1" x14ac:dyDescent="0.2">
      <c r="B291" s="33"/>
      <c r="C291" s="132" t="s">
        <v>506</v>
      </c>
      <c r="D291" s="132" t="s">
        <v>162</v>
      </c>
      <c r="E291" s="133" t="s">
        <v>507</v>
      </c>
      <c r="F291" s="134" t="s">
        <v>508</v>
      </c>
      <c r="G291" s="135" t="s">
        <v>237</v>
      </c>
      <c r="H291" s="136">
        <v>11.3</v>
      </c>
      <c r="I291" s="137"/>
      <c r="J291" s="138">
        <f>ROUND(I291*H291,2)</f>
        <v>0</v>
      </c>
      <c r="K291" s="134" t="s">
        <v>166</v>
      </c>
      <c r="L291" s="33"/>
      <c r="M291" s="139" t="s">
        <v>33</v>
      </c>
      <c r="N291" s="140" t="s">
        <v>49</v>
      </c>
      <c r="P291" s="141">
        <f>O291*H291</f>
        <v>0</v>
      </c>
      <c r="Q291" s="141">
        <v>3.4000000000000002E-4</v>
      </c>
      <c r="R291" s="141">
        <f>Q291*H291</f>
        <v>3.8420000000000004E-3</v>
      </c>
      <c r="S291" s="141">
        <v>0</v>
      </c>
      <c r="T291" s="142">
        <f>S291*H291</f>
        <v>0</v>
      </c>
      <c r="AR291" s="143" t="s">
        <v>270</v>
      </c>
      <c r="AT291" s="143" t="s">
        <v>162</v>
      </c>
      <c r="AU291" s="143" t="s">
        <v>87</v>
      </c>
      <c r="AY291" s="17" t="s">
        <v>160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7" t="s">
        <v>21</v>
      </c>
      <c r="BK291" s="144">
        <f>ROUND(I291*H291,2)</f>
        <v>0</v>
      </c>
      <c r="BL291" s="17" t="s">
        <v>270</v>
      </c>
      <c r="BM291" s="143" t="s">
        <v>509</v>
      </c>
    </row>
    <row r="292" spans="2:65" s="1" customFormat="1" x14ac:dyDescent="0.2">
      <c r="B292" s="33"/>
      <c r="D292" s="145" t="s">
        <v>169</v>
      </c>
      <c r="F292" s="146" t="s">
        <v>510</v>
      </c>
      <c r="I292" s="147"/>
      <c r="L292" s="33"/>
      <c r="M292" s="148"/>
      <c r="T292" s="54"/>
      <c r="AT292" s="17" t="s">
        <v>169</v>
      </c>
      <c r="AU292" s="17" t="s">
        <v>87</v>
      </c>
    </row>
    <row r="293" spans="2:65" s="12" customFormat="1" x14ac:dyDescent="0.2">
      <c r="B293" s="149"/>
      <c r="D293" s="150" t="s">
        <v>171</v>
      </c>
      <c r="E293" s="151" t="s">
        <v>33</v>
      </c>
      <c r="F293" s="152" t="s">
        <v>511</v>
      </c>
      <c r="H293" s="151" t="s">
        <v>33</v>
      </c>
      <c r="I293" s="153"/>
      <c r="L293" s="149"/>
      <c r="M293" s="154"/>
      <c r="T293" s="155"/>
      <c r="AT293" s="151" t="s">
        <v>171</v>
      </c>
      <c r="AU293" s="151" t="s">
        <v>87</v>
      </c>
      <c r="AV293" s="12" t="s">
        <v>21</v>
      </c>
      <c r="AW293" s="12" t="s">
        <v>39</v>
      </c>
      <c r="AX293" s="12" t="s">
        <v>78</v>
      </c>
      <c r="AY293" s="151" t="s">
        <v>160</v>
      </c>
    </row>
    <row r="294" spans="2:65" s="13" customFormat="1" x14ac:dyDescent="0.2">
      <c r="B294" s="156"/>
      <c r="D294" s="150" t="s">
        <v>171</v>
      </c>
      <c r="E294" s="157" t="s">
        <v>33</v>
      </c>
      <c r="F294" s="158" t="s">
        <v>512</v>
      </c>
      <c r="H294" s="159">
        <v>10.5</v>
      </c>
      <c r="I294" s="160"/>
      <c r="L294" s="156"/>
      <c r="M294" s="161"/>
      <c r="T294" s="162"/>
      <c r="AT294" s="157" t="s">
        <v>171</v>
      </c>
      <c r="AU294" s="157" t="s">
        <v>87</v>
      </c>
      <c r="AV294" s="13" t="s">
        <v>87</v>
      </c>
      <c r="AW294" s="13" t="s">
        <v>39</v>
      </c>
      <c r="AX294" s="13" t="s">
        <v>78</v>
      </c>
      <c r="AY294" s="157" t="s">
        <v>160</v>
      </c>
    </row>
    <row r="295" spans="2:65" s="12" customFormat="1" x14ac:dyDescent="0.2">
      <c r="B295" s="149"/>
      <c r="D295" s="150" t="s">
        <v>171</v>
      </c>
      <c r="E295" s="151" t="s">
        <v>33</v>
      </c>
      <c r="F295" s="152" t="s">
        <v>513</v>
      </c>
      <c r="H295" s="151" t="s">
        <v>33</v>
      </c>
      <c r="I295" s="153"/>
      <c r="L295" s="149"/>
      <c r="M295" s="154"/>
      <c r="T295" s="155"/>
      <c r="AT295" s="151" t="s">
        <v>171</v>
      </c>
      <c r="AU295" s="151" t="s">
        <v>87</v>
      </c>
      <c r="AV295" s="12" t="s">
        <v>21</v>
      </c>
      <c r="AW295" s="12" t="s">
        <v>39</v>
      </c>
      <c r="AX295" s="12" t="s">
        <v>78</v>
      </c>
      <c r="AY295" s="151" t="s">
        <v>160</v>
      </c>
    </row>
    <row r="296" spans="2:65" s="13" customFormat="1" x14ac:dyDescent="0.2">
      <c r="B296" s="156"/>
      <c r="D296" s="150" t="s">
        <v>171</v>
      </c>
      <c r="E296" s="157" t="s">
        <v>33</v>
      </c>
      <c r="F296" s="158" t="s">
        <v>514</v>
      </c>
      <c r="H296" s="159">
        <v>0.8</v>
      </c>
      <c r="I296" s="160"/>
      <c r="L296" s="156"/>
      <c r="M296" s="161"/>
      <c r="T296" s="162"/>
      <c r="AT296" s="157" t="s">
        <v>171</v>
      </c>
      <c r="AU296" s="157" t="s">
        <v>87</v>
      </c>
      <c r="AV296" s="13" t="s">
        <v>87</v>
      </c>
      <c r="AW296" s="13" t="s">
        <v>39</v>
      </c>
      <c r="AX296" s="13" t="s">
        <v>78</v>
      </c>
      <c r="AY296" s="157" t="s">
        <v>160</v>
      </c>
    </row>
    <row r="297" spans="2:65" s="14" customFormat="1" x14ac:dyDescent="0.2">
      <c r="B297" s="163"/>
      <c r="D297" s="150" t="s">
        <v>171</v>
      </c>
      <c r="E297" s="164" t="s">
        <v>33</v>
      </c>
      <c r="F297" s="165" t="s">
        <v>183</v>
      </c>
      <c r="H297" s="166">
        <v>11.3</v>
      </c>
      <c r="I297" s="167"/>
      <c r="L297" s="163"/>
      <c r="M297" s="168"/>
      <c r="T297" s="169"/>
      <c r="AT297" s="164" t="s">
        <v>171</v>
      </c>
      <c r="AU297" s="164" t="s">
        <v>87</v>
      </c>
      <c r="AV297" s="14" t="s">
        <v>167</v>
      </c>
      <c r="AW297" s="14" t="s">
        <v>39</v>
      </c>
      <c r="AX297" s="14" t="s">
        <v>21</v>
      </c>
      <c r="AY297" s="164" t="s">
        <v>160</v>
      </c>
    </row>
    <row r="298" spans="2:65" s="1" customFormat="1" ht="16.5" customHeight="1" x14ac:dyDescent="0.2">
      <c r="B298" s="33"/>
      <c r="C298" s="170" t="s">
        <v>515</v>
      </c>
      <c r="D298" s="170" t="s">
        <v>184</v>
      </c>
      <c r="E298" s="171" t="s">
        <v>516</v>
      </c>
      <c r="F298" s="172" t="s">
        <v>517</v>
      </c>
      <c r="G298" s="173" t="s">
        <v>237</v>
      </c>
      <c r="H298" s="174">
        <v>13</v>
      </c>
      <c r="I298" s="175"/>
      <c r="J298" s="176">
        <f>ROUND(I298*H298,2)</f>
        <v>0</v>
      </c>
      <c r="K298" s="172" t="s">
        <v>166</v>
      </c>
      <c r="L298" s="177"/>
      <c r="M298" s="178" t="s">
        <v>33</v>
      </c>
      <c r="N298" s="179" t="s">
        <v>49</v>
      </c>
      <c r="P298" s="141">
        <f>O298*H298</f>
        <v>0</v>
      </c>
      <c r="Q298" s="141">
        <v>1.2E-4</v>
      </c>
      <c r="R298" s="141">
        <f>Q298*H298</f>
        <v>1.56E-3</v>
      </c>
      <c r="S298" s="141">
        <v>0</v>
      </c>
      <c r="T298" s="142">
        <f>S298*H298</f>
        <v>0</v>
      </c>
      <c r="AR298" s="143" t="s">
        <v>368</v>
      </c>
      <c r="AT298" s="143" t="s">
        <v>184</v>
      </c>
      <c r="AU298" s="143" t="s">
        <v>87</v>
      </c>
      <c r="AY298" s="17" t="s">
        <v>160</v>
      </c>
      <c r="BE298" s="144">
        <f>IF(N298="základní",J298,0)</f>
        <v>0</v>
      </c>
      <c r="BF298" s="144">
        <f>IF(N298="snížená",J298,0)</f>
        <v>0</v>
      </c>
      <c r="BG298" s="144">
        <f>IF(N298="zákl. přenesená",J298,0)</f>
        <v>0</v>
      </c>
      <c r="BH298" s="144">
        <f>IF(N298="sníž. přenesená",J298,0)</f>
        <v>0</v>
      </c>
      <c r="BI298" s="144">
        <f>IF(N298="nulová",J298,0)</f>
        <v>0</v>
      </c>
      <c r="BJ298" s="17" t="s">
        <v>21</v>
      </c>
      <c r="BK298" s="144">
        <f>ROUND(I298*H298,2)</f>
        <v>0</v>
      </c>
      <c r="BL298" s="17" t="s">
        <v>270</v>
      </c>
      <c r="BM298" s="143" t="s">
        <v>518</v>
      </c>
    </row>
    <row r="299" spans="2:65" s="1" customFormat="1" ht="24.2" customHeight="1" x14ac:dyDescent="0.2">
      <c r="B299" s="33"/>
      <c r="C299" s="132" t="s">
        <v>519</v>
      </c>
      <c r="D299" s="132" t="s">
        <v>162</v>
      </c>
      <c r="E299" s="133" t="s">
        <v>520</v>
      </c>
      <c r="F299" s="134" t="s">
        <v>521</v>
      </c>
      <c r="G299" s="135" t="s">
        <v>165</v>
      </c>
      <c r="H299" s="136">
        <v>12.622</v>
      </c>
      <c r="I299" s="137"/>
      <c r="J299" s="138">
        <f>ROUND(I299*H299,2)</f>
        <v>0</v>
      </c>
      <c r="K299" s="134" t="s">
        <v>166</v>
      </c>
      <c r="L299" s="33"/>
      <c r="M299" s="139" t="s">
        <v>33</v>
      </c>
      <c r="N299" s="140" t="s">
        <v>49</v>
      </c>
      <c r="P299" s="141">
        <f>O299*H299</f>
        <v>0</v>
      </c>
      <c r="Q299" s="141">
        <v>9.1299999999999992E-3</v>
      </c>
      <c r="R299" s="141">
        <f>Q299*H299</f>
        <v>0.11523885999999998</v>
      </c>
      <c r="S299" s="141">
        <v>0</v>
      </c>
      <c r="T299" s="142">
        <f>S299*H299</f>
        <v>0</v>
      </c>
      <c r="AR299" s="143" t="s">
        <v>270</v>
      </c>
      <c r="AT299" s="143" t="s">
        <v>162</v>
      </c>
      <c r="AU299" s="143" t="s">
        <v>87</v>
      </c>
      <c r="AY299" s="17" t="s">
        <v>160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7" t="s">
        <v>21</v>
      </c>
      <c r="BK299" s="144">
        <f>ROUND(I299*H299,2)</f>
        <v>0</v>
      </c>
      <c r="BL299" s="17" t="s">
        <v>270</v>
      </c>
      <c r="BM299" s="143" t="s">
        <v>522</v>
      </c>
    </row>
    <row r="300" spans="2:65" s="1" customFormat="1" x14ac:dyDescent="0.2">
      <c r="B300" s="33"/>
      <c r="D300" s="145" t="s">
        <v>169</v>
      </c>
      <c r="F300" s="146" t="s">
        <v>523</v>
      </c>
      <c r="I300" s="147"/>
      <c r="L300" s="33"/>
      <c r="M300" s="148"/>
      <c r="T300" s="54"/>
      <c r="AT300" s="17" t="s">
        <v>169</v>
      </c>
      <c r="AU300" s="17" t="s">
        <v>87</v>
      </c>
    </row>
    <row r="301" spans="2:65" s="1" customFormat="1" ht="24.2" customHeight="1" x14ac:dyDescent="0.2">
      <c r="B301" s="33"/>
      <c r="C301" s="132" t="s">
        <v>524</v>
      </c>
      <c r="D301" s="132" t="s">
        <v>162</v>
      </c>
      <c r="E301" s="133" t="s">
        <v>525</v>
      </c>
      <c r="F301" s="134" t="s">
        <v>526</v>
      </c>
      <c r="G301" s="135" t="s">
        <v>237</v>
      </c>
      <c r="H301" s="136">
        <v>13.24</v>
      </c>
      <c r="I301" s="137"/>
      <c r="J301" s="138">
        <f>ROUND(I301*H301,2)</f>
        <v>0</v>
      </c>
      <c r="K301" s="134" t="s">
        <v>166</v>
      </c>
      <c r="L301" s="33"/>
      <c r="M301" s="139" t="s">
        <v>33</v>
      </c>
      <c r="N301" s="140" t="s">
        <v>49</v>
      </c>
      <c r="P301" s="141">
        <f>O301*H301</f>
        <v>0</v>
      </c>
      <c r="Q301" s="141">
        <v>5.8E-4</v>
      </c>
      <c r="R301" s="141">
        <f>Q301*H301</f>
        <v>7.6791999999999997E-3</v>
      </c>
      <c r="S301" s="141">
        <v>0</v>
      </c>
      <c r="T301" s="142">
        <f>S301*H301</f>
        <v>0</v>
      </c>
      <c r="AR301" s="143" t="s">
        <v>270</v>
      </c>
      <c r="AT301" s="143" t="s">
        <v>162</v>
      </c>
      <c r="AU301" s="143" t="s">
        <v>87</v>
      </c>
      <c r="AY301" s="17" t="s">
        <v>160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7" t="s">
        <v>21</v>
      </c>
      <c r="BK301" s="144">
        <f>ROUND(I301*H301,2)</f>
        <v>0</v>
      </c>
      <c r="BL301" s="17" t="s">
        <v>270</v>
      </c>
      <c r="BM301" s="143" t="s">
        <v>527</v>
      </c>
    </row>
    <row r="302" spans="2:65" s="1" customFormat="1" x14ac:dyDescent="0.2">
      <c r="B302" s="33"/>
      <c r="D302" s="145" t="s">
        <v>169</v>
      </c>
      <c r="F302" s="146" t="s">
        <v>528</v>
      </c>
      <c r="I302" s="147"/>
      <c r="L302" s="33"/>
      <c r="M302" s="148"/>
      <c r="T302" s="54"/>
      <c r="AT302" s="17" t="s">
        <v>169</v>
      </c>
      <c r="AU302" s="17" t="s">
        <v>87</v>
      </c>
    </row>
    <row r="303" spans="2:65" s="12" customFormat="1" x14ac:dyDescent="0.2">
      <c r="B303" s="149"/>
      <c r="D303" s="150" t="s">
        <v>171</v>
      </c>
      <c r="E303" s="151" t="s">
        <v>33</v>
      </c>
      <c r="F303" s="152" t="s">
        <v>240</v>
      </c>
      <c r="H303" s="151" t="s">
        <v>33</v>
      </c>
      <c r="I303" s="153"/>
      <c r="L303" s="149"/>
      <c r="M303" s="154"/>
      <c r="T303" s="155"/>
      <c r="AT303" s="151" t="s">
        <v>171</v>
      </c>
      <c r="AU303" s="151" t="s">
        <v>87</v>
      </c>
      <c r="AV303" s="12" t="s">
        <v>21</v>
      </c>
      <c r="AW303" s="12" t="s">
        <v>39</v>
      </c>
      <c r="AX303" s="12" t="s">
        <v>78</v>
      </c>
      <c r="AY303" s="151" t="s">
        <v>160</v>
      </c>
    </row>
    <row r="304" spans="2:65" s="13" customFormat="1" x14ac:dyDescent="0.2">
      <c r="B304" s="156"/>
      <c r="D304" s="150" t="s">
        <v>171</v>
      </c>
      <c r="E304" s="157" t="s">
        <v>33</v>
      </c>
      <c r="F304" s="158" t="s">
        <v>241</v>
      </c>
      <c r="H304" s="159">
        <v>13.24</v>
      </c>
      <c r="I304" s="160"/>
      <c r="L304" s="156"/>
      <c r="M304" s="161"/>
      <c r="T304" s="162"/>
      <c r="AT304" s="157" t="s">
        <v>171</v>
      </c>
      <c r="AU304" s="157" t="s">
        <v>87</v>
      </c>
      <c r="AV304" s="13" t="s">
        <v>87</v>
      </c>
      <c r="AW304" s="13" t="s">
        <v>39</v>
      </c>
      <c r="AX304" s="13" t="s">
        <v>21</v>
      </c>
      <c r="AY304" s="157" t="s">
        <v>160</v>
      </c>
    </row>
    <row r="305" spans="2:65" s="1" customFormat="1" ht="21.75" customHeight="1" x14ac:dyDescent="0.2">
      <c r="B305" s="33"/>
      <c r="C305" s="170" t="s">
        <v>529</v>
      </c>
      <c r="D305" s="170" t="s">
        <v>184</v>
      </c>
      <c r="E305" s="171" t="s">
        <v>530</v>
      </c>
      <c r="F305" s="172" t="s">
        <v>531</v>
      </c>
      <c r="G305" s="173" t="s">
        <v>165</v>
      </c>
      <c r="H305" s="174">
        <v>16.038</v>
      </c>
      <c r="I305" s="175"/>
      <c r="J305" s="176">
        <f>ROUND(I305*H305,2)</f>
        <v>0</v>
      </c>
      <c r="K305" s="172" t="s">
        <v>166</v>
      </c>
      <c r="L305" s="177"/>
      <c r="M305" s="178" t="s">
        <v>33</v>
      </c>
      <c r="N305" s="179" t="s">
        <v>49</v>
      </c>
      <c r="P305" s="141">
        <f>O305*H305</f>
        <v>0</v>
      </c>
      <c r="Q305" s="141">
        <v>2.1999999999999999E-2</v>
      </c>
      <c r="R305" s="141">
        <f>Q305*H305</f>
        <v>0.35283599999999998</v>
      </c>
      <c r="S305" s="141">
        <v>0</v>
      </c>
      <c r="T305" s="142">
        <f>S305*H305</f>
        <v>0</v>
      </c>
      <c r="AR305" s="143" t="s">
        <v>368</v>
      </c>
      <c r="AT305" s="143" t="s">
        <v>184</v>
      </c>
      <c r="AU305" s="143" t="s">
        <v>87</v>
      </c>
      <c r="AY305" s="17" t="s">
        <v>160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7" t="s">
        <v>21</v>
      </c>
      <c r="BK305" s="144">
        <f>ROUND(I305*H305,2)</f>
        <v>0</v>
      </c>
      <c r="BL305" s="17" t="s">
        <v>270</v>
      </c>
      <c r="BM305" s="143" t="s">
        <v>532</v>
      </c>
    </row>
    <row r="306" spans="2:65" s="13" customFormat="1" x14ac:dyDescent="0.2">
      <c r="B306" s="156"/>
      <c r="D306" s="150" t="s">
        <v>171</v>
      </c>
      <c r="E306" s="157" t="s">
        <v>33</v>
      </c>
      <c r="F306" s="158" t="s">
        <v>533</v>
      </c>
      <c r="H306" s="159">
        <v>13.946</v>
      </c>
      <c r="I306" s="160"/>
      <c r="L306" s="156"/>
      <c r="M306" s="161"/>
      <c r="T306" s="162"/>
      <c r="AT306" s="157" t="s">
        <v>171</v>
      </c>
      <c r="AU306" s="157" t="s">
        <v>87</v>
      </c>
      <c r="AV306" s="13" t="s">
        <v>87</v>
      </c>
      <c r="AW306" s="13" t="s">
        <v>39</v>
      </c>
      <c r="AX306" s="13" t="s">
        <v>21</v>
      </c>
      <c r="AY306" s="157" t="s">
        <v>160</v>
      </c>
    </row>
    <row r="307" spans="2:65" s="13" customFormat="1" x14ac:dyDescent="0.2">
      <c r="B307" s="156"/>
      <c r="D307" s="150" t="s">
        <v>171</v>
      </c>
      <c r="F307" s="158" t="s">
        <v>534</v>
      </c>
      <c r="H307" s="159">
        <v>16.038</v>
      </c>
      <c r="I307" s="160"/>
      <c r="L307" s="156"/>
      <c r="M307" s="161"/>
      <c r="T307" s="162"/>
      <c r="AT307" s="157" t="s">
        <v>171</v>
      </c>
      <c r="AU307" s="157" t="s">
        <v>87</v>
      </c>
      <c r="AV307" s="13" t="s">
        <v>87</v>
      </c>
      <c r="AW307" s="13" t="s">
        <v>4</v>
      </c>
      <c r="AX307" s="13" t="s">
        <v>21</v>
      </c>
      <c r="AY307" s="157" t="s">
        <v>160</v>
      </c>
    </row>
    <row r="308" spans="2:65" s="1" customFormat="1" ht="16.5" customHeight="1" x14ac:dyDescent="0.2">
      <c r="B308" s="33"/>
      <c r="C308" s="132" t="s">
        <v>535</v>
      </c>
      <c r="D308" s="132" t="s">
        <v>162</v>
      </c>
      <c r="E308" s="133" t="s">
        <v>536</v>
      </c>
      <c r="F308" s="134" t="s">
        <v>537</v>
      </c>
      <c r="G308" s="135" t="s">
        <v>237</v>
      </c>
      <c r="H308" s="136">
        <v>23.24</v>
      </c>
      <c r="I308" s="137"/>
      <c r="J308" s="138">
        <f>ROUND(I308*H308,2)</f>
        <v>0</v>
      </c>
      <c r="K308" s="134" t="s">
        <v>166</v>
      </c>
      <c r="L308" s="33"/>
      <c r="M308" s="139" t="s">
        <v>33</v>
      </c>
      <c r="N308" s="140" t="s">
        <v>49</v>
      </c>
      <c r="P308" s="141">
        <f>O308*H308</f>
        <v>0</v>
      </c>
      <c r="Q308" s="141">
        <v>0</v>
      </c>
      <c r="R308" s="141">
        <f>Q308*H308</f>
        <v>0</v>
      </c>
      <c r="S308" s="141">
        <v>0</v>
      </c>
      <c r="T308" s="142">
        <f>S308*H308</f>
        <v>0</v>
      </c>
      <c r="AR308" s="143" t="s">
        <v>270</v>
      </c>
      <c r="AT308" s="143" t="s">
        <v>162</v>
      </c>
      <c r="AU308" s="143" t="s">
        <v>87</v>
      </c>
      <c r="AY308" s="17" t="s">
        <v>160</v>
      </c>
      <c r="BE308" s="144">
        <f>IF(N308="základní",J308,0)</f>
        <v>0</v>
      </c>
      <c r="BF308" s="144">
        <f>IF(N308="snížená",J308,0)</f>
        <v>0</v>
      </c>
      <c r="BG308" s="144">
        <f>IF(N308="zákl. přenesená",J308,0)</f>
        <v>0</v>
      </c>
      <c r="BH308" s="144">
        <f>IF(N308="sníž. přenesená",J308,0)</f>
        <v>0</v>
      </c>
      <c r="BI308" s="144">
        <f>IF(N308="nulová",J308,0)</f>
        <v>0</v>
      </c>
      <c r="BJ308" s="17" t="s">
        <v>21</v>
      </c>
      <c r="BK308" s="144">
        <f>ROUND(I308*H308,2)</f>
        <v>0</v>
      </c>
      <c r="BL308" s="17" t="s">
        <v>270</v>
      </c>
      <c r="BM308" s="143" t="s">
        <v>538</v>
      </c>
    </row>
    <row r="309" spans="2:65" s="1" customFormat="1" x14ac:dyDescent="0.2">
      <c r="B309" s="33"/>
      <c r="D309" s="145" t="s">
        <v>169</v>
      </c>
      <c r="F309" s="146" t="s">
        <v>539</v>
      </c>
      <c r="I309" s="147"/>
      <c r="L309" s="33"/>
      <c r="M309" s="148"/>
      <c r="T309" s="54"/>
      <c r="AT309" s="17" t="s">
        <v>169</v>
      </c>
      <c r="AU309" s="17" t="s">
        <v>87</v>
      </c>
    </row>
    <row r="310" spans="2:65" s="12" customFormat="1" x14ac:dyDescent="0.2">
      <c r="B310" s="149"/>
      <c r="D310" s="150" t="s">
        <v>171</v>
      </c>
      <c r="E310" s="151" t="s">
        <v>33</v>
      </c>
      <c r="F310" s="152" t="s">
        <v>540</v>
      </c>
      <c r="H310" s="151" t="s">
        <v>33</v>
      </c>
      <c r="I310" s="153"/>
      <c r="L310" s="149"/>
      <c r="M310" s="154"/>
      <c r="T310" s="155"/>
      <c r="AT310" s="151" t="s">
        <v>171</v>
      </c>
      <c r="AU310" s="151" t="s">
        <v>87</v>
      </c>
      <c r="AV310" s="12" t="s">
        <v>21</v>
      </c>
      <c r="AW310" s="12" t="s">
        <v>39</v>
      </c>
      <c r="AX310" s="12" t="s">
        <v>78</v>
      </c>
      <c r="AY310" s="151" t="s">
        <v>160</v>
      </c>
    </row>
    <row r="311" spans="2:65" s="13" customFormat="1" x14ac:dyDescent="0.2">
      <c r="B311" s="156"/>
      <c r="D311" s="150" t="s">
        <v>171</v>
      </c>
      <c r="E311" s="157" t="s">
        <v>33</v>
      </c>
      <c r="F311" s="158" t="s">
        <v>541</v>
      </c>
      <c r="H311" s="159">
        <v>13.24</v>
      </c>
      <c r="I311" s="160"/>
      <c r="L311" s="156"/>
      <c r="M311" s="161"/>
      <c r="T311" s="162"/>
      <c r="AT311" s="157" t="s">
        <v>171</v>
      </c>
      <c r="AU311" s="157" t="s">
        <v>87</v>
      </c>
      <c r="AV311" s="13" t="s">
        <v>87</v>
      </c>
      <c r="AW311" s="13" t="s">
        <v>39</v>
      </c>
      <c r="AX311" s="13" t="s">
        <v>78</v>
      </c>
      <c r="AY311" s="157" t="s">
        <v>160</v>
      </c>
    </row>
    <row r="312" spans="2:65" s="12" customFormat="1" x14ac:dyDescent="0.2">
      <c r="B312" s="149"/>
      <c r="D312" s="150" t="s">
        <v>171</v>
      </c>
      <c r="E312" s="151" t="s">
        <v>33</v>
      </c>
      <c r="F312" s="152" t="s">
        <v>542</v>
      </c>
      <c r="H312" s="151" t="s">
        <v>33</v>
      </c>
      <c r="I312" s="153"/>
      <c r="L312" s="149"/>
      <c r="M312" s="154"/>
      <c r="T312" s="155"/>
      <c r="AT312" s="151" t="s">
        <v>171</v>
      </c>
      <c r="AU312" s="151" t="s">
        <v>87</v>
      </c>
      <c r="AV312" s="12" t="s">
        <v>21</v>
      </c>
      <c r="AW312" s="12" t="s">
        <v>39</v>
      </c>
      <c r="AX312" s="12" t="s">
        <v>78</v>
      </c>
      <c r="AY312" s="151" t="s">
        <v>160</v>
      </c>
    </row>
    <row r="313" spans="2:65" s="13" customFormat="1" x14ac:dyDescent="0.2">
      <c r="B313" s="156"/>
      <c r="D313" s="150" t="s">
        <v>171</v>
      </c>
      <c r="E313" s="157" t="s">
        <v>33</v>
      </c>
      <c r="F313" s="158" t="s">
        <v>225</v>
      </c>
      <c r="H313" s="159">
        <v>10</v>
      </c>
      <c r="I313" s="160"/>
      <c r="L313" s="156"/>
      <c r="M313" s="161"/>
      <c r="T313" s="162"/>
      <c r="AT313" s="157" t="s">
        <v>171</v>
      </c>
      <c r="AU313" s="157" t="s">
        <v>87</v>
      </c>
      <c r="AV313" s="13" t="s">
        <v>87</v>
      </c>
      <c r="AW313" s="13" t="s">
        <v>39</v>
      </c>
      <c r="AX313" s="13" t="s">
        <v>78</v>
      </c>
      <c r="AY313" s="157" t="s">
        <v>160</v>
      </c>
    </row>
    <row r="314" spans="2:65" s="14" customFormat="1" x14ac:dyDescent="0.2">
      <c r="B314" s="163"/>
      <c r="D314" s="150" t="s">
        <v>171</v>
      </c>
      <c r="E314" s="164" t="s">
        <v>33</v>
      </c>
      <c r="F314" s="165" t="s">
        <v>183</v>
      </c>
      <c r="H314" s="166">
        <v>23.24</v>
      </c>
      <c r="I314" s="167"/>
      <c r="L314" s="163"/>
      <c r="M314" s="168"/>
      <c r="T314" s="169"/>
      <c r="AT314" s="164" t="s">
        <v>171</v>
      </c>
      <c r="AU314" s="164" t="s">
        <v>87</v>
      </c>
      <c r="AV314" s="14" t="s">
        <v>167</v>
      </c>
      <c r="AW314" s="14" t="s">
        <v>39</v>
      </c>
      <c r="AX314" s="14" t="s">
        <v>21</v>
      </c>
      <c r="AY314" s="164" t="s">
        <v>160</v>
      </c>
    </row>
    <row r="315" spans="2:65" s="1" customFormat="1" ht="16.5" customHeight="1" x14ac:dyDescent="0.2">
      <c r="B315" s="33"/>
      <c r="C315" s="132" t="s">
        <v>543</v>
      </c>
      <c r="D315" s="132" t="s">
        <v>162</v>
      </c>
      <c r="E315" s="133" t="s">
        <v>544</v>
      </c>
      <c r="F315" s="134" t="s">
        <v>545</v>
      </c>
      <c r="G315" s="135" t="s">
        <v>165</v>
      </c>
      <c r="H315" s="136">
        <v>5.4720000000000004</v>
      </c>
      <c r="I315" s="137"/>
      <c r="J315" s="138">
        <f>ROUND(I315*H315,2)</f>
        <v>0</v>
      </c>
      <c r="K315" s="134" t="s">
        <v>166</v>
      </c>
      <c r="L315" s="33"/>
      <c r="M315" s="139" t="s">
        <v>33</v>
      </c>
      <c r="N315" s="140" t="s">
        <v>49</v>
      </c>
      <c r="P315" s="141">
        <f>O315*H315</f>
        <v>0</v>
      </c>
      <c r="Q315" s="141">
        <v>1.5E-3</v>
      </c>
      <c r="R315" s="141">
        <f>Q315*H315</f>
        <v>8.208E-3</v>
      </c>
      <c r="S315" s="141">
        <v>0</v>
      </c>
      <c r="T315" s="142">
        <f>S315*H315</f>
        <v>0</v>
      </c>
      <c r="AR315" s="143" t="s">
        <v>270</v>
      </c>
      <c r="AT315" s="143" t="s">
        <v>162</v>
      </c>
      <c r="AU315" s="143" t="s">
        <v>87</v>
      </c>
      <c r="AY315" s="17" t="s">
        <v>160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7" t="s">
        <v>21</v>
      </c>
      <c r="BK315" s="144">
        <f>ROUND(I315*H315,2)</f>
        <v>0</v>
      </c>
      <c r="BL315" s="17" t="s">
        <v>270</v>
      </c>
      <c r="BM315" s="143" t="s">
        <v>546</v>
      </c>
    </row>
    <row r="316" spans="2:65" s="1" customFormat="1" x14ac:dyDescent="0.2">
      <c r="B316" s="33"/>
      <c r="D316" s="145" t="s">
        <v>169</v>
      </c>
      <c r="F316" s="146" t="s">
        <v>547</v>
      </c>
      <c r="I316" s="147"/>
      <c r="L316" s="33"/>
      <c r="M316" s="148"/>
      <c r="T316" s="54"/>
      <c r="AT316" s="17" t="s">
        <v>169</v>
      </c>
      <c r="AU316" s="17" t="s">
        <v>87</v>
      </c>
    </row>
    <row r="317" spans="2:65" s="1" customFormat="1" ht="24.2" customHeight="1" x14ac:dyDescent="0.2">
      <c r="B317" s="33"/>
      <c r="C317" s="132" t="s">
        <v>548</v>
      </c>
      <c r="D317" s="132" t="s">
        <v>162</v>
      </c>
      <c r="E317" s="133" t="s">
        <v>549</v>
      </c>
      <c r="F317" s="134" t="s">
        <v>550</v>
      </c>
      <c r="G317" s="135" t="s">
        <v>176</v>
      </c>
      <c r="H317" s="136">
        <v>0.68200000000000005</v>
      </c>
      <c r="I317" s="137"/>
      <c r="J317" s="138">
        <f>ROUND(I317*H317,2)</f>
        <v>0</v>
      </c>
      <c r="K317" s="134" t="s">
        <v>166</v>
      </c>
      <c r="L317" s="33"/>
      <c r="M317" s="139" t="s">
        <v>33</v>
      </c>
      <c r="N317" s="140" t="s">
        <v>49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270</v>
      </c>
      <c r="AT317" s="143" t="s">
        <v>162</v>
      </c>
      <c r="AU317" s="143" t="s">
        <v>87</v>
      </c>
      <c r="AY317" s="17" t="s">
        <v>160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7" t="s">
        <v>21</v>
      </c>
      <c r="BK317" s="144">
        <f>ROUND(I317*H317,2)</f>
        <v>0</v>
      </c>
      <c r="BL317" s="17" t="s">
        <v>270</v>
      </c>
      <c r="BM317" s="143" t="s">
        <v>551</v>
      </c>
    </row>
    <row r="318" spans="2:65" s="1" customFormat="1" x14ac:dyDescent="0.2">
      <c r="B318" s="33"/>
      <c r="D318" s="145" t="s">
        <v>169</v>
      </c>
      <c r="F318" s="146" t="s">
        <v>552</v>
      </c>
      <c r="I318" s="147"/>
      <c r="L318" s="33"/>
      <c r="M318" s="148"/>
      <c r="T318" s="54"/>
      <c r="AT318" s="17" t="s">
        <v>169</v>
      </c>
      <c r="AU318" s="17" t="s">
        <v>87</v>
      </c>
    </row>
    <row r="319" spans="2:65" s="11" customFormat="1" ht="22.9" customHeight="1" x14ac:dyDescent="0.2">
      <c r="B319" s="120"/>
      <c r="D319" s="121" t="s">
        <v>77</v>
      </c>
      <c r="E319" s="130" t="s">
        <v>553</v>
      </c>
      <c r="F319" s="130" t="s">
        <v>554</v>
      </c>
      <c r="I319" s="123"/>
      <c r="J319" s="131">
        <f>BK319</f>
        <v>0</v>
      </c>
      <c r="L319" s="120"/>
      <c r="M319" s="125"/>
      <c r="P319" s="126">
        <f>SUM(P320:P338)</f>
        <v>0</v>
      </c>
      <c r="R319" s="126">
        <f>SUM(R320:R338)</f>
        <v>0.17546870000000001</v>
      </c>
      <c r="T319" s="127">
        <f>SUM(T320:T338)</f>
        <v>0</v>
      </c>
      <c r="AR319" s="121" t="s">
        <v>87</v>
      </c>
      <c r="AT319" s="128" t="s">
        <v>77</v>
      </c>
      <c r="AU319" s="128" t="s">
        <v>21</v>
      </c>
      <c r="AY319" s="121" t="s">
        <v>160</v>
      </c>
      <c r="BK319" s="129">
        <f>SUM(BK320:BK338)</f>
        <v>0</v>
      </c>
    </row>
    <row r="320" spans="2:65" s="1" customFormat="1" ht="16.5" customHeight="1" x14ac:dyDescent="0.2">
      <c r="B320" s="33"/>
      <c r="C320" s="132" t="s">
        <v>555</v>
      </c>
      <c r="D320" s="132" t="s">
        <v>162</v>
      </c>
      <c r="E320" s="133" t="s">
        <v>556</v>
      </c>
      <c r="F320" s="134" t="s">
        <v>557</v>
      </c>
      <c r="G320" s="135" t="s">
        <v>165</v>
      </c>
      <c r="H320" s="136">
        <v>11.13</v>
      </c>
      <c r="I320" s="137"/>
      <c r="J320" s="138">
        <f>ROUND(I320*H320,2)</f>
        <v>0</v>
      </c>
      <c r="K320" s="134" t="s">
        <v>166</v>
      </c>
      <c r="L320" s="33"/>
      <c r="M320" s="139" t="s">
        <v>33</v>
      </c>
      <c r="N320" s="140" t="s">
        <v>49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270</v>
      </c>
      <c r="AT320" s="143" t="s">
        <v>162</v>
      </c>
      <c r="AU320" s="143" t="s">
        <v>87</v>
      </c>
      <c r="AY320" s="17" t="s">
        <v>160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7" t="s">
        <v>21</v>
      </c>
      <c r="BK320" s="144">
        <f>ROUND(I320*H320,2)</f>
        <v>0</v>
      </c>
      <c r="BL320" s="17" t="s">
        <v>270</v>
      </c>
      <c r="BM320" s="143" t="s">
        <v>558</v>
      </c>
    </row>
    <row r="321" spans="2:65" s="1" customFormat="1" x14ac:dyDescent="0.2">
      <c r="B321" s="33"/>
      <c r="D321" s="145" t="s">
        <v>169</v>
      </c>
      <c r="F321" s="146" t="s">
        <v>559</v>
      </c>
      <c r="I321" s="147"/>
      <c r="L321" s="33"/>
      <c r="M321" s="148"/>
      <c r="T321" s="54"/>
      <c r="AT321" s="17" t="s">
        <v>169</v>
      </c>
      <c r="AU321" s="17" t="s">
        <v>87</v>
      </c>
    </row>
    <row r="322" spans="2:65" s="13" customFormat="1" x14ac:dyDescent="0.2">
      <c r="B322" s="156"/>
      <c r="D322" s="150" t="s">
        <v>171</v>
      </c>
      <c r="E322" s="157" t="s">
        <v>33</v>
      </c>
      <c r="F322" s="158" t="s">
        <v>560</v>
      </c>
      <c r="H322" s="159">
        <v>11.13</v>
      </c>
      <c r="I322" s="160"/>
      <c r="L322" s="156"/>
      <c r="M322" s="161"/>
      <c r="T322" s="162"/>
      <c r="AT322" s="157" t="s">
        <v>171</v>
      </c>
      <c r="AU322" s="157" t="s">
        <v>87</v>
      </c>
      <c r="AV322" s="13" t="s">
        <v>87</v>
      </c>
      <c r="AW322" s="13" t="s">
        <v>39</v>
      </c>
      <c r="AX322" s="13" t="s">
        <v>78</v>
      </c>
      <c r="AY322" s="157" t="s">
        <v>160</v>
      </c>
    </row>
    <row r="323" spans="2:65" s="14" customFormat="1" x14ac:dyDescent="0.2">
      <c r="B323" s="163"/>
      <c r="D323" s="150" t="s">
        <v>171</v>
      </c>
      <c r="E323" s="164" t="s">
        <v>33</v>
      </c>
      <c r="F323" s="165" t="s">
        <v>183</v>
      </c>
      <c r="H323" s="166">
        <v>11.13</v>
      </c>
      <c r="I323" s="167"/>
      <c r="L323" s="163"/>
      <c r="M323" s="168"/>
      <c r="T323" s="169"/>
      <c r="AT323" s="164" t="s">
        <v>171</v>
      </c>
      <c r="AU323" s="164" t="s">
        <v>87</v>
      </c>
      <c r="AV323" s="14" t="s">
        <v>167</v>
      </c>
      <c r="AW323" s="14" t="s">
        <v>39</v>
      </c>
      <c r="AX323" s="14" t="s">
        <v>21</v>
      </c>
      <c r="AY323" s="164" t="s">
        <v>160</v>
      </c>
    </row>
    <row r="324" spans="2:65" s="1" customFormat="1" ht="16.5" customHeight="1" x14ac:dyDescent="0.2">
      <c r="B324" s="33"/>
      <c r="C324" s="132" t="s">
        <v>561</v>
      </c>
      <c r="D324" s="132" t="s">
        <v>162</v>
      </c>
      <c r="E324" s="133" t="s">
        <v>562</v>
      </c>
      <c r="F324" s="134" t="s">
        <v>563</v>
      </c>
      <c r="G324" s="135" t="s">
        <v>165</v>
      </c>
      <c r="H324" s="136">
        <v>11.13</v>
      </c>
      <c r="I324" s="137"/>
      <c r="J324" s="138">
        <f>ROUND(I324*H324,2)</f>
        <v>0</v>
      </c>
      <c r="K324" s="134" t="s">
        <v>166</v>
      </c>
      <c r="L324" s="33"/>
      <c r="M324" s="139" t="s">
        <v>33</v>
      </c>
      <c r="N324" s="140" t="s">
        <v>49</v>
      </c>
      <c r="P324" s="141">
        <f>O324*H324</f>
        <v>0</v>
      </c>
      <c r="Q324" s="141">
        <v>3.0000000000000001E-5</v>
      </c>
      <c r="R324" s="141">
        <f>Q324*H324</f>
        <v>3.3390000000000004E-4</v>
      </c>
      <c r="S324" s="141">
        <v>0</v>
      </c>
      <c r="T324" s="142">
        <f>S324*H324</f>
        <v>0</v>
      </c>
      <c r="AR324" s="143" t="s">
        <v>270</v>
      </c>
      <c r="AT324" s="143" t="s">
        <v>162</v>
      </c>
      <c r="AU324" s="143" t="s">
        <v>87</v>
      </c>
      <c r="AY324" s="17" t="s">
        <v>160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7" t="s">
        <v>21</v>
      </c>
      <c r="BK324" s="144">
        <f>ROUND(I324*H324,2)</f>
        <v>0</v>
      </c>
      <c r="BL324" s="17" t="s">
        <v>270</v>
      </c>
      <c r="BM324" s="143" t="s">
        <v>564</v>
      </c>
    </row>
    <row r="325" spans="2:65" s="1" customFormat="1" x14ac:dyDescent="0.2">
      <c r="B325" s="33"/>
      <c r="D325" s="145" t="s">
        <v>169</v>
      </c>
      <c r="F325" s="146" t="s">
        <v>565</v>
      </c>
      <c r="I325" s="147"/>
      <c r="L325" s="33"/>
      <c r="M325" s="148"/>
      <c r="T325" s="54"/>
      <c r="AT325" s="17" t="s">
        <v>169</v>
      </c>
      <c r="AU325" s="17" t="s">
        <v>87</v>
      </c>
    </row>
    <row r="326" spans="2:65" s="1" customFormat="1" ht="24.2" customHeight="1" x14ac:dyDescent="0.2">
      <c r="B326" s="33"/>
      <c r="C326" s="132" t="s">
        <v>566</v>
      </c>
      <c r="D326" s="132" t="s">
        <v>162</v>
      </c>
      <c r="E326" s="133" t="s">
        <v>567</v>
      </c>
      <c r="F326" s="134" t="s">
        <v>568</v>
      </c>
      <c r="G326" s="135" t="s">
        <v>165</v>
      </c>
      <c r="H326" s="136">
        <v>11.13</v>
      </c>
      <c r="I326" s="137"/>
      <c r="J326" s="138">
        <f>ROUND(I326*H326,2)</f>
        <v>0</v>
      </c>
      <c r="K326" s="134" t="s">
        <v>166</v>
      </c>
      <c r="L326" s="33"/>
      <c r="M326" s="139" t="s">
        <v>33</v>
      </c>
      <c r="N326" s="140" t="s">
        <v>49</v>
      </c>
      <c r="P326" s="141">
        <f>O326*H326</f>
        <v>0</v>
      </c>
      <c r="Q326" s="141">
        <v>1.2E-2</v>
      </c>
      <c r="R326" s="141">
        <f>Q326*H326</f>
        <v>0.13356000000000001</v>
      </c>
      <c r="S326" s="141">
        <v>0</v>
      </c>
      <c r="T326" s="142">
        <f>S326*H326</f>
        <v>0</v>
      </c>
      <c r="AR326" s="143" t="s">
        <v>270</v>
      </c>
      <c r="AT326" s="143" t="s">
        <v>162</v>
      </c>
      <c r="AU326" s="143" t="s">
        <v>87</v>
      </c>
      <c r="AY326" s="17" t="s">
        <v>160</v>
      </c>
      <c r="BE326" s="144">
        <f>IF(N326="základní",J326,0)</f>
        <v>0</v>
      </c>
      <c r="BF326" s="144">
        <f>IF(N326="snížená",J326,0)</f>
        <v>0</v>
      </c>
      <c r="BG326" s="144">
        <f>IF(N326="zákl. přenesená",J326,0)</f>
        <v>0</v>
      </c>
      <c r="BH326" s="144">
        <f>IF(N326="sníž. přenesená",J326,0)</f>
        <v>0</v>
      </c>
      <c r="BI326" s="144">
        <f>IF(N326="nulová",J326,0)</f>
        <v>0</v>
      </c>
      <c r="BJ326" s="17" t="s">
        <v>21</v>
      </c>
      <c r="BK326" s="144">
        <f>ROUND(I326*H326,2)</f>
        <v>0</v>
      </c>
      <c r="BL326" s="17" t="s">
        <v>270</v>
      </c>
      <c r="BM326" s="143" t="s">
        <v>569</v>
      </c>
    </row>
    <row r="327" spans="2:65" s="1" customFormat="1" x14ac:dyDescent="0.2">
      <c r="B327" s="33"/>
      <c r="D327" s="145" t="s">
        <v>169</v>
      </c>
      <c r="F327" s="146" t="s">
        <v>570</v>
      </c>
      <c r="I327" s="147"/>
      <c r="L327" s="33"/>
      <c r="M327" s="148"/>
      <c r="T327" s="54"/>
      <c r="AT327" s="17" t="s">
        <v>169</v>
      </c>
      <c r="AU327" s="17" t="s">
        <v>87</v>
      </c>
    </row>
    <row r="328" spans="2:65" s="1" customFormat="1" ht="16.5" customHeight="1" x14ac:dyDescent="0.2">
      <c r="B328" s="33"/>
      <c r="C328" s="132" t="s">
        <v>571</v>
      </c>
      <c r="D328" s="132" t="s">
        <v>162</v>
      </c>
      <c r="E328" s="133" t="s">
        <v>572</v>
      </c>
      <c r="F328" s="134" t="s">
        <v>573</v>
      </c>
      <c r="G328" s="135" t="s">
        <v>165</v>
      </c>
      <c r="H328" s="136">
        <v>11.13</v>
      </c>
      <c r="I328" s="137"/>
      <c r="J328" s="138">
        <f>ROUND(I328*H328,2)</f>
        <v>0</v>
      </c>
      <c r="K328" s="134" t="s">
        <v>166</v>
      </c>
      <c r="L328" s="33"/>
      <c r="M328" s="139" t="s">
        <v>33</v>
      </c>
      <c r="N328" s="140" t="s">
        <v>49</v>
      </c>
      <c r="P328" s="141">
        <f>O328*H328</f>
        <v>0</v>
      </c>
      <c r="Q328" s="141">
        <v>6.9999999999999999E-4</v>
      </c>
      <c r="R328" s="141">
        <f>Q328*H328</f>
        <v>7.7910000000000002E-3</v>
      </c>
      <c r="S328" s="141">
        <v>0</v>
      </c>
      <c r="T328" s="142">
        <f>S328*H328</f>
        <v>0</v>
      </c>
      <c r="AR328" s="143" t="s">
        <v>270</v>
      </c>
      <c r="AT328" s="143" t="s">
        <v>162</v>
      </c>
      <c r="AU328" s="143" t="s">
        <v>87</v>
      </c>
      <c r="AY328" s="17" t="s">
        <v>160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7" t="s">
        <v>21</v>
      </c>
      <c r="BK328" s="144">
        <f>ROUND(I328*H328,2)</f>
        <v>0</v>
      </c>
      <c r="BL328" s="17" t="s">
        <v>270</v>
      </c>
      <c r="BM328" s="143" t="s">
        <v>574</v>
      </c>
    </row>
    <row r="329" spans="2:65" s="1" customFormat="1" x14ac:dyDescent="0.2">
      <c r="B329" s="33"/>
      <c r="D329" s="145" t="s">
        <v>169</v>
      </c>
      <c r="F329" s="146" t="s">
        <v>575</v>
      </c>
      <c r="I329" s="147"/>
      <c r="L329" s="33"/>
      <c r="M329" s="148"/>
      <c r="T329" s="54"/>
      <c r="AT329" s="17" t="s">
        <v>169</v>
      </c>
      <c r="AU329" s="17" t="s">
        <v>87</v>
      </c>
    </row>
    <row r="330" spans="2:65" s="1" customFormat="1" ht="16.5" customHeight="1" x14ac:dyDescent="0.2">
      <c r="B330" s="33"/>
      <c r="C330" s="132" t="s">
        <v>576</v>
      </c>
      <c r="D330" s="132" t="s">
        <v>162</v>
      </c>
      <c r="E330" s="133" t="s">
        <v>577</v>
      </c>
      <c r="F330" s="134" t="s">
        <v>578</v>
      </c>
      <c r="G330" s="135" t="s">
        <v>237</v>
      </c>
      <c r="H330" s="136">
        <v>21.1</v>
      </c>
      <c r="I330" s="137"/>
      <c r="J330" s="138">
        <f>ROUND(I330*H330,2)</f>
        <v>0</v>
      </c>
      <c r="K330" s="134" t="s">
        <v>166</v>
      </c>
      <c r="L330" s="33"/>
      <c r="M330" s="139" t="s">
        <v>33</v>
      </c>
      <c r="N330" s="140" t="s">
        <v>49</v>
      </c>
      <c r="P330" s="141">
        <f>O330*H330</f>
        <v>0</v>
      </c>
      <c r="Q330" s="141">
        <v>5.0000000000000002E-5</v>
      </c>
      <c r="R330" s="141">
        <f>Q330*H330</f>
        <v>1.0550000000000002E-3</v>
      </c>
      <c r="S330" s="141">
        <v>0</v>
      </c>
      <c r="T330" s="142">
        <f>S330*H330</f>
        <v>0</v>
      </c>
      <c r="AR330" s="143" t="s">
        <v>270</v>
      </c>
      <c r="AT330" s="143" t="s">
        <v>162</v>
      </c>
      <c r="AU330" s="143" t="s">
        <v>87</v>
      </c>
      <c r="AY330" s="17" t="s">
        <v>160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21</v>
      </c>
      <c r="BK330" s="144">
        <f>ROUND(I330*H330,2)</f>
        <v>0</v>
      </c>
      <c r="BL330" s="17" t="s">
        <v>270</v>
      </c>
      <c r="BM330" s="143" t="s">
        <v>579</v>
      </c>
    </row>
    <row r="331" spans="2:65" s="1" customFormat="1" x14ac:dyDescent="0.2">
      <c r="B331" s="33"/>
      <c r="D331" s="145" t="s">
        <v>169</v>
      </c>
      <c r="F331" s="146" t="s">
        <v>580</v>
      </c>
      <c r="I331" s="147"/>
      <c r="L331" s="33"/>
      <c r="M331" s="148"/>
      <c r="T331" s="54"/>
      <c r="AT331" s="17" t="s">
        <v>169</v>
      </c>
      <c r="AU331" s="17" t="s">
        <v>87</v>
      </c>
    </row>
    <row r="332" spans="2:65" s="13" customFormat="1" x14ac:dyDescent="0.2">
      <c r="B332" s="156"/>
      <c r="D332" s="150" t="s">
        <v>171</v>
      </c>
      <c r="E332" s="157" t="s">
        <v>33</v>
      </c>
      <c r="F332" s="158" t="s">
        <v>581</v>
      </c>
      <c r="H332" s="159">
        <v>21.1</v>
      </c>
      <c r="I332" s="160"/>
      <c r="L332" s="156"/>
      <c r="M332" s="161"/>
      <c r="T332" s="162"/>
      <c r="AT332" s="157" t="s">
        <v>171</v>
      </c>
      <c r="AU332" s="157" t="s">
        <v>87</v>
      </c>
      <c r="AV332" s="13" t="s">
        <v>87</v>
      </c>
      <c r="AW332" s="13" t="s">
        <v>39</v>
      </c>
      <c r="AX332" s="13" t="s">
        <v>78</v>
      </c>
      <c r="AY332" s="157" t="s">
        <v>160</v>
      </c>
    </row>
    <row r="333" spans="2:65" s="14" customFormat="1" x14ac:dyDescent="0.2">
      <c r="B333" s="163"/>
      <c r="D333" s="150" t="s">
        <v>171</v>
      </c>
      <c r="E333" s="164" t="s">
        <v>33</v>
      </c>
      <c r="F333" s="165" t="s">
        <v>183</v>
      </c>
      <c r="H333" s="166">
        <v>21.1</v>
      </c>
      <c r="I333" s="167"/>
      <c r="L333" s="163"/>
      <c r="M333" s="168"/>
      <c r="T333" s="169"/>
      <c r="AT333" s="164" t="s">
        <v>171</v>
      </c>
      <c r="AU333" s="164" t="s">
        <v>87</v>
      </c>
      <c r="AV333" s="14" t="s">
        <v>167</v>
      </c>
      <c r="AW333" s="14" t="s">
        <v>39</v>
      </c>
      <c r="AX333" s="14" t="s">
        <v>21</v>
      </c>
      <c r="AY333" s="164" t="s">
        <v>160</v>
      </c>
    </row>
    <row r="334" spans="2:65" s="1" customFormat="1" ht="16.5" customHeight="1" x14ac:dyDescent="0.2">
      <c r="B334" s="33"/>
      <c r="C334" s="170" t="s">
        <v>582</v>
      </c>
      <c r="D334" s="170" t="s">
        <v>184</v>
      </c>
      <c r="E334" s="171" t="s">
        <v>583</v>
      </c>
      <c r="F334" s="172" t="s">
        <v>584</v>
      </c>
      <c r="G334" s="173" t="s">
        <v>165</v>
      </c>
      <c r="H334" s="174">
        <v>13.637</v>
      </c>
      <c r="I334" s="175"/>
      <c r="J334" s="176">
        <f>ROUND(I334*H334,2)</f>
        <v>0</v>
      </c>
      <c r="K334" s="172" t="s">
        <v>33</v>
      </c>
      <c r="L334" s="177"/>
      <c r="M334" s="178" t="s">
        <v>33</v>
      </c>
      <c r="N334" s="179" t="s">
        <v>49</v>
      </c>
      <c r="P334" s="141">
        <f>O334*H334</f>
        <v>0</v>
      </c>
      <c r="Q334" s="141">
        <v>2.3999999999999998E-3</v>
      </c>
      <c r="R334" s="141">
        <f>Q334*H334</f>
        <v>3.2728799999999995E-2</v>
      </c>
      <c r="S334" s="141">
        <v>0</v>
      </c>
      <c r="T334" s="142">
        <f>S334*H334</f>
        <v>0</v>
      </c>
      <c r="AR334" s="143" t="s">
        <v>368</v>
      </c>
      <c r="AT334" s="143" t="s">
        <v>184</v>
      </c>
      <c r="AU334" s="143" t="s">
        <v>87</v>
      </c>
      <c r="AY334" s="17" t="s">
        <v>160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7" t="s">
        <v>21</v>
      </c>
      <c r="BK334" s="144">
        <f>ROUND(I334*H334,2)</f>
        <v>0</v>
      </c>
      <c r="BL334" s="17" t="s">
        <v>270</v>
      </c>
      <c r="BM334" s="143" t="s">
        <v>585</v>
      </c>
    </row>
    <row r="335" spans="2:65" s="13" customFormat="1" x14ac:dyDescent="0.2">
      <c r="B335" s="156"/>
      <c r="D335" s="150" t="s">
        <v>171</v>
      </c>
      <c r="E335" s="157" t="s">
        <v>33</v>
      </c>
      <c r="F335" s="158" t="s">
        <v>586</v>
      </c>
      <c r="H335" s="159">
        <v>13.24</v>
      </c>
      <c r="I335" s="160"/>
      <c r="L335" s="156"/>
      <c r="M335" s="161"/>
      <c r="T335" s="162"/>
      <c r="AT335" s="157" t="s">
        <v>171</v>
      </c>
      <c r="AU335" s="157" t="s">
        <v>87</v>
      </c>
      <c r="AV335" s="13" t="s">
        <v>87</v>
      </c>
      <c r="AW335" s="13" t="s">
        <v>39</v>
      </c>
      <c r="AX335" s="13" t="s">
        <v>21</v>
      </c>
      <c r="AY335" s="157" t="s">
        <v>160</v>
      </c>
    </row>
    <row r="336" spans="2:65" s="13" customFormat="1" x14ac:dyDescent="0.2">
      <c r="B336" s="156"/>
      <c r="D336" s="150" t="s">
        <v>171</v>
      </c>
      <c r="F336" s="158" t="s">
        <v>587</v>
      </c>
      <c r="H336" s="159">
        <v>13.637</v>
      </c>
      <c r="I336" s="160"/>
      <c r="L336" s="156"/>
      <c r="M336" s="161"/>
      <c r="T336" s="162"/>
      <c r="AT336" s="157" t="s">
        <v>171</v>
      </c>
      <c r="AU336" s="157" t="s">
        <v>87</v>
      </c>
      <c r="AV336" s="13" t="s">
        <v>87</v>
      </c>
      <c r="AW336" s="13" t="s">
        <v>4</v>
      </c>
      <c r="AX336" s="13" t="s">
        <v>21</v>
      </c>
      <c r="AY336" s="157" t="s">
        <v>160</v>
      </c>
    </row>
    <row r="337" spans="2:65" s="1" customFormat="1" ht="24.2" customHeight="1" x14ac:dyDescent="0.2">
      <c r="B337" s="33"/>
      <c r="C337" s="132" t="s">
        <v>588</v>
      </c>
      <c r="D337" s="132" t="s">
        <v>162</v>
      </c>
      <c r="E337" s="133" t="s">
        <v>589</v>
      </c>
      <c r="F337" s="134" t="s">
        <v>590</v>
      </c>
      <c r="G337" s="135" t="s">
        <v>176</v>
      </c>
      <c r="H337" s="136">
        <v>0.17499999999999999</v>
      </c>
      <c r="I337" s="137"/>
      <c r="J337" s="138">
        <f>ROUND(I337*H337,2)</f>
        <v>0</v>
      </c>
      <c r="K337" s="134" t="s">
        <v>166</v>
      </c>
      <c r="L337" s="33"/>
      <c r="M337" s="139" t="s">
        <v>33</v>
      </c>
      <c r="N337" s="140" t="s">
        <v>49</v>
      </c>
      <c r="P337" s="141">
        <f>O337*H337</f>
        <v>0</v>
      </c>
      <c r="Q337" s="141">
        <v>0</v>
      </c>
      <c r="R337" s="141">
        <f>Q337*H337</f>
        <v>0</v>
      </c>
      <c r="S337" s="141">
        <v>0</v>
      </c>
      <c r="T337" s="142">
        <f>S337*H337</f>
        <v>0</v>
      </c>
      <c r="AR337" s="143" t="s">
        <v>270</v>
      </c>
      <c r="AT337" s="143" t="s">
        <v>162</v>
      </c>
      <c r="AU337" s="143" t="s">
        <v>87</v>
      </c>
      <c r="AY337" s="17" t="s">
        <v>160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7" t="s">
        <v>21</v>
      </c>
      <c r="BK337" s="144">
        <f>ROUND(I337*H337,2)</f>
        <v>0</v>
      </c>
      <c r="BL337" s="17" t="s">
        <v>270</v>
      </c>
      <c r="BM337" s="143" t="s">
        <v>591</v>
      </c>
    </row>
    <row r="338" spans="2:65" s="1" customFormat="1" x14ac:dyDescent="0.2">
      <c r="B338" s="33"/>
      <c r="D338" s="145" t="s">
        <v>169</v>
      </c>
      <c r="F338" s="146" t="s">
        <v>592</v>
      </c>
      <c r="I338" s="147"/>
      <c r="L338" s="33"/>
      <c r="M338" s="148"/>
      <c r="T338" s="54"/>
      <c r="AT338" s="17" t="s">
        <v>169</v>
      </c>
      <c r="AU338" s="17" t="s">
        <v>87</v>
      </c>
    </row>
    <row r="339" spans="2:65" s="11" customFormat="1" ht="22.9" customHeight="1" x14ac:dyDescent="0.2">
      <c r="B339" s="120"/>
      <c r="D339" s="121" t="s">
        <v>77</v>
      </c>
      <c r="E339" s="130" t="s">
        <v>593</v>
      </c>
      <c r="F339" s="130" t="s">
        <v>594</v>
      </c>
      <c r="I339" s="123"/>
      <c r="J339" s="131">
        <f>BK339</f>
        <v>0</v>
      </c>
      <c r="L339" s="120"/>
      <c r="M339" s="125"/>
      <c r="P339" s="126">
        <f>SUM(P340:P369)</f>
        <v>0</v>
      </c>
      <c r="R339" s="126">
        <f>SUM(R340:R369)</f>
        <v>0.37961904000000002</v>
      </c>
      <c r="T339" s="127">
        <f>SUM(T340:T369)</f>
        <v>0</v>
      </c>
      <c r="AR339" s="121" t="s">
        <v>87</v>
      </c>
      <c r="AT339" s="128" t="s">
        <v>77</v>
      </c>
      <c r="AU339" s="128" t="s">
        <v>21</v>
      </c>
      <c r="AY339" s="121" t="s">
        <v>160</v>
      </c>
      <c r="BK339" s="129">
        <f>SUM(BK340:BK369)</f>
        <v>0</v>
      </c>
    </row>
    <row r="340" spans="2:65" s="1" customFormat="1" ht="16.5" customHeight="1" x14ac:dyDescent="0.2">
      <c r="B340" s="33"/>
      <c r="C340" s="132" t="s">
        <v>595</v>
      </c>
      <c r="D340" s="132" t="s">
        <v>162</v>
      </c>
      <c r="E340" s="133" t="s">
        <v>596</v>
      </c>
      <c r="F340" s="134" t="s">
        <v>597</v>
      </c>
      <c r="G340" s="135" t="s">
        <v>165</v>
      </c>
      <c r="H340" s="136">
        <v>11.04</v>
      </c>
      <c r="I340" s="137"/>
      <c r="J340" s="138">
        <f>ROUND(I340*H340,2)</f>
        <v>0</v>
      </c>
      <c r="K340" s="134" t="s">
        <v>166</v>
      </c>
      <c r="L340" s="33"/>
      <c r="M340" s="139" t="s">
        <v>33</v>
      </c>
      <c r="N340" s="140" t="s">
        <v>49</v>
      </c>
      <c r="P340" s="141">
        <f>O340*H340</f>
        <v>0</v>
      </c>
      <c r="Q340" s="141">
        <v>0</v>
      </c>
      <c r="R340" s="141">
        <f>Q340*H340</f>
        <v>0</v>
      </c>
      <c r="S340" s="141">
        <v>0</v>
      </c>
      <c r="T340" s="142">
        <f>S340*H340</f>
        <v>0</v>
      </c>
      <c r="AR340" s="143" t="s">
        <v>270</v>
      </c>
      <c r="AT340" s="143" t="s">
        <v>162</v>
      </c>
      <c r="AU340" s="143" t="s">
        <v>87</v>
      </c>
      <c r="AY340" s="17" t="s">
        <v>160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7" t="s">
        <v>21</v>
      </c>
      <c r="BK340" s="144">
        <f>ROUND(I340*H340,2)</f>
        <v>0</v>
      </c>
      <c r="BL340" s="17" t="s">
        <v>270</v>
      </c>
      <c r="BM340" s="143" t="s">
        <v>598</v>
      </c>
    </row>
    <row r="341" spans="2:65" s="1" customFormat="1" x14ac:dyDescent="0.2">
      <c r="B341" s="33"/>
      <c r="D341" s="145" t="s">
        <v>169</v>
      </c>
      <c r="F341" s="146" t="s">
        <v>599</v>
      </c>
      <c r="I341" s="147"/>
      <c r="L341" s="33"/>
      <c r="M341" s="148"/>
      <c r="T341" s="54"/>
      <c r="AT341" s="17" t="s">
        <v>169</v>
      </c>
      <c r="AU341" s="17" t="s">
        <v>87</v>
      </c>
    </row>
    <row r="342" spans="2:65" s="12" customFormat="1" x14ac:dyDescent="0.2">
      <c r="B342" s="149"/>
      <c r="D342" s="150" t="s">
        <v>171</v>
      </c>
      <c r="E342" s="151" t="s">
        <v>33</v>
      </c>
      <c r="F342" s="152" t="s">
        <v>600</v>
      </c>
      <c r="H342" s="151" t="s">
        <v>33</v>
      </c>
      <c r="I342" s="153"/>
      <c r="L342" s="149"/>
      <c r="M342" s="154"/>
      <c r="T342" s="155"/>
      <c r="AT342" s="151" t="s">
        <v>171</v>
      </c>
      <c r="AU342" s="151" t="s">
        <v>87</v>
      </c>
      <c r="AV342" s="12" t="s">
        <v>21</v>
      </c>
      <c r="AW342" s="12" t="s">
        <v>39</v>
      </c>
      <c r="AX342" s="12" t="s">
        <v>78</v>
      </c>
      <c r="AY342" s="151" t="s">
        <v>160</v>
      </c>
    </row>
    <row r="343" spans="2:65" s="13" customFormat="1" x14ac:dyDescent="0.2">
      <c r="B343" s="156"/>
      <c r="D343" s="150" t="s">
        <v>171</v>
      </c>
      <c r="E343" s="157" t="s">
        <v>33</v>
      </c>
      <c r="F343" s="158" t="s">
        <v>601</v>
      </c>
      <c r="H343" s="159">
        <v>1.56</v>
      </c>
      <c r="I343" s="160"/>
      <c r="L343" s="156"/>
      <c r="M343" s="161"/>
      <c r="T343" s="162"/>
      <c r="AT343" s="157" t="s">
        <v>171</v>
      </c>
      <c r="AU343" s="157" t="s">
        <v>87</v>
      </c>
      <c r="AV343" s="13" t="s">
        <v>87</v>
      </c>
      <c r="AW343" s="13" t="s">
        <v>39</v>
      </c>
      <c r="AX343" s="13" t="s">
        <v>78</v>
      </c>
      <c r="AY343" s="157" t="s">
        <v>160</v>
      </c>
    </row>
    <row r="344" spans="2:65" s="12" customFormat="1" x14ac:dyDescent="0.2">
      <c r="B344" s="149"/>
      <c r="D344" s="150" t="s">
        <v>171</v>
      </c>
      <c r="E344" s="151" t="s">
        <v>33</v>
      </c>
      <c r="F344" s="152" t="s">
        <v>247</v>
      </c>
      <c r="H344" s="151" t="s">
        <v>33</v>
      </c>
      <c r="I344" s="153"/>
      <c r="L344" s="149"/>
      <c r="M344" s="154"/>
      <c r="T344" s="155"/>
      <c r="AT344" s="151" t="s">
        <v>171</v>
      </c>
      <c r="AU344" s="151" t="s">
        <v>87</v>
      </c>
      <c r="AV344" s="12" t="s">
        <v>21</v>
      </c>
      <c r="AW344" s="12" t="s">
        <v>39</v>
      </c>
      <c r="AX344" s="12" t="s">
        <v>78</v>
      </c>
      <c r="AY344" s="151" t="s">
        <v>160</v>
      </c>
    </row>
    <row r="345" spans="2:65" s="13" customFormat="1" x14ac:dyDescent="0.2">
      <c r="B345" s="156"/>
      <c r="D345" s="150" t="s">
        <v>171</v>
      </c>
      <c r="E345" s="157" t="s">
        <v>33</v>
      </c>
      <c r="F345" s="158" t="s">
        <v>602</v>
      </c>
      <c r="H345" s="159">
        <v>9.48</v>
      </c>
      <c r="I345" s="160"/>
      <c r="L345" s="156"/>
      <c r="M345" s="161"/>
      <c r="T345" s="162"/>
      <c r="AT345" s="157" t="s">
        <v>171</v>
      </c>
      <c r="AU345" s="157" t="s">
        <v>87</v>
      </c>
      <c r="AV345" s="13" t="s">
        <v>87</v>
      </c>
      <c r="AW345" s="13" t="s">
        <v>39</v>
      </c>
      <c r="AX345" s="13" t="s">
        <v>78</v>
      </c>
      <c r="AY345" s="157" t="s">
        <v>160</v>
      </c>
    </row>
    <row r="346" spans="2:65" s="14" customFormat="1" x14ac:dyDescent="0.2">
      <c r="B346" s="163"/>
      <c r="D346" s="150" t="s">
        <v>171</v>
      </c>
      <c r="E346" s="164" t="s">
        <v>33</v>
      </c>
      <c r="F346" s="165" t="s">
        <v>183</v>
      </c>
      <c r="H346" s="166">
        <v>11.04</v>
      </c>
      <c r="I346" s="167"/>
      <c r="L346" s="163"/>
      <c r="M346" s="168"/>
      <c r="T346" s="169"/>
      <c r="AT346" s="164" t="s">
        <v>171</v>
      </c>
      <c r="AU346" s="164" t="s">
        <v>87</v>
      </c>
      <c r="AV346" s="14" t="s">
        <v>167</v>
      </c>
      <c r="AW346" s="14" t="s">
        <v>39</v>
      </c>
      <c r="AX346" s="14" t="s">
        <v>21</v>
      </c>
      <c r="AY346" s="164" t="s">
        <v>160</v>
      </c>
    </row>
    <row r="347" spans="2:65" s="1" customFormat="1" ht="16.5" customHeight="1" x14ac:dyDescent="0.2">
      <c r="B347" s="33"/>
      <c r="C347" s="132" t="s">
        <v>603</v>
      </c>
      <c r="D347" s="132" t="s">
        <v>162</v>
      </c>
      <c r="E347" s="133" t="s">
        <v>604</v>
      </c>
      <c r="F347" s="134" t="s">
        <v>605</v>
      </c>
      <c r="G347" s="135" t="s">
        <v>165</v>
      </c>
      <c r="H347" s="136">
        <v>11.04</v>
      </c>
      <c r="I347" s="137"/>
      <c r="J347" s="138">
        <f>ROUND(I347*H347,2)</f>
        <v>0</v>
      </c>
      <c r="K347" s="134" t="s">
        <v>166</v>
      </c>
      <c r="L347" s="33"/>
      <c r="M347" s="139" t="s">
        <v>33</v>
      </c>
      <c r="N347" s="140" t="s">
        <v>49</v>
      </c>
      <c r="P347" s="141">
        <f>O347*H347</f>
        <v>0</v>
      </c>
      <c r="Q347" s="141">
        <v>2.9999999999999997E-4</v>
      </c>
      <c r="R347" s="141">
        <f>Q347*H347</f>
        <v>3.3119999999999994E-3</v>
      </c>
      <c r="S347" s="141">
        <v>0</v>
      </c>
      <c r="T347" s="142">
        <f>S347*H347</f>
        <v>0</v>
      </c>
      <c r="AR347" s="143" t="s">
        <v>270</v>
      </c>
      <c r="AT347" s="143" t="s">
        <v>162</v>
      </c>
      <c r="AU347" s="143" t="s">
        <v>87</v>
      </c>
      <c r="AY347" s="17" t="s">
        <v>160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7" t="s">
        <v>21</v>
      </c>
      <c r="BK347" s="144">
        <f>ROUND(I347*H347,2)</f>
        <v>0</v>
      </c>
      <c r="BL347" s="17" t="s">
        <v>270</v>
      </c>
      <c r="BM347" s="143" t="s">
        <v>606</v>
      </c>
    </row>
    <row r="348" spans="2:65" s="1" customFormat="1" x14ac:dyDescent="0.2">
      <c r="B348" s="33"/>
      <c r="D348" s="145" t="s">
        <v>169</v>
      </c>
      <c r="F348" s="146" t="s">
        <v>607</v>
      </c>
      <c r="I348" s="147"/>
      <c r="L348" s="33"/>
      <c r="M348" s="148"/>
      <c r="T348" s="54"/>
      <c r="AT348" s="17" t="s">
        <v>169</v>
      </c>
      <c r="AU348" s="17" t="s">
        <v>87</v>
      </c>
    </row>
    <row r="349" spans="2:65" s="1" customFormat="1" ht="16.5" customHeight="1" x14ac:dyDescent="0.2">
      <c r="B349" s="33"/>
      <c r="C349" s="132" t="s">
        <v>608</v>
      </c>
      <c r="D349" s="132" t="s">
        <v>162</v>
      </c>
      <c r="E349" s="133" t="s">
        <v>609</v>
      </c>
      <c r="F349" s="134" t="s">
        <v>610</v>
      </c>
      <c r="G349" s="135" t="s">
        <v>165</v>
      </c>
      <c r="H349" s="136">
        <v>1.4219999999999999</v>
      </c>
      <c r="I349" s="137"/>
      <c r="J349" s="138">
        <f>ROUND(I349*H349,2)</f>
        <v>0</v>
      </c>
      <c r="K349" s="134" t="s">
        <v>166</v>
      </c>
      <c r="L349" s="33"/>
      <c r="M349" s="139" t="s">
        <v>33</v>
      </c>
      <c r="N349" s="140" t="s">
        <v>49</v>
      </c>
      <c r="P349" s="141">
        <f>O349*H349</f>
        <v>0</v>
      </c>
      <c r="Q349" s="141">
        <v>1.5E-3</v>
      </c>
      <c r="R349" s="141">
        <f>Q349*H349</f>
        <v>2.1329999999999999E-3</v>
      </c>
      <c r="S349" s="141">
        <v>0</v>
      </c>
      <c r="T349" s="142">
        <f>S349*H349</f>
        <v>0</v>
      </c>
      <c r="AR349" s="143" t="s">
        <v>270</v>
      </c>
      <c r="AT349" s="143" t="s">
        <v>162</v>
      </c>
      <c r="AU349" s="143" t="s">
        <v>87</v>
      </c>
      <c r="AY349" s="17" t="s">
        <v>160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7" t="s">
        <v>21</v>
      </c>
      <c r="BK349" s="144">
        <f>ROUND(I349*H349,2)</f>
        <v>0</v>
      </c>
      <c r="BL349" s="17" t="s">
        <v>270</v>
      </c>
      <c r="BM349" s="143" t="s">
        <v>611</v>
      </c>
    </row>
    <row r="350" spans="2:65" s="1" customFormat="1" x14ac:dyDescent="0.2">
      <c r="B350" s="33"/>
      <c r="D350" s="145" t="s">
        <v>169</v>
      </c>
      <c r="F350" s="146" t="s">
        <v>612</v>
      </c>
      <c r="I350" s="147"/>
      <c r="L350" s="33"/>
      <c r="M350" s="148"/>
      <c r="T350" s="54"/>
      <c r="AT350" s="17" t="s">
        <v>169</v>
      </c>
      <c r="AU350" s="17" t="s">
        <v>87</v>
      </c>
    </row>
    <row r="351" spans="2:65" s="12" customFormat="1" x14ac:dyDescent="0.2">
      <c r="B351" s="149"/>
      <c r="D351" s="150" t="s">
        <v>171</v>
      </c>
      <c r="E351" s="151" t="s">
        <v>33</v>
      </c>
      <c r="F351" s="152" t="s">
        <v>247</v>
      </c>
      <c r="H351" s="151" t="s">
        <v>33</v>
      </c>
      <c r="I351" s="153"/>
      <c r="L351" s="149"/>
      <c r="M351" s="154"/>
      <c r="T351" s="155"/>
      <c r="AT351" s="151" t="s">
        <v>171</v>
      </c>
      <c r="AU351" s="151" t="s">
        <v>87</v>
      </c>
      <c r="AV351" s="12" t="s">
        <v>21</v>
      </c>
      <c r="AW351" s="12" t="s">
        <v>39</v>
      </c>
      <c r="AX351" s="12" t="s">
        <v>78</v>
      </c>
      <c r="AY351" s="151" t="s">
        <v>160</v>
      </c>
    </row>
    <row r="352" spans="2:65" s="13" customFormat="1" x14ac:dyDescent="0.2">
      <c r="B352" s="156"/>
      <c r="D352" s="150" t="s">
        <v>171</v>
      </c>
      <c r="E352" s="157" t="s">
        <v>33</v>
      </c>
      <c r="F352" s="158" t="s">
        <v>613</v>
      </c>
      <c r="H352" s="159">
        <v>1.4219999999999999</v>
      </c>
      <c r="I352" s="160"/>
      <c r="L352" s="156"/>
      <c r="M352" s="161"/>
      <c r="T352" s="162"/>
      <c r="AT352" s="157" t="s">
        <v>171</v>
      </c>
      <c r="AU352" s="157" t="s">
        <v>87</v>
      </c>
      <c r="AV352" s="13" t="s">
        <v>87</v>
      </c>
      <c r="AW352" s="13" t="s">
        <v>39</v>
      </c>
      <c r="AX352" s="13" t="s">
        <v>21</v>
      </c>
      <c r="AY352" s="157" t="s">
        <v>160</v>
      </c>
    </row>
    <row r="353" spans="2:65" s="1" customFormat="1" ht="21.75" customHeight="1" x14ac:dyDescent="0.2">
      <c r="B353" s="33"/>
      <c r="C353" s="132" t="s">
        <v>614</v>
      </c>
      <c r="D353" s="132" t="s">
        <v>162</v>
      </c>
      <c r="E353" s="133" t="s">
        <v>615</v>
      </c>
      <c r="F353" s="134" t="s">
        <v>616</v>
      </c>
      <c r="G353" s="135" t="s">
        <v>165</v>
      </c>
      <c r="H353" s="136">
        <v>11.04</v>
      </c>
      <c r="I353" s="137"/>
      <c r="J353" s="138">
        <f>ROUND(I353*H353,2)</f>
        <v>0</v>
      </c>
      <c r="K353" s="134" t="s">
        <v>166</v>
      </c>
      <c r="L353" s="33"/>
      <c r="M353" s="139" t="s">
        <v>33</v>
      </c>
      <c r="N353" s="140" t="s">
        <v>49</v>
      </c>
      <c r="P353" s="141">
        <f>O353*H353</f>
        <v>0</v>
      </c>
      <c r="Q353" s="141">
        <v>4.4999999999999997E-3</v>
      </c>
      <c r="R353" s="141">
        <f>Q353*H353</f>
        <v>4.9679999999999995E-2</v>
      </c>
      <c r="S353" s="141">
        <v>0</v>
      </c>
      <c r="T353" s="142">
        <f>S353*H353</f>
        <v>0</v>
      </c>
      <c r="AR353" s="143" t="s">
        <v>270</v>
      </c>
      <c r="AT353" s="143" t="s">
        <v>162</v>
      </c>
      <c r="AU353" s="143" t="s">
        <v>87</v>
      </c>
      <c r="AY353" s="17" t="s">
        <v>160</v>
      </c>
      <c r="BE353" s="144">
        <f>IF(N353="základní",J353,0)</f>
        <v>0</v>
      </c>
      <c r="BF353" s="144">
        <f>IF(N353="snížená",J353,0)</f>
        <v>0</v>
      </c>
      <c r="BG353" s="144">
        <f>IF(N353="zákl. přenesená",J353,0)</f>
        <v>0</v>
      </c>
      <c r="BH353" s="144">
        <f>IF(N353="sníž. přenesená",J353,0)</f>
        <v>0</v>
      </c>
      <c r="BI353" s="144">
        <f>IF(N353="nulová",J353,0)</f>
        <v>0</v>
      </c>
      <c r="BJ353" s="17" t="s">
        <v>21</v>
      </c>
      <c r="BK353" s="144">
        <f>ROUND(I353*H353,2)</f>
        <v>0</v>
      </c>
      <c r="BL353" s="17" t="s">
        <v>270</v>
      </c>
      <c r="BM353" s="143" t="s">
        <v>617</v>
      </c>
    </row>
    <row r="354" spans="2:65" s="1" customFormat="1" x14ac:dyDescent="0.2">
      <c r="B354" s="33"/>
      <c r="D354" s="145" t="s">
        <v>169</v>
      </c>
      <c r="F354" s="146" t="s">
        <v>618</v>
      </c>
      <c r="I354" s="147"/>
      <c r="L354" s="33"/>
      <c r="M354" s="148"/>
      <c r="T354" s="54"/>
      <c r="AT354" s="17" t="s">
        <v>169</v>
      </c>
      <c r="AU354" s="17" t="s">
        <v>87</v>
      </c>
    </row>
    <row r="355" spans="2:65" s="1" customFormat="1" ht="21.75" customHeight="1" x14ac:dyDescent="0.2">
      <c r="B355" s="33"/>
      <c r="C355" s="132" t="s">
        <v>619</v>
      </c>
      <c r="D355" s="132" t="s">
        <v>162</v>
      </c>
      <c r="E355" s="133" t="s">
        <v>620</v>
      </c>
      <c r="F355" s="134" t="s">
        <v>621</v>
      </c>
      <c r="G355" s="135" t="s">
        <v>165</v>
      </c>
      <c r="H355" s="136">
        <v>11.04</v>
      </c>
      <c r="I355" s="137"/>
      <c r="J355" s="138">
        <f>ROUND(I355*H355,2)</f>
        <v>0</v>
      </c>
      <c r="K355" s="134" t="s">
        <v>166</v>
      </c>
      <c r="L355" s="33"/>
      <c r="M355" s="139" t="s">
        <v>33</v>
      </c>
      <c r="N355" s="140" t="s">
        <v>49</v>
      </c>
      <c r="P355" s="141">
        <f>O355*H355</f>
        <v>0</v>
      </c>
      <c r="Q355" s="141">
        <v>9.0900000000000009E-3</v>
      </c>
      <c r="R355" s="141">
        <f>Q355*H355</f>
        <v>0.1003536</v>
      </c>
      <c r="S355" s="141">
        <v>0</v>
      </c>
      <c r="T355" s="142">
        <f>S355*H355</f>
        <v>0</v>
      </c>
      <c r="AR355" s="143" t="s">
        <v>270</v>
      </c>
      <c r="AT355" s="143" t="s">
        <v>162</v>
      </c>
      <c r="AU355" s="143" t="s">
        <v>87</v>
      </c>
      <c r="AY355" s="17" t="s">
        <v>160</v>
      </c>
      <c r="BE355" s="144">
        <f>IF(N355="základní",J355,0)</f>
        <v>0</v>
      </c>
      <c r="BF355" s="144">
        <f>IF(N355="snížená",J355,0)</f>
        <v>0</v>
      </c>
      <c r="BG355" s="144">
        <f>IF(N355="zákl. přenesená",J355,0)</f>
        <v>0</v>
      </c>
      <c r="BH355" s="144">
        <f>IF(N355="sníž. přenesená",J355,0)</f>
        <v>0</v>
      </c>
      <c r="BI355" s="144">
        <f>IF(N355="nulová",J355,0)</f>
        <v>0</v>
      </c>
      <c r="BJ355" s="17" t="s">
        <v>21</v>
      </c>
      <c r="BK355" s="144">
        <f>ROUND(I355*H355,2)</f>
        <v>0</v>
      </c>
      <c r="BL355" s="17" t="s">
        <v>270</v>
      </c>
      <c r="BM355" s="143" t="s">
        <v>622</v>
      </c>
    </row>
    <row r="356" spans="2:65" s="1" customFormat="1" x14ac:dyDescent="0.2">
      <c r="B356" s="33"/>
      <c r="D356" s="145" t="s">
        <v>169</v>
      </c>
      <c r="F356" s="146" t="s">
        <v>623</v>
      </c>
      <c r="I356" s="147"/>
      <c r="L356" s="33"/>
      <c r="M356" s="148"/>
      <c r="T356" s="54"/>
      <c r="AT356" s="17" t="s">
        <v>169</v>
      </c>
      <c r="AU356" s="17" t="s">
        <v>87</v>
      </c>
    </row>
    <row r="357" spans="2:65" s="1" customFormat="1" ht="16.5" customHeight="1" x14ac:dyDescent="0.2">
      <c r="B357" s="33"/>
      <c r="C357" s="170" t="s">
        <v>624</v>
      </c>
      <c r="D357" s="170" t="s">
        <v>184</v>
      </c>
      <c r="E357" s="171" t="s">
        <v>625</v>
      </c>
      <c r="F357" s="172" t="s">
        <v>626</v>
      </c>
      <c r="G357" s="173" t="s">
        <v>165</v>
      </c>
      <c r="H357" s="174">
        <v>11.592000000000001</v>
      </c>
      <c r="I357" s="175"/>
      <c r="J357" s="176">
        <f>ROUND(I357*H357,2)</f>
        <v>0</v>
      </c>
      <c r="K357" s="172" t="s">
        <v>321</v>
      </c>
      <c r="L357" s="177"/>
      <c r="M357" s="178" t="s">
        <v>33</v>
      </c>
      <c r="N357" s="179" t="s">
        <v>49</v>
      </c>
      <c r="P357" s="141">
        <f>O357*H357</f>
        <v>0</v>
      </c>
      <c r="Q357" s="141">
        <v>1.9E-2</v>
      </c>
      <c r="R357" s="141">
        <f>Q357*H357</f>
        <v>0.220248</v>
      </c>
      <c r="S357" s="141">
        <v>0</v>
      </c>
      <c r="T357" s="142">
        <f>S357*H357</f>
        <v>0</v>
      </c>
      <c r="AR357" s="143" t="s">
        <v>368</v>
      </c>
      <c r="AT357" s="143" t="s">
        <v>184</v>
      </c>
      <c r="AU357" s="143" t="s">
        <v>87</v>
      </c>
      <c r="AY357" s="17" t="s">
        <v>160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7" t="s">
        <v>21</v>
      </c>
      <c r="BK357" s="144">
        <f>ROUND(I357*H357,2)</f>
        <v>0</v>
      </c>
      <c r="BL357" s="17" t="s">
        <v>270</v>
      </c>
      <c r="BM357" s="143" t="s">
        <v>627</v>
      </c>
    </row>
    <row r="358" spans="2:65" s="13" customFormat="1" x14ac:dyDescent="0.2">
      <c r="B358" s="156"/>
      <c r="D358" s="150" t="s">
        <v>171</v>
      </c>
      <c r="F358" s="158" t="s">
        <v>628</v>
      </c>
      <c r="H358" s="159">
        <v>11.592000000000001</v>
      </c>
      <c r="I358" s="160"/>
      <c r="L358" s="156"/>
      <c r="M358" s="161"/>
      <c r="T358" s="162"/>
      <c r="AT358" s="157" t="s">
        <v>171</v>
      </c>
      <c r="AU358" s="157" t="s">
        <v>87</v>
      </c>
      <c r="AV358" s="13" t="s">
        <v>87</v>
      </c>
      <c r="AW358" s="13" t="s">
        <v>4</v>
      </c>
      <c r="AX358" s="13" t="s">
        <v>21</v>
      </c>
      <c r="AY358" s="157" t="s">
        <v>160</v>
      </c>
    </row>
    <row r="359" spans="2:65" s="1" customFormat="1" ht="16.5" customHeight="1" x14ac:dyDescent="0.2">
      <c r="B359" s="33"/>
      <c r="C359" s="132" t="s">
        <v>629</v>
      </c>
      <c r="D359" s="132" t="s">
        <v>162</v>
      </c>
      <c r="E359" s="133" t="s">
        <v>630</v>
      </c>
      <c r="F359" s="134" t="s">
        <v>631</v>
      </c>
      <c r="G359" s="135" t="s">
        <v>237</v>
      </c>
      <c r="H359" s="136">
        <v>11.94</v>
      </c>
      <c r="I359" s="137"/>
      <c r="J359" s="138">
        <f>ROUND(I359*H359,2)</f>
        <v>0</v>
      </c>
      <c r="K359" s="134" t="s">
        <v>166</v>
      </c>
      <c r="L359" s="33"/>
      <c r="M359" s="139" t="s">
        <v>33</v>
      </c>
      <c r="N359" s="140" t="s">
        <v>49</v>
      </c>
      <c r="P359" s="141">
        <f>O359*H359</f>
        <v>0</v>
      </c>
      <c r="Q359" s="141">
        <v>2.0000000000000001E-4</v>
      </c>
      <c r="R359" s="141">
        <f>Q359*H359</f>
        <v>2.3879999999999999E-3</v>
      </c>
      <c r="S359" s="141">
        <v>0</v>
      </c>
      <c r="T359" s="142">
        <f>S359*H359</f>
        <v>0</v>
      </c>
      <c r="AR359" s="143" t="s">
        <v>270</v>
      </c>
      <c r="AT359" s="143" t="s">
        <v>162</v>
      </c>
      <c r="AU359" s="143" t="s">
        <v>87</v>
      </c>
      <c r="AY359" s="17" t="s">
        <v>160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7" t="s">
        <v>21</v>
      </c>
      <c r="BK359" s="144">
        <f>ROUND(I359*H359,2)</f>
        <v>0</v>
      </c>
      <c r="BL359" s="17" t="s">
        <v>270</v>
      </c>
      <c r="BM359" s="143" t="s">
        <v>632</v>
      </c>
    </row>
    <row r="360" spans="2:65" s="1" customFormat="1" x14ac:dyDescent="0.2">
      <c r="B360" s="33"/>
      <c r="D360" s="145" t="s">
        <v>169</v>
      </c>
      <c r="F360" s="146" t="s">
        <v>633</v>
      </c>
      <c r="I360" s="147"/>
      <c r="L360" s="33"/>
      <c r="M360" s="148"/>
      <c r="T360" s="54"/>
      <c r="AT360" s="17" t="s">
        <v>169</v>
      </c>
      <c r="AU360" s="17" t="s">
        <v>87</v>
      </c>
    </row>
    <row r="361" spans="2:65" s="12" customFormat="1" x14ac:dyDescent="0.2">
      <c r="B361" s="149"/>
      <c r="D361" s="150" t="s">
        <v>171</v>
      </c>
      <c r="E361" s="151" t="s">
        <v>33</v>
      </c>
      <c r="F361" s="152" t="s">
        <v>600</v>
      </c>
      <c r="H361" s="151" t="s">
        <v>33</v>
      </c>
      <c r="I361" s="153"/>
      <c r="L361" s="149"/>
      <c r="M361" s="154"/>
      <c r="T361" s="155"/>
      <c r="AT361" s="151" t="s">
        <v>171</v>
      </c>
      <c r="AU361" s="151" t="s">
        <v>87</v>
      </c>
      <c r="AV361" s="12" t="s">
        <v>21</v>
      </c>
      <c r="AW361" s="12" t="s">
        <v>39</v>
      </c>
      <c r="AX361" s="12" t="s">
        <v>78</v>
      </c>
      <c r="AY361" s="151" t="s">
        <v>160</v>
      </c>
    </row>
    <row r="362" spans="2:65" s="13" customFormat="1" x14ac:dyDescent="0.2">
      <c r="B362" s="156"/>
      <c r="D362" s="150" t="s">
        <v>171</v>
      </c>
      <c r="E362" s="157" t="s">
        <v>33</v>
      </c>
      <c r="F362" s="158" t="s">
        <v>634</v>
      </c>
      <c r="H362" s="159">
        <v>6.4</v>
      </c>
      <c r="I362" s="160"/>
      <c r="L362" s="156"/>
      <c r="M362" s="161"/>
      <c r="T362" s="162"/>
      <c r="AT362" s="157" t="s">
        <v>171</v>
      </c>
      <c r="AU362" s="157" t="s">
        <v>87</v>
      </c>
      <c r="AV362" s="13" t="s">
        <v>87</v>
      </c>
      <c r="AW362" s="13" t="s">
        <v>39</v>
      </c>
      <c r="AX362" s="13" t="s">
        <v>78</v>
      </c>
      <c r="AY362" s="157" t="s">
        <v>160</v>
      </c>
    </row>
    <row r="363" spans="2:65" s="12" customFormat="1" x14ac:dyDescent="0.2">
      <c r="B363" s="149"/>
      <c r="D363" s="150" t="s">
        <v>171</v>
      </c>
      <c r="E363" s="151" t="s">
        <v>33</v>
      </c>
      <c r="F363" s="152" t="s">
        <v>247</v>
      </c>
      <c r="H363" s="151" t="s">
        <v>33</v>
      </c>
      <c r="I363" s="153"/>
      <c r="L363" s="149"/>
      <c r="M363" s="154"/>
      <c r="T363" s="155"/>
      <c r="AT363" s="151" t="s">
        <v>171</v>
      </c>
      <c r="AU363" s="151" t="s">
        <v>87</v>
      </c>
      <c r="AV363" s="12" t="s">
        <v>21</v>
      </c>
      <c r="AW363" s="12" t="s">
        <v>39</v>
      </c>
      <c r="AX363" s="12" t="s">
        <v>78</v>
      </c>
      <c r="AY363" s="151" t="s">
        <v>160</v>
      </c>
    </row>
    <row r="364" spans="2:65" s="13" customFormat="1" x14ac:dyDescent="0.2">
      <c r="B364" s="156"/>
      <c r="D364" s="150" t="s">
        <v>171</v>
      </c>
      <c r="E364" s="157" t="s">
        <v>33</v>
      </c>
      <c r="F364" s="158" t="s">
        <v>635</v>
      </c>
      <c r="H364" s="159">
        <v>5.54</v>
      </c>
      <c r="I364" s="160"/>
      <c r="L364" s="156"/>
      <c r="M364" s="161"/>
      <c r="T364" s="162"/>
      <c r="AT364" s="157" t="s">
        <v>171</v>
      </c>
      <c r="AU364" s="157" t="s">
        <v>87</v>
      </c>
      <c r="AV364" s="13" t="s">
        <v>87</v>
      </c>
      <c r="AW364" s="13" t="s">
        <v>39</v>
      </c>
      <c r="AX364" s="13" t="s">
        <v>78</v>
      </c>
      <c r="AY364" s="157" t="s">
        <v>160</v>
      </c>
    </row>
    <row r="365" spans="2:65" s="14" customFormat="1" x14ac:dyDescent="0.2">
      <c r="B365" s="163"/>
      <c r="D365" s="150" t="s">
        <v>171</v>
      </c>
      <c r="E365" s="164" t="s">
        <v>33</v>
      </c>
      <c r="F365" s="165" t="s">
        <v>183</v>
      </c>
      <c r="H365" s="166">
        <v>11.94</v>
      </c>
      <c r="I365" s="167"/>
      <c r="L365" s="163"/>
      <c r="M365" s="168"/>
      <c r="T365" s="169"/>
      <c r="AT365" s="164" t="s">
        <v>171</v>
      </c>
      <c r="AU365" s="164" t="s">
        <v>87</v>
      </c>
      <c r="AV365" s="14" t="s">
        <v>167</v>
      </c>
      <c r="AW365" s="14" t="s">
        <v>39</v>
      </c>
      <c r="AX365" s="14" t="s">
        <v>21</v>
      </c>
      <c r="AY365" s="164" t="s">
        <v>160</v>
      </c>
    </row>
    <row r="366" spans="2:65" s="1" customFormat="1" ht="16.5" customHeight="1" x14ac:dyDescent="0.2">
      <c r="B366" s="33"/>
      <c r="C366" s="170" t="s">
        <v>636</v>
      </c>
      <c r="D366" s="170" t="s">
        <v>184</v>
      </c>
      <c r="E366" s="171" t="s">
        <v>516</v>
      </c>
      <c r="F366" s="172" t="s">
        <v>517</v>
      </c>
      <c r="G366" s="173" t="s">
        <v>237</v>
      </c>
      <c r="H366" s="174">
        <v>12.537000000000001</v>
      </c>
      <c r="I366" s="175"/>
      <c r="J366" s="176">
        <f>ROUND(I366*H366,2)</f>
        <v>0</v>
      </c>
      <c r="K366" s="172" t="s">
        <v>166</v>
      </c>
      <c r="L366" s="177"/>
      <c r="M366" s="178" t="s">
        <v>33</v>
      </c>
      <c r="N366" s="179" t="s">
        <v>49</v>
      </c>
      <c r="P366" s="141">
        <f>O366*H366</f>
        <v>0</v>
      </c>
      <c r="Q366" s="141">
        <v>1.2E-4</v>
      </c>
      <c r="R366" s="141">
        <f>Q366*H366</f>
        <v>1.5044400000000001E-3</v>
      </c>
      <c r="S366" s="141">
        <v>0</v>
      </c>
      <c r="T366" s="142">
        <f>S366*H366</f>
        <v>0</v>
      </c>
      <c r="AR366" s="143" t="s">
        <v>368</v>
      </c>
      <c r="AT366" s="143" t="s">
        <v>184</v>
      </c>
      <c r="AU366" s="143" t="s">
        <v>87</v>
      </c>
      <c r="AY366" s="17" t="s">
        <v>160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7" t="s">
        <v>21</v>
      </c>
      <c r="BK366" s="144">
        <f>ROUND(I366*H366,2)</f>
        <v>0</v>
      </c>
      <c r="BL366" s="17" t="s">
        <v>270</v>
      </c>
      <c r="BM366" s="143" t="s">
        <v>637</v>
      </c>
    </row>
    <row r="367" spans="2:65" s="13" customFormat="1" x14ac:dyDescent="0.2">
      <c r="B367" s="156"/>
      <c r="D367" s="150" t="s">
        <v>171</v>
      </c>
      <c r="F367" s="158" t="s">
        <v>638</v>
      </c>
      <c r="H367" s="159">
        <v>12.537000000000001</v>
      </c>
      <c r="I367" s="160"/>
      <c r="L367" s="156"/>
      <c r="M367" s="161"/>
      <c r="T367" s="162"/>
      <c r="AT367" s="157" t="s">
        <v>171</v>
      </c>
      <c r="AU367" s="157" t="s">
        <v>87</v>
      </c>
      <c r="AV367" s="13" t="s">
        <v>87</v>
      </c>
      <c r="AW367" s="13" t="s">
        <v>4</v>
      </c>
      <c r="AX367" s="13" t="s">
        <v>21</v>
      </c>
      <c r="AY367" s="157" t="s">
        <v>160</v>
      </c>
    </row>
    <row r="368" spans="2:65" s="1" customFormat="1" ht="24.2" customHeight="1" x14ac:dyDescent="0.2">
      <c r="B368" s="33"/>
      <c r="C368" s="132" t="s">
        <v>639</v>
      </c>
      <c r="D368" s="132" t="s">
        <v>162</v>
      </c>
      <c r="E368" s="133" t="s">
        <v>640</v>
      </c>
      <c r="F368" s="134" t="s">
        <v>641</v>
      </c>
      <c r="G368" s="135" t="s">
        <v>176</v>
      </c>
      <c r="H368" s="136">
        <v>0.38</v>
      </c>
      <c r="I368" s="137"/>
      <c r="J368" s="138">
        <f>ROUND(I368*H368,2)</f>
        <v>0</v>
      </c>
      <c r="K368" s="134" t="s">
        <v>166</v>
      </c>
      <c r="L368" s="33"/>
      <c r="M368" s="139" t="s">
        <v>33</v>
      </c>
      <c r="N368" s="140" t="s">
        <v>49</v>
      </c>
      <c r="P368" s="141">
        <f>O368*H368</f>
        <v>0</v>
      </c>
      <c r="Q368" s="141">
        <v>0</v>
      </c>
      <c r="R368" s="141">
        <f>Q368*H368</f>
        <v>0</v>
      </c>
      <c r="S368" s="141">
        <v>0</v>
      </c>
      <c r="T368" s="142">
        <f>S368*H368</f>
        <v>0</v>
      </c>
      <c r="AR368" s="143" t="s">
        <v>270</v>
      </c>
      <c r="AT368" s="143" t="s">
        <v>162</v>
      </c>
      <c r="AU368" s="143" t="s">
        <v>87</v>
      </c>
      <c r="AY368" s="17" t="s">
        <v>160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7" t="s">
        <v>21</v>
      </c>
      <c r="BK368" s="144">
        <f>ROUND(I368*H368,2)</f>
        <v>0</v>
      </c>
      <c r="BL368" s="17" t="s">
        <v>270</v>
      </c>
      <c r="BM368" s="143" t="s">
        <v>642</v>
      </c>
    </row>
    <row r="369" spans="2:65" s="1" customFormat="1" x14ac:dyDescent="0.2">
      <c r="B369" s="33"/>
      <c r="D369" s="145" t="s">
        <v>169</v>
      </c>
      <c r="F369" s="146" t="s">
        <v>643</v>
      </c>
      <c r="I369" s="147"/>
      <c r="L369" s="33"/>
      <c r="M369" s="148"/>
      <c r="T369" s="54"/>
      <c r="AT369" s="17" t="s">
        <v>169</v>
      </c>
      <c r="AU369" s="17" t="s">
        <v>87</v>
      </c>
    </row>
    <row r="370" spans="2:65" s="11" customFormat="1" ht="22.9" customHeight="1" x14ac:dyDescent="0.2">
      <c r="B370" s="120"/>
      <c r="D370" s="121" t="s">
        <v>77</v>
      </c>
      <c r="E370" s="130" t="s">
        <v>644</v>
      </c>
      <c r="F370" s="130" t="s">
        <v>645</v>
      </c>
      <c r="I370" s="123"/>
      <c r="J370" s="131">
        <f>BK370</f>
        <v>0</v>
      </c>
      <c r="L370" s="120"/>
      <c r="M370" s="125"/>
      <c r="P370" s="126">
        <f>SUM(P371:P400)</f>
        <v>0</v>
      </c>
      <c r="R370" s="126">
        <f>SUM(R371:R400)</f>
        <v>0.21800916000000001</v>
      </c>
      <c r="T370" s="127">
        <f>SUM(T371:T400)</f>
        <v>4.6230000000000004E-3</v>
      </c>
      <c r="AR370" s="121" t="s">
        <v>87</v>
      </c>
      <c r="AT370" s="128" t="s">
        <v>77</v>
      </c>
      <c r="AU370" s="128" t="s">
        <v>21</v>
      </c>
      <c r="AY370" s="121" t="s">
        <v>160</v>
      </c>
      <c r="BK370" s="129">
        <f>SUM(BK371:BK400)</f>
        <v>0</v>
      </c>
    </row>
    <row r="371" spans="2:65" s="1" customFormat="1" ht="24.2" customHeight="1" x14ac:dyDescent="0.2">
      <c r="B371" s="33"/>
      <c r="C371" s="132" t="s">
        <v>646</v>
      </c>
      <c r="D371" s="132" t="s">
        <v>162</v>
      </c>
      <c r="E371" s="133" t="s">
        <v>647</v>
      </c>
      <c r="F371" s="134" t="s">
        <v>648</v>
      </c>
      <c r="G371" s="135" t="s">
        <v>165</v>
      </c>
      <c r="H371" s="136">
        <v>154.1</v>
      </c>
      <c r="I371" s="137"/>
      <c r="J371" s="138">
        <f>ROUND(I371*H371,2)</f>
        <v>0</v>
      </c>
      <c r="K371" s="134" t="s">
        <v>166</v>
      </c>
      <c r="L371" s="33"/>
      <c r="M371" s="139" t="s">
        <v>33</v>
      </c>
      <c r="N371" s="140" t="s">
        <v>49</v>
      </c>
      <c r="P371" s="141">
        <f>O371*H371</f>
        <v>0</v>
      </c>
      <c r="Q371" s="141">
        <v>0</v>
      </c>
      <c r="R371" s="141">
        <f>Q371*H371</f>
        <v>0</v>
      </c>
      <c r="S371" s="141">
        <v>3.0000000000000001E-5</v>
      </c>
      <c r="T371" s="142">
        <f>S371*H371</f>
        <v>4.6230000000000004E-3</v>
      </c>
      <c r="AR371" s="143" t="s">
        <v>270</v>
      </c>
      <c r="AT371" s="143" t="s">
        <v>162</v>
      </c>
      <c r="AU371" s="143" t="s">
        <v>87</v>
      </c>
      <c r="AY371" s="17" t="s">
        <v>160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7" t="s">
        <v>21</v>
      </c>
      <c r="BK371" s="144">
        <f>ROUND(I371*H371,2)</f>
        <v>0</v>
      </c>
      <c r="BL371" s="17" t="s">
        <v>270</v>
      </c>
      <c r="BM371" s="143" t="s">
        <v>649</v>
      </c>
    </row>
    <row r="372" spans="2:65" s="1" customFormat="1" x14ac:dyDescent="0.2">
      <c r="B372" s="33"/>
      <c r="D372" s="145" t="s">
        <v>169</v>
      </c>
      <c r="F372" s="146" t="s">
        <v>650</v>
      </c>
      <c r="I372" s="147"/>
      <c r="L372" s="33"/>
      <c r="M372" s="148"/>
      <c r="T372" s="54"/>
      <c r="AT372" s="17" t="s">
        <v>169</v>
      </c>
      <c r="AU372" s="17" t="s">
        <v>87</v>
      </c>
    </row>
    <row r="373" spans="2:65" s="13" customFormat="1" x14ac:dyDescent="0.2">
      <c r="B373" s="156"/>
      <c r="D373" s="150" t="s">
        <v>171</v>
      </c>
      <c r="E373" s="157" t="s">
        <v>33</v>
      </c>
      <c r="F373" s="158" t="s">
        <v>651</v>
      </c>
      <c r="H373" s="159">
        <v>18.8</v>
      </c>
      <c r="I373" s="160"/>
      <c r="L373" s="156"/>
      <c r="M373" s="161"/>
      <c r="T373" s="162"/>
      <c r="AT373" s="157" t="s">
        <v>171</v>
      </c>
      <c r="AU373" s="157" t="s">
        <v>87</v>
      </c>
      <c r="AV373" s="13" t="s">
        <v>87</v>
      </c>
      <c r="AW373" s="13" t="s">
        <v>39</v>
      </c>
      <c r="AX373" s="13" t="s">
        <v>78</v>
      </c>
      <c r="AY373" s="157" t="s">
        <v>160</v>
      </c>
    </row>
    <row r="374" spans="2:65" s="13" customFormat="1" x14ac:dyDescent="0.2">
      <c r="B374" s="156"/>
      <c r="D374" s="150" t="s">
        <v>171</v>
      </c>
      <c r="E374" s="157" t="s">
        <v>33</v>
      </c>
      <c r="F374" s="158" t="s">
        <v>652</v>
      </c>
      <c r="H374" s="159">
        <v>19.48</v>
      </c>
      <c r="I374" s="160"/>
      <c r="L374" s="156"/>
      <c r="M374" s="161"/>
      <c r="T374" s="162"/>
      <c r="AT374" s="157" t="s">
        <v>171</v>
      </c>
      <c r="AU374" s="157" t="s">
        <v>87</v>
      </c>
      <c r="AV374" s="13" t="s">
        <v>87</v>
      </c>
      <c r="AW374" s="13" t="s">
        <v>39</v>
      </c>
      <c r="AX374" s="13" t="s">
        <v>78</v>
      </c>
      <c r="AY374" s="157" t="s">
        <v>160</v>
      </c>
    </row>
    <row r="375" spans="2:65" s="13" customFormat="1" x14ac:dyDescent="0.2">
      <c r="B375" s="156"/>
      <c r="D375" s="150" t="s">
        <v>171</v>
      </c>
      <c r="E375" s="157" t="s">
        <v>33</v>
      </c>
      <c r="F375" s="158" t="s">
        <v>653</v>
      </c>
      <c r="H375" s="159">
        <v>10.62</v>
      </c>
      <c r="I375" s="160"/>
      <c r="L375" s="156"/>
      <c r="M375" s="161"/>
      <c r="T375" s="162"/>
      <c r="AT375" s="157" t="s">
        <v>171</v>
      </c>
      <c r="AU375" s="157" t="s">
        <v>87</v>
      </c>
      <c r="AV375" s="13" t="s">
        <v>87</v>
      </c>
      <c r="AW375" s="13" t="s">
        <v>39</v>
      </c>
      <c r="AX375" s="13" t="s">
        <v>78</v>
      </c>
      <c r="AY375" s="157" t="s">
        <v>160</v>
      </c>
    </row>
    <row r="376" spans="2:65" s="13" customFormat="1" x14ac:dyDescent="0.2">
      <c r="B376" s="156"/>
      <c r="D376" s="150" t="s">
        <v>171</v>
      </c>
      <c r="E376" s="157" t="s">
        <v>33</v>
      </c>
      <c r="F376" s="158" t="s">
        <v>654</v>
      </c>
      <c r="H376" s="159">
        <v>30.36</v>
      </c>
      <c r="I376" s="160"/>
      <c r="L376" s="156"/>
      <c r="M376" s="161"/>
      <c r="T376" s="162"/>
      <c r="AT376" s="157" t="s">
        <v>171</v>
      </c>
      <c r="AU376" s="157" t="s">
        <v>87</v>
      </c>
      <c r="AV376" s="13" t="s">
        <v>87</v>
      </c>
      <c r="AW376" s="13" t="s">
        <v>39</v>
      </c>
      <c r="AX376" s="13" t="s">
        <v>78</v>
      </c>
      <c r="AY376" s="157" t="s">
        <v>160</v>
      </c>
    </row>
    <row r="377" spans="2:65" s="13" customFormat="1" x14ac:dyDescent="0.2">
      <c r="B377" s="156"/>
      <c r="D377" s="150" t="s">
        <v>171</v>
      </c>
      <c r="E377" s="157" t="s">
        <v>33</v>
      </c>
      <c r="F377" s="158" t="s">
        <v>655</v>
      </c>
      <c r="H377" s="159">
        <v>9.7200000000000006</v>
      </c>
      <c r="I377" s="160"/>
      <c r="L377" s="156"/>
      <c r="M377" s="161"/>
      <c r="T377" s="162"/>
      <c r="AT377" s="157" t="s">
        <v>171</v>
      </c>
      <c r="AU377" s="157" t="s">
        <v>87</v>
      </c>
      <c r="AV377" s="13" t="s">
        <v>87</v>
      </c>
      <c r="AW377" s="13" t="s">
        <v>39</v>
      </c>
      <c r="AX377" s="13" t="s">
        <v>78</v>
      </c>
      <c r="AY377" s="157" t="s">
        <v>160</v>
      </c>
    </row>
    <row r="378" spans="2:65" s="13" customFormat="1" x14ac:dyDescent="0.2">
      <c r="B378" s="156"/>
      <c r="D378" s="150" t="s">
        <v>171</v>
      </c>
      <c r="E378" s="157" t="s">
        <v>33</v>
      </c>
      <c r="F378" s="158" t="s">
        <v>656</v>
      </c>
      <c r="H378" s="159">
        <v>20.78</v>
      </c>
      <c r="I378" s="160"/>
      <c r="L378" s="156"/>
      <c r="M378" s="161"/>
      <c r="T378" s="162"/>
      <c r="AT378" s="157" t="s">
        <v>171</v>
      </c>
      <c r="AU378" s="157" t="s">
        <v>87</v>
      </c>
      <c r="AV378" s="13" t="s">
        <v>87</v>
      </c>
      <c r="AW378" s="13" t="s">
        <v>39</v>
      </c>
      <c r="AX378" s="13" t="s">
        <v>78</v>
      </c>
      <c r="AY378" s="157" t="s">
        <v>160</v>
      </c>
    </row>
    <row r="379" spans="2:65" s="13" customFormat="1" x14ac:dyDescent="0.2">
      <c r="B379" s="156"/>
      <c r="D379" s="150" t="s">
        <v>171</v>
      </c>
      <c r="E379" s="157" t="s">
        <v>33</v>
      </c>
      <c r="F379" s="158" t="s">
        <v>657</v>
      </c>
      <c r="H379" s="159">
        <v>6.38</v>
      </c>
      <c r="I379" s="160"/>
      <c r="L379" s="156"/>
      <c r="M379" s="161"/>
      <c r="T379" s="162"/>
      <c r="AT379" s="157" t="s">
        <v>171</v>
      </c>
      <c r="AU379" s="157" t="s">
        <v>87</v>
      </c>
      <c r="AV379" s="13" t="s">
        <v>87</v>
      </c>
      <c r="AW379" s="13" t="s">
        <v>39</v>
      </c>
      <c r="AX379" s="13" t="s">
        <v>78</v>
      </c>
      <c r="AY379" s="157" t="s">
        <v>160</v>
      </c>
    </row>
    <row r="380" spans="2:65" s="13" customFormat="1" x14ac:dyDescent="0.2">
      <c r="B380" s="156"/>
      <c r="D380" s="150" t="s">
        <v>171</v>
      </c>
      <c r="E380" s="157" t="s">
        <v>33</v>
      </c>
      <c r="F380" s="158" t="s">
        <v>658</v>
      </c>
      <c r="H380" s="159">
        <v>9.2799999999999994</v>
      </c>
      <c r="I380" s="160"/>
      <c r="L380" s="156"/>
      <c r="M380" s="161"/>
      <c r="T380" s="162"/>
      <c r="AT380" s="157" t="s">
        <v>171</v>
      </c>
      <c r="AU380" s="157" t="s">
        <v>87</v>
      </c>
      <c r="AV380" s="13" t="s">
        <v>87</v>
      </c>
      <c r="AW380" s="13" t="s">
        <v>39</v>
      </c>
      <c r="AX380" s="13" t="s">
        <v>78</v>
      </c>
      <c r="AY380" s="157" t="s">
        <v>160</v>
      </c>
    </row>
    <row r="381" spans="2:65" s="13" customFormat="1" x14ac:dyDescent="0.2">
      <c r="B381" s="156"/>
      <c r="D381" s="150" t="s">
        <v>171</v>
      </c>
      <c r="E381" s="157" t="s">
        <v>33</v>
      </c>
      <c r="F381" s="158" t="s">
        <v>659</v>
      </c>
      <c r="H381" s="159">
        <v>3.3</v>
      </c>
      <c r="I381" s="160"/>
      <c r="L381" s="156"/>
      <c r="M381" s="161"/>
      <c r="T381" s="162"/>
      <c r="AT381" s="157" t="s">
        <v>171</v>
      </c>
      <c r="AU381" s="157" t="s">
        <v>87</v>
      </c>
      <c r="AV381" s="13" t="s">
        <v>87</v>
      </c>
      <c r="AW381" s="13" t="s">
        <v>39</v>
      </c>
      <c r="AX381" s="13" t="s">
        <v>78</v>
      </c>
      <c r="AY381" s="157" t="s">
        <v>160</v>
      </c>
    </row>
    <row r="382" spans="2:65" s="13" customFormat="1" x14ac:dyDescent="0.2">
      <c r="B382" s="156"/>
      <c r="D382" s="150" t="s">
        <v>171</v>
      </c>
      <c r="E382" s="157" t="s">
        <v>33</v>
      </c>
      <c r="F382" s="158" t="s">
        <v>660</v>
      </c>
      <c r="H382" s="159">
        <v>1.54</v>
      </c>
      <c r="I382" s="160"/>
      <c r="L382" s="156"/>
      <c r="M382" s="161"/>
      <c r="T382" s="162"/>
      <c r="AT382" s="157" t="s">
        <v>171</v>
      </c>
      <c r="AU382" s="157" t="s">
        <v>87</v>
      </c>
      <c r="AV382" s="13" t="s">
        <v>87</v>
      </c>
      <c r="AW382" s="13" t="s">
        <v>39</v>
      </c>
      <c r="AX382" s="13" t="s">
        <v>78</v>
      </c>
      <c r="AY382" s="157" t="s">
        <v>160</v>
      </c>
    </row>
    <row r="383" spans="2:65" s="13" customFormat="1" x14ac:dyDescent="0.2">
      <c r="B383" s="156"/>
      <c r="D383" s="150" t="s">
        <v>171</v>
      </c>
      <c r="E383" s="157" t="s">
        <v>33</v>
      </c>
      <c r="F383" s="158" t="s">
        <v>661</v>
      </c>
      <c r="H383" s="159">
        <v>3.3</v>
      </c>
      <c r="I383" s="160"/>
      <c r="L383" s="156"/>
      <c r="M383" s="161"/>
      <c r="T383" s="162"/>
      <c r="AT383" s="157" t="s">
        <v>171</v>
      </c>
      <c r="AU383" s="157" t="s">
        <v>87</v>
      </c>
      <c r="AV383" s="13" t="s">
        <v>87</v>
      </c>
      <c r="AW383" s="13" t="s">
        <v>39</v>
      </c>
      <c r="AX383" s="13" t="s">
        <v>78</v>
      </c>
      <c r="AY383" s="157" t="s">
        <v>160</v>
      </c>
    </row>
    <row r="384" spans="2:65" s="13" customFormat="1" x14ac:dyDescent="0.2">
      <c r="B384" s="156"/>
      <c r="D384" s="150" t="s">
        <v>171</v>
      </c>
      <c r="E384" s="157" t="s">
        <v>33</v>
      </c>
      <c r="F384" s="158" t="s">
        <v>662</v>
      </c>
      <c r="H384" s="159">
        <v>1.54</v>
      </c>
      <c r="I384" s="160"/>
      <c r="L384" s="156"/>
      <c r="M384" s="161"/>
      <c r="T384" s="162"/>
      <c r="AT384" s="157" t="s">
        <v>171</v>
      </c>
      <c r="AU384" s="157" t="s">
        <v>87</v>
      </c>
      <c r="AV384" s="13" t="s">
        <v>87</v>
      </c>
      <c r="AW384" s="13" t="s">
        <v>39</v>
      </c>
      <c r="AX384" s="13" t="s">
        <v>78</v>
      </c>
      <c r="AY384" s="157" t="s">
        <v>160</v>
      </c>
    </row>
    <row r="385" spans="2:65" s="13" customFormat="1" x14ac:dyDescent="0.2">
      <c r="B385" s="156"/>
      <c r="D385" s="150" t="s">
        <v>171</v>
      </c>
      <c r="E385" s="157" t="s">
        <v>33</v>
      </c>
      <c r="F385" s="158" t="s">
        <v>663</v>
      </c>
      <c r="H385" s="159">
        <v>2.42</v>
      </c>
      <c r="I385" s="160"/>
      <c r="L385" s="156"/>
      <c r="M385" s="161"/>
      <c r="T385" s="162"/>
      <c r="AT385" s="157" t="s">
        <v>171</v>
      </c>
      <c r="AU385" s="157" t="s">
        <v>87</v>
      </c>
      <c r="AV385" s="13" t="s">
        <v>87</v>
      </c>
      <c r="AW385" s="13" t="s">
        <v>39</v>
      </c>
      <c r="AX385" s="13" t="s">
        <v>78</v>
      </c>
      <c r="AY385" s="157" t="s">
        <v>160</v>
      </c>
    </row>
    <row r="386" spans="2:65" s="13" customFormat="1" x14ac:dyDescent="0.2">
      <c r="B386" s="156"/>
      <c r="D386" s="150" t="s">
        <v>171</v>
      </c>
      <c r="E386" s="157" t="s">
        <v>33</v>
      </c>
      <c r="F386" s="158" t="s">
        <v>664</v>
      </c>
      <c r="H386" s="159">
        <v>1.54</v>
      </c>
      <c r="I386" s="160"/>
      <c r="L386" s="156"/>
      <c r="M386" s="161"/>
      <c r="T386" s="162"/>
      <c r="AT386" s="157" t="s">
        <v>171</v>
      </c>
      <c r="AU386" s="157" t="s">
        <v>87</v>
      </c>
      <c r="AV386" s="13" t="s">
        <v>87</v>
      </c>
      <c r="AW386" s="13" t="s">
        <v>39</v>
      </c>
      <c r="AX386" s="13" t="s">
        <v>78</v>
      </c>
      <c r="AY386" s="157" t="s">
        <v>160</v>
      </c>
    </row>
    <row r="387" spans="2:65" s="13" customFormat="1" x14ac:dyDescent="0.2">
      <c r="B387" s="156"/>
      <c r="D387" s="150" t="s">
        <v>171</v>
      </c>
      <c r="E387" s="157" t="s">
        <v>33</v>
      </c>
      <c r="F387" s="158" t="s">
        <v>665</v>
      </c>
      <c r="H387" s="159">
        <v>15.04</v>
      </c>
      <c r="I387" s="160"/>
      <c r="L387" s="156"/>
      <c r="M387" s="161"/>
      <c r="T387" s="162"/>
      <c r="AT387" s="157" t="s">
        <v>171</v>
      </c>
      <c r="AU387" s="157" t="s">
        <v>87</v>
      </c>
      <c r="AV387" s="13" t="s">
        <v>87</v>
      </c>
      <c r="AW387" s="13" t="s">
        <v>39</v>
      </c>
      <c r="AX387" s="13" t="s">
        <v>78</v>
      </c>
      <c r="AY387" s="157" t="s">
        <v>160</v>
      </c>
    </row>
    <row r="388" spans="2:65" s="14" customFormat="1" x14ac:dyDescent="0.2">
      <c r="B388" s="163"/>
      <c r="D388" s="150" t="s">
        <v>171</v>
      </c>
      <c r="E388" s="164" t="s">
        <v>33</v>
      </c>
      <c r="F388" s="165" t="s">
        <v>183</v>
      </c>
      <c r="H388" s="166">
        <v>154.1</v>
      </c>
      <c r="I388" s="167"/>
      <c r="L388" s="163"/>
      <c r="M388" s="168"/>
      <c r="T388" s="169"/>
      <c r="AT388" s="164" t="s">
        <v>171</v>
      </c>
      <c r="AU388" s="164" t="s">
        <v>87</v>
      </c>
      <c r="AV388" s="14" t="s">
        <v>167</v>
      </c>
      <c r="AW388" s="14" t="s">
        <v>39</v>
      </c>
      <c r="AX388" s="14" t="s">
        <v>21</v>
      </c>
      <c r="AY388" s="164" t="s">
        <v>160</v>
      </c>
    </row>
    <row r="389" spans="2:65" s="1" customFormat="1" ht="16.5" customHeight="1" x14ac:dyDescent="0.2">
      <c r="B389" s="33"/>
      <c r="C389" s="170" t="s">
        <v>666</v>
      </c>
      <c r="D389" s="170" t="s">
        <v>184</v>
      </c>
      <c r="E389" s="171" t="s">
        <v>667</v>
      </c>
      <c r="F389" s="172" t="s">
        <v>668</v>
      </c>
      <c r="G389" s="173" t="s">
        <v>165</v>
      </c>
      <c r="H389" s="174">
        <v>161.80500000000001</v>
      </c>
      <c r="I389" s="175"/>
      <c r="J389" s="176">
        <f>ROUND(I389*H389,2)</f>
        <v>0</v>
      </c>
      <c r="K389" s="172" t="s">
        <v>166</v>
      </c>
      <c r="L389" s="177"/>
      <c r="M389" s="178" t="s">
        <v>33</v>
      </c>
      <c r="N389" s="179" t="s">
        <v>49</v>
      </c>
      <c r="P389" s="141">
        <f>O389*H389</f>
        <v>0</v>
      </c>
      <c r="Q389" s="141">
        <v>4.0000000000000003E-5</v>
      </c>
      <c r="R389" s="141">
        <f>Q389*H389</f>
        <v>6.4722000000000009E-3</v>
      </c>
      <c r="S389" s="141">
        <v>0</v>
      </c>
      <c r="T389" s="142">
        <f>S389*H389</f>
        <v>0</v>
      </c>
      <c r="AR389" s="143" t="s">
        <v>368</v>
      </c>
      <c r="AT389" s="143" t="s">
        <v>184</v>
      </c>
      <c r="AU389" s="143" t="s">
        <v>87</v>
      </c>
      <c r="AY389" s="17" t="s">
        <v>160</v>
      </c>
      <c r="BE389" s="144">
        <f>IF(N389="základní",J389,0)</f>
        <v>0</v>
      </c>
      <c r="BF389" s="144">
        <f>IF(N389="snížená",J389,0)</f>
        <v>0</v>
      </c>
      <c r="BG389" s="144">
        <f>IF(N389="zákl. přenesená",J389,0)</f>
        <v>0</v>
      </c>
      <c r="BH389" s="144">
        <f>IF(N389="sníž. přenesená",J389,0)</f>
        <v>0</v>
      </c>
      <c r="BI389" s="144">
        <f>IF(N389="nulová",J389,0)</f>
        <v>0</v>
      </c>
      <c r="BJ389" s="17" t="s">
        <v>21</v>
      </c>
      <c r="BK389" s="144">
        <f>ROUND(I389*H389,2)</f>
        <v>0</v>
      </c>
      <c r="BL389" s="17" t="s">
        <v>270</v>
      </c>
      <c r="BM389" s="143" t="s">
        <v>669</v>
      </c>
    </row>
    <row r="390" spans="2:65" s="13" customFormat="1" x14ac:dyDescent="0.2">
      <c r="B390" s="156"/>
      <c r="D390" s="150" t="s">
        <v>171</v>
      </c>
      <c r="F390" s="158" t="s">
        <v>670</v>
      </c>
      <c r="H390" s="159">
        <v>161.80500000000001</v>
      </c>
      <c r="I390" s="160"/>
      <c r="L390" s="156"/>
      <c r="M390" s="161"/>
      <c r="T390" s="162"/>
      <c r="AT390" s="157" t="s">
        <v>171</v>
      </c>
      <c r="AU390" s="157" t="s">
        <v>87</v>
      </c>
      <c r="AV390" s="13" t="s">
        <v>87</v>
      </c>
      <c r="AW390" s="13" t="s">
        <v>4</v>
      </c>
      <c r="AX390" s="13" t="s">
        <v>21</v>
      </c>
      <c r="AY390" s="157" t="s">
        <v>160</v>
      </c>
    </row>
    <row r="391" spans="2:65" s="1" customFormat="1" ht="16.5" customHeight="1" x14ac:dyDescent="0.2">
      <c r="B391" s="33"/>
      <c r="C391" s="132" t="s">
        <v>671</v>
      </c>
      <c r="D391" s="132" t="s">
        <v>162</v>
      </c>
      <c r="E391" s="133" t="s">
        <v>672</v>
      </c>
      <c r="F391" s="134" t="s">
        <v>673</v>
      </c>
      <c r="G391" s="135" t="s">
        <v>165</v>
      </c>
      <c r="H391" s="136">
        <v>440.702</v>
      </c>
      <c r="I391" s="137"/>
      <c r="J391" s="138">
        <f>ROUND(I391*H391,2)</f>
        <v>0</v>
      </c>
      <c r="K391" s="134" t="s">
        <v>166</v>
      </c>
      <c r="L391" s="33"/>
      <c r="M391" s="139" t="s">
        <v>33</v>
      </c>
      <c r="N391" s="140" t="s">
        <v>49</v>
      </c>
      <c r="P391" s="141">
        <f>O391*H391</f>
        <v>0</v>
      </c>
      <c r="Q391" s="141">
        <v>0</v>
      </c>
      <c r="R391" s="141">
        <f>Q391*H391</f>
        <v>0</v>
      </c>
      <c r="S391" s="141">
        <v>0</v>
      </c>
      <c r="T391" s="142">
        <f>S391*H391</f>
        <v>0</v>
      </c>
      <c r="AR391" s="143" t="s">
        <v>270</v>
      </c>
      <c r="AT391" s="143" t="s">
        <v>162</v>
      </c>
      <c r="AU391" s="143" t="s">
        <v>87</v>
      </c>
      <c r="AY391" s="17" t="s">
        <v>160</v>
      </c>
      <c r="BE391" s="144">
        <f>IF(N391="základní",J391,0)</f>
        <v>0</v>
      </c>
      <c r="BF391" s="144">
        <f>IF(N391="snížená",J391,0)</f>
        <v>0</v>
      </c>
      <c r="BG391" s="144">
        <f>IF(N391="zákl. přenesená",J391,0)</f>
        <v>0</v>
      </c>
      <c r="BH391" s="144">
        <f>IF(N391="sníž. přenesená",J391,0)</f>
        <v>0</v>
      </c>
      <c r="BI391" s="144">
        <f>IF(N391="nulová",J391,0)</f>
        <v>0</v>
      </c>
      <c r="BJ391" s="17" t="s">
        <v>21</v>
      </c>
      <c r="BK391" s="144">
        <f>ROUND(I391*H391,2)</f>
        <v>0</v>
      </c>
      <c r="BL391" s="17" t="s">
        <v>270</v>
      </c>
      <c r="BM391" s="143" t="s">
        <v>674</v>
      </c>
    </row>
    <row r="392" spans="2:65" s="1" customFormat="1" x14ac:dyDescent="0.2">
      <c r="B392" s="33"/>
      <c r="D392" s="145" t="s">
        <v>169</v>
      </c>
      <c r="F392" s="146" t="s">
        <v>675</v>
      </c>
      <c r="I392" s="147"/>
      <c r="L392" s="33"/>
      <c r="M392" s="148"/>
      <c r="T392" s="54"/>
      <c r="AT392" s="17" t="s">
        <v>169</v>
      </c>
      <c r="AU392" s="17" t="s">
        <v>87</v>
      </c>
    </row>
    <row r="393" spans="2:65" s="13" customFormat="1" x14ac:dyDescent="0.2">
      <c r="B393" s="156"/>
      <c r="D393" s="150" t="s">
        <v>171</v>
      </c>
      <c r="E393" s="157" t="s">
        <v>33</v>
      </c>
      <c r="F393" s="158" t="s">
        <v>676</v>
      </c>
      <c r="H393" s="159">
        <v>43</v>
      </c>
      <c r="I393" s="160"/>
      <c r="L393" s="156"/>
      <c r="M393" s="161"/>
      <c r="T393" s="162"/>
      <c r="AT393" s="157" t="s">
        <v>171</v>
      </c>
      <c r="AU393" s="157" t="s">
        <v>87</v>
      </c>
      <c r="AV393" s="13" t="s">
        <v>87</v>
      </c>
      <c r="AW393" s="13" t="s">
        <v>39</v>
      </c>
      <c r="AX393" s="13" t="s">
        <v>78</v>
      </c>
      <c r="AY393" s="157" t="s">
        <v>160</v>
      </c>
    </row>
    <row r="394" spans="2:65" s="13" customFormat="1" x14ac:dyDescent="0.2">
      <c r="B394" s="156"/>
      <c r="D394" s="150" t="s">
        <v>171</v>
      </c>
      <c r="E394" s="157" t="s">
        <v>33</v>
      </c>
      <c r="F394" s="158" t="s">
        <v>677</v>
      </c>
      <c r="H394" s="159">
        <v>381.07</v>
      </c>
      <c r="I394" s="160"/>
      <c r="L394" s="156"/>
      <c r="M394" s="161"/>
      <c r="T394" s="162"/>
      <c r="AT394" s="157" t="s">
        <v>171</v>
      </c>
      <c r="AU394" s="157" t="s">
        <v>87</v>
      </c>
      <c r="AV394" s="13" t="s">
        <v>87</v>
      </c>
      <c r="AW394" s="13" t="s">
        <v>39</v>
      </c>
      <c r="AX394" s="13" t="s">
        <v>78</v>
      </c>
      <c r="AY394" s="157" t="s">
        <v>160</v>
      </c>
    </row>
    <row r="395" spans="2:65" s="13" customFormat="1" x14ac:dyDescent="0.2">
      <c r="B395" s="156"/>
      <c r="D395" s="150" t="s">
        <v>171</v>
      </c>
      <c r="E395" s="157" t="s">
        <v>33</v>
      </c>
      <c r="F395" s="158" t="s">
        <v>678</v>
      </c>
      <c r="H395" s="159">
        <v>16.632000000000001</v>
      </c>
      <c r="I395" s="160"/>
      <c r="L395" s="156"/>
      <c r="M395" s="161"/>
      <c r="T395" s="162"/>
      <c r="AT395" s="157" t="s">
        <v>171</v>
      </c>
      <c r="AU395" s="157" t="s">
        <v>87</v>
      </c>
      <c r="AV395" s="13" t="s">
        <v>87</v>
      </c>
      <c r="AW395" s="13" t="s">
        <v>39</v>
      </c>
      <c r="AX395" s="13" t="s">
        <v>78</v>
      </c>
      <c r="AY395" s="157" t="s">
        <v>160</v>
      </c>
    </row>
    <row r="396" spans="2:65" s="14" customFormat="1" x14ac:dyDescent="0.2">
      <c r="B396" s="163"/>
      <c r="D396" s="150" t="s">
        <v>171</v>
      </c>
      <c r="E396" s="164" t="s">
        <v>33</v>
      </c>
      <c r="F396" s="165" t="s">
        <v>183</v>
      </c>
      <c r="H396" s="166">
        <v>440.702</v>
      </c>
      <c r="I396" s="167"/>
      <c r="L396" s="163"/>
      <c r="M396" s="168"/>
      <c r="T396" s="169"/>
      <c r="AT396" s="164" t="s">
        <v>171</v>
      </c>
      <c r="AU396" s="164" t="s">
        <v>87</v>
      </c>
      <c r="AV396" s="14" t="s">
        <v>167</v>
      </c>
      <c r="AW396" s="14" t="s">
        <v>39</v>
      </c>
      <c r="AX396" s="14" t="s">
        <v>21</v>
      </c>
      <c r="AY396" s="164" t="s">
        <v>160</v>
      </c>
    </row>
    <row r="397" spans="2:65" s="1" customFormat="1" ht="16.5" customHeight="1" x14ac:dyDescent="0.2">
      <c r="B397" s="33"/>
      <c r="C397" s="132" t="s">
        <v>679</v>
      </c>
      <c r="D397" s="132" t="s">
        <v>162</v>
      </c>
      <c r="E397" s="133" t="s">
        <v>680</v>
      </c>
      <c r="F397" s="134" t="s">
        <v>681</v>
      </c>
      <c r="G397" s="135" t="s">
        <v>165</v>
      </c>
      <c r="H397" s="136">
        <v>440.702</v>
      </c>
      <c r="I397" s="137"/>
      <c r="J397" s="138">
        <f>ROUND(I397*H397,2)</f>
        <v>0</v>
      </c>
      <c r="K397" s="134" t="s">
        <v>166</v>
      </c>
      <c r="L397" s="33"/>
      <c r="M397" s="139" t="s">
        <v>33</v>
      </c>
      <c r="N397" s="140" t="s">
        <v>49</v>
      </c>
      <c r="P397" s="141">
        <f>O397*H397</f>
        <v>0</v>
      </c>
      <c r="Q397" s="141">
        <v>2.1000000000000001E-4</v>
      </c>
      <c r="R397" s="141">
        <f>Q397*H397</f>
        <v>9.2547420000000005E-2</v>
      </c>
      <c r="S397" s="141">
        <v>0</v>
      </c>
      <c r="T397" s="142">
        <f>S397*H397</f>
        <v>0</v>
      </c>
      <c r="AR397" s="143" t="s">
        <v>270</v>
      </c>
      <c r="AT397" s="143" t="s">
        <v>162</v>
      </c>
      <c r="AU397" s="143" t="s">
        <v>87</v>
      </c>
      <c r="AY397" s="17" t="s">
        <v>160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7" t="s">
        <v>21</v>
      </c>
      <c r="BK397" s="144">
        <f>ROUND(I397*H397,2)</f>
        <v>0</v>
      </c>
      <c r="BL397" s="17" t="s">
        <v>270</v>
      </c>
      <c r="BM397" s="143" t="s">
        <v>682</v>
      </c>
    </row>
    <row r="398" spans="2:65" s="1" customFormat="1" x14ac:dyDescent="0.2">
      <c r="B398" s="33"/>
      <c r="D398" s="145" t="s">
        <v>169</v>
      </c>
      <c r="F398" s="146" t="s">
        <v>683</v>
      </c>
      <c r="I398" s="147"/>
      <c r="L398" s="33"/>
      <c r="M398" s="148"/>
      <c r="T398" s="54"/>
      <c r="AT398" s="17" t="s">
        <v>169</v>
      </c>
      <c r="AU398" s="17" t="s">
        <v>87</v>
      </c>
    </row>
    <row r="399" spans="2:65" s="1" customFormat="1" ht="24.2" customHeight="1" x14ac:dyDescent="0.2">
      <c r="B399" s="33"/>
      <c r="C399" s="132" t="s">
        <v>684</v>
      </c>
      <c r="D399" s="132" t="s">
        <v>162</v>
      </c>
      <c r="E399" s="133" t="s">
        <v>685</v>
      </c>
      <c r="F399" s="134" t="s">
        <v>686</v>
      </c>
      <c r="G399" s="135" t="s">
        <v>165</v>
      </c>
      <c r="H399" s="136">
        <v>440.702</v>
      </c>
      <c r="I399" s="137"/>
      <c r="J399" s="138">
        <f>ROUND(I399*H399,2)</f>
        <v>0</v>
      </c>
      <c r="K399" s="134" t="s">
        <v>166</v>
      </c>
      <c r="L399" s="33"/>
      <c r="M399" s="139" t="s">
        <v>33</v>
      </c>
      <c r="N399" s="140" t="s">
        <v>49</v>
      </c>
      <c r="P399" s="141">
        <f>O399*H399</f>
        <v>0</v>
      </c>
      <c r="Q399" s="141">
        <v>2.7E-4</v>
      </c>
      <c r="R399" s="141">
        <f>Q399*H399</f>
        <v>0.11898954</v>
      </c>
      <c r="S399" s="141">
        <v>0</v>
      </c>
      <c r="T399" s="142">
        <f>S399*H399</f>
        <v>0</v>
      </c>
      <c r="AR399" s="143" t="s">
        <v>270</v>
      </c>
      <c r="AT399" s="143" t="s">
        <v>162</v>
      </c>
      <c r="AU399" s="143" t="s">
        <v>87</v>
      </c>
      <c r="AY399" s="17" t="s">
        <v>160</v>
      </c>
      <c r="BE399" s="144">
        <f>IF(N399="základní",J399,0)</f>
        <v>0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7" t="s">
        <v>21</v>
      </c>
      <c r="BK399" s="144">
        <f>ROUND(I399*H399,2)</f>
        <v>0</v>
      </c>
      <c r="BL399" s="17" t="s">
        <v>270</v>
      </c>
      <c r="BM399" s="143" t="s">
        <v>687</v>
      </c>
    </row>
    <row r="400" spans="2:65" s="1" customFormat="1" x14ac:dyDescent="0.2">
      <c r="B400" s="33"/>
      <c r="D400" s="145" t="s">
        <v>169</v>
      </c>
      <c r="F400" s="146" t="s">
        <v>688</v>
      </c>
      <c r="I400" s="147"/>
      <c r="L400" s="33"/>
      <c r="M400" s="181"/>
      <c r="N400" s="182"/>
      <c r="O400" s="182"/>
      <c r="P400" s="182"/>
      <c r="Q400" s="182"/>
      <c r="R400" s="182"/>
      <c r="S400" s="182"/>
      <c r="T400" s="183"/>
      <c r="AT400" s="17" t="s">
        <v>169</v>
      </c>
      <c r="AU400" s="17" t="s">
        <v>87</v>
      </c>
    </row>
    <row r="401" spans="2:12" s="1" customFormat="1" ht="6.95" customHeight="1" x14ac:dyDescent="0.2">
      <c r="B401" s="42"/>
      <c r="C401" s="43"/>
      <c r="D401" s="43"/>
      <c r="E401" s="43"/>
      <c r="F401" s="43"/>
      <c r="G401" s="43"/>
      <c r="H401" s="43"/>
      <c r="I401" s="43"/>
      <c r="J401" s="43"/>
      <c r="K401" s="43"/>
      <c r="L401" s="33"/>
    </row>
  </sheetData>
  <sheetProtection algorithmName="SHA-512" hashValue="RPWKz+h68lFISxl1tPKDRfZ5AN+29cEqCgza0azXWtEo2QpK3oaQA9koNPFB0JUm9xEvMrf44Dn7vN0aiWjJvw==" saltValue="wVuJX9lDLv2oTpHYA0Gr7ezIIeOLMg9Yty6yG7ZcM0QqFbYwnoZsaDtuO7hErFaZY5NUY6eb/vTBNjcFQtfsIw==" spinCount="100000" sheet="1" objects="1" scenarios="1" formatColumns="0" formatRows="0" autoFilter="0"/>
  <autoFilter ref="C96:K400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1" r:id="rId1"/>
    <hyperlink ref="F105" r:id="rId2"/>
    <hyperlink ref="F113" r:id="rId3"/>
    <hyperlink ref="F121" r:id="rId4"/>
    <hyperlink ref="F128" r:id="rId5"/>
    <hyperlink ref="F135" r:id="rId6"/>
    <hyperlink ref="F139" r:id="rId7"/>
    <hyperlink ref="F143" r:id="rId8"/>
    <hyperlink ref="F147" r:id="rId9"/>
    <hyperlink ref="F153" r:id="rId10"/>
    <hyperlink ref="F157" r:id="rId11"/>
    <hyperlink ref="F164" r:id="rId12"/>
    <hyperlink ref="F168" r:id="rId13"/>
    <hyperlink ref="F173" r:id="rId14"/>
    <hyperlink ref="F177" r:id="rId15"/>
    <hyperlink ref="F180" r:id="rId16"/>
    <hyperlink ref="F182" r:id="rId17"/>
    <hyperlink ref="F184" r:id="rId18"/>
    <hyperlink ref="F187" r:id="rId19"/>
    <hyperlink ref="F189" r:id="rId20"/>
    <hyperlink ref="F191" r:id="rId21"/>
    <hyperlink ref="F194" r:id="rId22"/>
    <hyperlink ref="F210" r:id="rId23"/>
    <hyperlink ref="F218" r:id="rId24"/>
    <hyperlink ref="F223" r:id="rId25"/>
    <hyperlink ref="F227" r:id="rId26"/>
    <hyperlink ref="F229" r:id="rId27"/>
    <hyperlink ref="F234" r:id="rId28"/>
    <hyperlink ref="F236" r:id="rId29"/>
    <hyperlink ref="F241" r:id="rId30"/>
    <hyperlink ref="F244" r:id="rId31"/>
    <hyperlink ref="F249" r:id="rId32"/>
    <hyperlink ref="F254" r:id="rId33"/>
    <hyperlink ref="F260" r:id="rId34"/>
    <hyperlink ref="F266" r:id="rId35"/>
    <hyperlink ref="F275" r:id="rId36"/>
    <hyperlink ref="F278" r:id="rId37"/>
    <hyperlink ref="F281" r:id="rId38"/>
    <hyperlink ref="F288" r:id="rId39"/>
    <hyperlink ref="F290" r:id="rId40"/>
    <hyperlink ref="F292" r:id="rId41"/>
    <hyperlink ref="F300" r:id="rId42"/>
    <hyperlink ref="F302" r:id="rId43"/>
    <hyperlink ref="F309" r:id="rId44"/>
    <hyperlink ref="F316" r:id="rId45"/>
    <hyperlink ref="F318" r:id="rId46"/>
    <hyperlink ref="F321" r:id="rId47"/>
    <hyperlink ref="F325" r:id="rId48"/>
    <hyperlink ref="F327" r:id="rId49"/>
    <hyperlink ref="F329" r:id="rId50"/>
    <hyperlink ref="F331" r:id="rId51"/>
    <hyperlink ref="F338" r:id="rId52"/>
    <hyperlink ref="F341" r:id="rId53"/>
    <hyperlink ref="F348" r:id="rId54"/>
    <hyperlink ref="F350" r:id="rId55"/>
    <hyperlink ref="F354" r:id="rId56"/>
    <hyperlink ref="F356" r:id="rId57"/>
    <hyperlink ref="F360" r:id="rId58"/>
    <hyperlink ref="F369" r:id="rId59"/>
    <hyperlink ref="F372" r:id="rId60"/>
    <hyperlink ref="F392" r:id="rId61"/>
    <hyperlink ref="F398" r:id="rId62"/>
    <hyperlink ref="F400" r:id="rId63"/>
  </hyperlinks>
  <pageMargins left="0.39374999999999999" right="0.39374999999999999" top="0.39374999999999999" bottom="0.39374999999999999" header="0" footer="0"/>
  <pageSetup paperSize="9" scale="84" fitToHeight="100" orientation="landscape" blackAndWhite="1" r:id="rId64"/>
  <headerFooter>
    <oddFooter>&amp;CStrana &amp;P z &amp;N</oddFooter>
  </headerFooter>
  <drawing r:id="rId6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4"/>
  <sheetViews>
    <sheetView showGridLines="0" topLeftCell="A82" workbookViewId="0">
      <selection activeCell="I109" sqref="I10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94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120</v>
      </c>
      <c r="L4" s="20"/>
      <c r="M4" s="91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8" t="str">
        <f>'Rekapitulace stavby'!K6</f>
        <v>Rekonstrukce pobočky knihovny Petra Bezruče - Opava Kateřinky</v>
      </c>
      <c r="F7" s="319"/>
      <c r="G7" s="319"/>
      <c r="H7" s="319"/>
      <c r="L7" s="20"/>
    </row>
    <row r="8" spans="2:46" ht="12" customHeight="1" x14ac:dyDescent="0.2">
      <c r="B8" s="20"/>
      <c r="D8" s="27" t="s">
        <v>121</v>
      </c>
      <c r="L8" s="20"/>
    </row>
    <row r="9" spans="2:46" s="1" customFormat="1" ht="16.5" customHeight="1" x14ac:dyDescent="0.2">
      <c r="B9" s="33"/>
      <c r="E9" s="318" t="s">
        <v>689</v>
      </c>
      <c r="F9" s="317"/>
      <c r="G9" s="317"/>
      <c r="H9" s="317"/>
      <c r="L9" s="33"/>
    </row>
    <row r="10" spans="2:46" s="1" customFormat="1" ht="12" customHeight="1" x14ac:dyDescent="0.2">
      <c r="B10" s="33"/>
      <c r="D10" s="27" t="s">
        <v>690</v>
      </c>
      <c r="L10" s="33"/>
    </row>
    <row r="11" spans="2:46" s="1" customFormat="1" ht="16.5" customHeight="1" x14ac:dyDescent="0.2">
      <c r="B11" s="33"/>
      <c r="E11" s="311" t="s">
        <v>691</v>
      </c>
      <c r="F11" s="317"/>
      <c r="G11" s="317"/>
      <c r="H11" s="317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7" t="s">
        <v>18</v>
      </c>
      <c r="F13" s="25" t="s">
        <v>33</v>
      </c>
      <c r="I13" s="27" t="s">
        <v>20</v>
      </c>
      <c r="J13" s="25" t="s">
        <v>33</v>
      </c>
      <c r="L13" s="33"/>
    </row>
    <row r="14" spans="2:46" s="1" customFormat="1" ht="12" customHeight="1" x14ac:dyDescent="0.2">
      <c r="B14" s="33"/>
      <c r="D14" s="27" t="s">
        <v>22</v>
      </c>
      <c r="F14" s="25" t="s">
        <v>23</v>
      </c>
      <c r="I14" s="27" t="s">
        <v>24</v>
      </c>
      <c r="J14" s="50" t="str">
        <f>'Rekapitulace stavby'!AN8</f>
        <v>22. 5. 2025</v>
      </c>
      <c r="L14" s="33"/>
    </row>
    <row r="15" spans="2:46" s="1" customFormat="1" ht="10.9" customHeight="1" x14ac:dyDescent="0.2">
      <c r="B15" s="33"/>
      <c r="L15" s="33"/>
    </row>
    <row r="16" spans="2:46" s="1" customFormat="1" ht="12" customHeight="1" x14ac:dyDescent="0.2">
      <c r="B16" s="33"/>
      <c r="D16" s="27" t="s">
        <v>28</v>
      </c>
      <c r="I16" s="27" t="s">
        <v>29</v>
      </c>
      <c r="J16" s="25" t="s">
        <v>30</v>
      </c>
      <c r="L16" s="33"/>
    </row>
    <row r="17" spans="2:12" s="1" customFormat="1" ht="18" customHeight="1" x14ac:dyDescent="0.2">
      <c r="B17" s="33"/>
      <c r="E17" s="25" t="s">
        <v>31</v>
      </c>
      <c r="I17" s="27" t="s">
        <v>32</v>
      </c>
      <c r="J17" s="25" t="s">
        <v>33</v>
      </c>
      <c r="L17" s="33"/>
    </row>
    <row r="18" spans="2:12" s="1" customFormat="1" ht="6.95" customHeight="1" x14ac:dyDescent="0.2">
      <c r="B18" s="33"/>
      <c r="L18" s="33"/>
    </row>
    <row r="19" spans="2:12" s="1" customFormat="1" ht="12" customHeight="1" x14ac:dyDescent="0.2">
      <c r="B19" s="33"/>
      <c r="D19" s="27" t="s">
        <v>34</v>
      </c>
      <c r="I19" s="27" t="s">
        <v>29</v>
      </c>
      <c r="J19" s="28" t="str">
        <f>'Rekapitulace stavby'!AN13</f>
        <v>Vyplň údaj</v>
      </c>
      <c r="L19" s="33"/>
    </row>
    <row r="20" spans="2:12" s="1" customFormat="1" ht="18" customHeight="1" x14ac:dyDescent="0.2">
      <c r="B20" s="33"/>
      <c r="E20" s="320" t="str">
        <f>'Rekapitulace stavby'!E14</f>
        <v>Vyplň údaj</v>
      </c>
      <c r="F20" s="302"/>
      <c r="G20" s="302"/>
      <c r="H20" s="302"/>
      <c r="I20" s="27" t="s">
        <v>32</v>
      </c>
      <c r="J20" s="28" t="str">
        <f>'Rekapitulace stavby'!AN14</f>
        <v>Vyplň údaj</v>
      </c>
      <c r="L20" s="33"/>
    </row>
    <row r="21" spans="2:12" s="1" customFormat="1" ht="6.95" customHeight="1" x14ac:dyDescent="0.2">
      <c r="B21" s="33"/>
      <c r="L21" s="33"/>
    </row>
    <row r="22" spans="2:12" s="1" customFormat="1" ht="12" customHeight="1" x14ac:dyDescent="0.2">
      <c r="B22" s="33"/>
      <c r="D22" s="27" t="s">
        <v>36</v>
      </c>
      <c r="I22" s="27" t="s">
        <v>29</v>
      </c>
      <c r="J22" s="25" t="s">
        <v>37</v>
      </c>
      <c r="L22" s="33"/>
    </row>
    <row r="23" spans="2:12" s="1" customFormat="1" ht="18" customHeight="1" x14ac:dyDescent="0.2">
      <c r="B23" s="33"/>
      <c r="E23" s="25" t="s">
        <v>38</v>
      </c>
      <c r="I23" s="27" t="s">
        <v>32</v>
      </c>
      <c r="J23" s="25" t="s">
        <v>33</v>
      </c>
      <c r="L23" s="33"/>
    </row>
    <row r="24" spans="2:12" s="1" customFormat="1" ht="6.95" customHeight="1" x14ac:dyDescent="0.2">
      <c r="B24" s="33"/>
      <c r="L24" s="33"/>
    </row>
    <row r="25" spans="2:12" s="1" customFormat="1" ht="12" customHeight="1" x14ac:dyDescent="0.2">
      <c r="B25" s="33"/>
      <c r="D25" s="27" t="s">
        <v>40</v>
      </c>
      <c r="I25" s="27" t="s">
        <v>29</v>
      </c>
      <c r="J25" s="25" t="str">
        <f>IF('Rekapitulace stavby'!AN19="","",'Rekapitulace stavby'!AN19)</f>
        <v/>
      </c>
      <c r="L25" s="33"/>
    </row>
    <row r="26" spans="2:12" s="1" customFormat="1" ht="18" customHeight="1" x14ac:dyDescent="0.2">
      <c r="B26" s="33"/>
      <c r="E26" s="25" t="str">
        <f>IF('Rekapitulace stavby'!E20="","",'Rekapitulace stavby'!E20)</f>
        <v xml:space="preserve"> </v>
      </c>
      <c r="I26" s="27" t="s">
        <v>32</v>
      </c>
      <c r="J26" s="25" t="str">
        <f>IF('Rekapitulace stavby'!AN20="","",'Rekapitulace stavby'!AN20)</f>
        <v/>
      </c>
      <c r="L26" s="33"/>
    </row>
    <row r="27" spans="2:12" s="1" customFormat="1" ht="6.95" customHeight="1" x14ac:dyDescent="0.2">
      <c r="B27" s="33"/>
      <c r="L27" s="33"/>
    </row>
    <row r="28" spans="2:12" s="1" customFormat="1" ht="12" customHeight="1" x14ac:dyDescent="0.2">
      <c r="B28" s="33"/>
      <c r="D28" s="27" t="s">
        <v>42</v>
      </c>
      <c r="L28" s="33"/>
    </row>
    <row r="29" spans="2:12" s="7" customFormat="1" ht="47.25" customHeight="1" x14ac:dyDescent="0.2">
      <c r="B29" s="92"/>
      <c r="E29" s="306" t="s">
        <v>43</v>
      </c>
      <c r="F29" s="306"/>
      <c r="G29" s="306"/>
      <c r="H29" s="306"/>
      <c r="L29" s="92"/>
    </row>
    <row r="30" spans="2:12" s="1" customFormat="1" ht="6.95" customHeight="1" x14ac:dyDescent="0.2">
      <c r="B30" s="33"/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44</v>
      </c>
      <c r="J32" s="64">
        <f>ROUND(J89, 2)</f>
        <v>0</v>
      </c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 x14ac:dyDescent="0.2">
      <c r="B34" s="33"/>
      <c r="F34" s="36" t="s">
        <v>46</v>
      </c>
      <c r="I34" s="36" t="s">
        <v>45</v>
      </c>
      <c r="J34" s="36" t="s">
        <v>47</v>
      </c>
      <c r="L34" s="33"/>
    </row>
    <row r="35" spans="2:12" s="1" customFormat="1" ht="14.45" customHeight="1" x14ac:dyDescent="0.2">
      <c r="B35" s="33"/>
      <c r="D35" s="53" t="s">
        <v>48</v>
      </c>
      <c r="E35" s="27" t="s">
        <v>49</v>
      </c>
      <c r="F35" s="84">
        <f>ROUND((SUM(BE89:BE163)),  2)</f>
        <v>0</v>
      </c>
      <c r="I35" s="94">
        <v>0.21</v>
      </c>
      <c r="J35" s="84">
        <f>ROUND(((SUM(BE89:BE163))*I35),  2)</f>
        <v>0</v>
      </c>
      <c r="L35" s="33"/>
    </row>
    <row r="36" spans="2:12" s="1" customFormat="1" ht="14.45" customHeight="1" x14ac:dyDescent="0.2">
      <c r="B36" s="33"/>
      <c r="E36" s="27" t="s">
        <v>50</v>
      </c>
      <c r="F36" s="84">
        <f>ROUND((SUM(BF89:BF163)),  2)</f>
        <v>0</v>
      </c>
      <c r="I36" s="94">
        <v>0.12</v>
      </c>
      <c r="J36" s="84">
        <f>ROUND(((SUM(BF89:BF163))*I36),  2)</f>
        <v>0</v>
      </c>
      <c r="L36" s="33"/>
    </row>
    <row r="37" spans="2:12" s="1" customFormat="1" ht="14.45" hidden="1" customHeight="1" x14ac:dyDescent="0.2">
      <c r="B37" s="33"/>
      <c r="E37" s="27" t="s">
        <v>51</v>
      </c>
      <c r="F37" s="84">
        <f>ROUND((SUM(BG89:BG163)),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 x14ac:dyDescent="0.2">
      <c r="B38" s="33"/>
      <c r="E38" s="27" t="s">
        <v>52</v>
      </c>
      <c r="F38" s="84">
        <f>ROUND((SUM(BH89:BH163)),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 x14ac:dyDescent="0.2">
      <c r="B39" s="33"/>
      <c r="E39" s="27" t="s">
        <v>53</v>
      </c>
      <c r="F39" s="84">
        <f>ROUND((SUM(BI89:BI163)),  2)</f>
        <v>0</v>
      </c>
      <c r="I39" s="94">
        <v>0</v>
      </c>
      <c r="J39" s="84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54</v>
      </c>
      <c r="E41" s="55"/>
      <c r="F41" s="55"/>
      <c r="G41" s="97" t="s">
        <v>55</v>
      </c>
      <c r="H41" s="98" t="s">
        <v>56</v>
      </c>
      <c r="I41" s="55"/>
      <c r="J41" s="99">
        <f>SUM(J32:J39)</f>
        <v>0</v>
      </c>
      <c r="K41" s="100"/>
      <c r="L41" s="33"/>
    </row>
    <row r="42" spans="2:12" s="1" customFormat="1" ht="14.45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 x14ac:dyDescent="0.2">
      <c r="B47" s="33"/>
      <c r="C47" s="21" t="s">
        <v>123</v>
      </c>
      <c r="L47" s="33"/>
    </row>
    <row r="48" spans="2:12" s="1" customFormat="1" ht="6.95" customHeight="1" x14ac:dyDescent="0.2">
      <c r="B48" s="33"/>
      <c r="L48" s="33"/>
    </row>
    <row r="49" spans="2:47" s="1" customFormat="1" ht="12" customHeight="1" x14ac:dyDescent="0.2">
      <c r="B49" s="33"/>
      <c r="C49" s="27" t="s">
        <v>16</v>
      </c>
      <c r="L49" s="33"/>
    </row>
    <row r="50" spans="2:47" s="1" customFormat="1" ht="16.5" customHeight="1" x14ac:dyDescent="0.2">
      <c r="B50" s="33"/>
      <c r="E50" s="318" t="str">
        <f>E7</f>
        <v>Rekonstrukce pobočky knihovny Petra Bezruče - Opava Kateřinky</v>
      </c>
      <c r="F50" s="319"/>
      <c r="G50" s="319"/>
      <c r="H50" s="319"/>
      <c r="L50" s="33"/>
    </row>
    <row r="51" spans="2:47" ht="12" customHeight="1" x14ac:dyDescent="0.2">
      <c r="B51" s="20"/>
      <c r="C51" s="27" t="s">
        <v>121</v>
      </c>
      <c r="L51" s="20"/>
    </row>
    <row r="52" spans="2:47" s="1" customFormat="1" ht="16.5" customHeight="1" x14ac:dyDescent="0.2">
      <c r="B52" s="33"/>
      <c r="E52" s="318" t="s">
        <v>689</v>
      </c>
      <c r="F52" s="317"/>
      <c r="G52" s="317"/>
      <c r="H52" s="317"/>
      <c r="L52" s="33"/>
    </row>
    <row r="53" spans="2:47" s="1" customFormat="1" ht="12" customHeight="1" x14ac:dyDescent="0.2">
      <c r="B53" s="33"/>
      <c r="C53" s="27" t="s">
        <v>690</v>
      </c>
      <c r="L53" s="33"/>
    </row>
    <row r="54" spans="2:47" s="1" customFormat="1" ht="16.5" customHeight="1" x14ac:dyDescent="0.2">
      <c r="B54" s="33"/>
      <c r="E54" s="311" t="str">
        <f>E11</f>
        <v>03-1 - Materiál silnoproud</v>
      </c>
      <c r="F54" s="317"/>
      <c r="G54" s="317"/>
      <c r="H54" s="317"/>
      <c r="L54" s="33"/>
    </row>
    <row r="55" spans="2:47" s="1" customFormat="1" ht="6.95" customHeight="1" x14ac:dyDescent="0.2">
      <c r="B55" s="33"/>
      <c r="L55" s="33"/>
    </row>
    <row r="56" spans="2:47" s="1" customFormat="1" ht="12" customHeight="1" x14ac:dyDescent="0.2">
      <c r="B56" s="33"/>
      <c r="C56" s="27" t="s">
        <v>22</v>
      </c>
      <c r="F56" s="25" t="str">
        <f>F14</f>
        <v>Šrámkova 4, Opava Kateřinky</v>
      </c>
      <c r="I56" s="27" t="s">
        <v>24</v>
      </c>
      <c r="J56" s="50" t="str">
        <f>IF(J14="","",J14)</f>
        <v>22. 5. 2025</v>
      </c>
      <c r="L56" s="33"/>
    </row>
    <row r="57" spans="2:47" s="1" customFormat="1" ht="6.95" customHeight="1" x14ac:dyDescent="0.2">
      <c r="B57" s="33"/>
      <c r="L57" s="33"/>
    </row>
    <row r="58" spans="2:47" s="1" customFormat="1" ht="15.2" customHeight="1" x14ac:dyDescent="0.2">
      <c r="B58" s="33"/>
      <c r="C58" s="27" t="s">
        <v>28</v>
      </c>
      <c r="F58" s="25" t="str">
        <f>E17</f>
        <v>Statutární město Opava</v>
      </c>
      <c r="I58" s="27" t="s">
        <v>36</v>
      </c>
      <c r="J58" s="31" t="str">
        <f>E23</f>
        <v>Matěj Bálek</v>
      </c>
      <c r="L58" s="33"/>
    </row>
    <row r="59" spans="2:47" s="1" customFormat="1" ht="15.2" customHeight="1" x14ac:dyDescent="0.2">
      <c r="B59" s="33"/>
      <c r="C59" s="27" t="s">
        <v>34</v>
      </c>
      <c r="F59" s="25" t="str">
        <f>IF(E20="","",E20)</f>
        <v>Vyplň údaj</v>
      </c>
      <c r="I59" s="27" t="s">
        <v>40</v>
      </c>
      <c r="J59" s="31" t="str">
        <f>E26</f>
        <v xml:space="preserve"> 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124</v>
      </c>
      <c r="D61" s="95"/>
      <c r="E61" s="95"/>
      <c r="F61" s="95"/>
      <c r="G61" s="95"/>
      <c r="H61" s="95"/>
      <c r="I61" s="95"/>
      <c r="J61" s="102" t="s">
        <v>125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9" customHeight="1" x14ac:dyDescent="0.2">
      <c r="B63" s="33"/>
      <c r="C63" s="103" t="s">
        <v>76</v>
      </c>
      <c r="J63" s="64">
        <f>J89</f>
        <v>0</v>
      </c>
      <c r="L63" s="33"/>
      <c r="AU63" s="17" t="s">
        <v>126</v>
      </c>
    </row>
    <row r="64" spans="2:47" s="8" customFormat="1" ht="24.95" customHeight="1" x14ac:dyDescent="0.2">
      <c r="B64" s="104"/>
      <c r="D64" s="105" t="s">
        <v>692</v>
      </c>
      <c r="E64" s="106"/>
      <c r="F64" s="106"/>
      <c r="G64" s="106"/>
      <c r="H64" s="106"/>
      <c r="I64" s="106"/>
      <c r="J64" s="107">
        <f>J90</f>
        <v>0</v>
      </c>
      <c r="L64" s="104"/>
    </row>
    <row r="65" spans="2:12" s="8" customFormat="1" ht="24.95" customHeight="1" x14ac:dyDescent="0.2">
      <c r="B65" s="104"/>
      <c r="D65" s="105" t="s">
        <v>693</v>
      </c>
      <c r="E65" s="106"/>
      <c r="F65" s="106"/>
      <c r="G65" s="106"/>
      <c r="H65" s="106"/>
      <c r="I65" s="106"/>
      <c r="J65" s="107">
        <f>J92</f>
        <v>0</v>
      </c>
      <c r="L65" s="104"/>
    </row>
    <row r="66" spans="2:12" s="8" customFormat="1" ht="24.95" customHeight="1" x14ac:dyDescent="0.2">
      <c r="B66" s="104"/>
      <c r="D66" s="105" t="s">
        <v>694</v>
      </c>
      <c r="E66" s="106"/>
      <c r="F66" s="106"/>
      <c r="G66" s="106"/>
      <c r="H66" s="106"/>
      <c r="I66" s="106"/>
      <c r="J66" s="107">
        <f>J133</f>
        <v>0</v>
      </c>
      <c r="L66" s="104"/>
    </row>
    <row r="67" spans="2:12" s="8" customFormat="1" ht="24.95" customHeight="1" x14ac:dyDescent="0.2">
      <c r="B67" s="104"/>
      <c r="D67" s="105" t="s">
        <v>695</v>
      </c>
      <c r="E67" s="106"/>
      <c r="F67" s="106"/>
      <c r="G67" s="106"/>
      <c r="H67" s="106"/>
      <c r="I67" s="106"/>
      <c r="J67" s="107">
        <f>J154</f>
        <v>0</v>
      </c>
      <c r="L67" s="104"/>
    </row>
    <row r="68" spans="2:12" s="1" customFormat="1" ht="21.75" customHeight="1" x14ac:dyDescent="0.2">
      <c r="B68" s="33"/>
      <c r="L68" s="33"/>
    </row>
    <row r="69" spans="2:12" s="1" customFormat="1" ht="6.95" customHeight="1" x14ac:dyDescent="0.2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 x14ac:dyDescent="0.2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 x14ac:dyDescent="0.2">
      <c r="B74" s="33"/>
      <c r="C74" s="21" t="s">
        <v>145</v>
      </c>
      <c r="L74" s="33"/>
    </row>
    <row r="75" spans="2:12" s="1" customFormat="1" ht="6.95" customHeight="1" x14ac:dyDescent="0.2">
      <c r="B75" s="33"/>
      <c r="L75" s="33"/>
    </row>
    <row r="76" spans="2:12" s="1" customFormat="1" ht="12" customHeight="1" x14ac:dyDescent="0.2">
      <c r="B76" s="33"/>
      <c r="C76" s="27" t="s">
        <v>16</v>
      </c>
      <c r="L76" s="33"/>
    </row>
    <row r="77" spans="2:12" s="1" customFormat="1" ht="16.5" customHeight="1" x14ac:dyDescent="0.2">
      <c r="B77" s="33"/>
      <c r="E77" s="318" t="str">
        <f>E7</f>
        <v>Rekonstrukce pobočky knihovny Petra Bezruče - Opava Kateřinky</v>
      </c>
      <c r="F77" s="319"/>
      <c r="G77" s="319"/>
      <c r="H77" s="319"/>
      <c r="L77" s="33"/>
    </row>
    <row r="78" spans="2:12" ht="12" customHeight="1" x14ac:dyDescent="0.2">
      <c r="B78" s="20"/>
      <c r="C78" s="27" t="s">
        <v>121</v>
      </c>
      <c r="L78" s="20"/>
    </row>
    <row r="79" spans="2:12" s="1" customFormat="1" ht="16.5" customHeight="1" x14ac:dyDescent="0.2">
      <c r="B79" s="33"/>
      <c r="E79" s="318" t="s">
        <v>689</v>
      </c>
      <c r="F79" s="317"/>
      <c r="G79" s="317"/>
      <c r="H79" s="317"/>
      <c r="L79" s="33"/>
    </row>
    <row r="80" spans="2:12" s="1" customFormat="1" ht="12" customHeight="1" x14ac:dyDescent="0.2">
      <c r="B80" s="33"/>
      <c r="C80" s="27" t="s">
        <v>690</v>
      </c>
      <c r="L80" s="33"/>
    </row>
    <row r="81" spans="2:65" s="1" customFormat="1" ht="16.5" customHeight="1" x14ac:dyDescent="0.2">
      <c r="B81" s="33"/>
      <c r="E81" s="311" t="str">
        <f>E11</f>
        <v>03-1 - Materiál silnoproud</v>
      </c>
      <c r="F81" s="317"/>
      <c r="G81" s="317"/>
      <c r="H81" s="317"/>
      <c r="L81" s="33"/>
    </row>
    <row r="82" spans="2:65" s="1" customFormat="1" ht="6.95" customHeight="1" x14ac:dyDescent="0.2">
      <c r="B82" s="33"/>
      <c r="L82" s="33"/>
    </row>
    <row r="83" spans="2:65" s="1" customFormat="1" ht="12" customHeight="1" x14ac:dyDescent="0.2">
      <c r="B83" s="33"/>
      <c r="C83" s="27" t="s">
        <v>22</v>
      </c>
      <c r="F83" s="25" t="str">
        <f>F14</f>
        <v>Šrámkova 4, Opava Kateřinky</v>
      </c>
      <c r="I83" s="27" t="s">
        <v>24</v>
      </c>
      <c r="J83" s="50" t="str">
        <f>IF(J14="","",J14)</f>
        <v>22. 5. 2025</v>
      </c>
      <c r="L83" s="33"/>
    </row>
    <row r="84" spans="2:65" s="1" customFormat="1" ht="6.95" customHeight="1" x14ac:dyDescent="0.2">
      <c r="B84" s="33"/>
      <c r="L84" s="33"/>
    </row>
    <row r="85" spans="2:65" s="1" customFormat="1" ht="15.2" customHeight="1" x14ac:dyDescent="0.2">
      <c r="B85" s="33"/>
      <c r="C85" s="27" t="s">
        <v>28</v>
      </c>
      <c r="F85" s="25" t="str">
        <f>E17</f>
        <v>Statutární město Opava</v>
      </c>
      <c r="I85" s="27" t="s">
        <v>36</v>
      </c>
      <c r="J85" s="31" t="str">
        <f>E23</f>
        <v>Matěj Bálek</v>
      </c>
      <c r="L85" s="33"/>
    </row>
    <row r="86" spans="2:65" s="1" customFormat="1" ht="15.2" customHeight="1" x14ac:dyDescent="0.2">
      <c r="B86" s="33"/>
      <c r="C86" s="27" t="s">
        <v>34</v>
      </c>
      <c r="F86" s="25" t="str">
        <f>IF(E20="","",E20)</f>
        <v>Vyplň údaj</v>
      </c>
      <c r="I86" s="27" t="s">
        <v>40</v>
      </c>
      <c r="J86" s="31" t="str">
        <f>E26</f>
        <v xml:space="preserve"> </v>
      </c>
      <c r="L86" s="33"/>
    </row>
    <row r="87" spans="2:65" s="1" customFormat="1" ht="10.35" customHeight="1" x14ac:dyDescent="0.2">
      <c r="B87" s="33"/>
      <c r="L87" s="33"/>
    </row>
    <row r="88" spans="2:65" s="10" customFormat="1" ht="29.25" customHeight="1" x14ac:dyDescent="0.2">
      <c r="B88" s="112"/>
      <c r="C88" s="113" t="s">
        <v>146</v>
      </c>
      <c r="D88" s="114" t="s">
        <v>63</v>
      </c>
      <c r="E88" s="114" t="s">
        <v>59</v>
      </c>
      <c r="F88" s="114" t="s">
        <v>60</v>
      </c>
      <c r="G88" s="114" t="s">
        <v>147</v>
      </c>
      <c r="H88" s="114" t="s">
        <v>148</v>
      </c>
      <c r="I88" s="114" t="s">
        <v>149</v>
      </c>
      <c r="J88" s="114" t="s">
        <v>125</v>
      </c>
      <c r="K88" s="115" t="s">
        <v>150</v>
      </c>
      <c r="L88" s="112"/>
      <c r="M88" s="57" t="s">
        <v>33</v>
      </c>
      <c r="N88" s="58" t="s">
        <v>48</v>
      </c>
      <c r="O88" s="58" t="s">
        <v>151</v>
      </c>
      <c r="P88" s="58" t="s">
        <v>152</v>
      </c>
      <c r="Q88" s="58" t="s">
        <v>153</v>
      </c>
      <c r="R88" s="58" t="s">
        <v>154</v>
      </c>
      <c r="S88" s="58" t="s">
        <v>155</v>
      </c>
      <c r="T88" s="59" t="s">
        <v>156</v>
      </c>
    </row>
    <row r="89" spans="2:65" s="1" customFormat="1" ht="22.9" customHeight="1" x14ac:dyDescent="0.25">
      <c r="B89" s="33"/>
      <c r="C89" s="62" t="s">
        <v>157</v>
      </c>
      <c r="J89" s="116">
        <f>BK89</f>
        <v>0</v>
      </c>
      <c r="L89" s="33"/>
      <c r="M89" s="60"/>
      <c r="N89" s="51"/>
      <c r="O89" s="51"/>
      <c r="P89" s="117">
        <f>P90+P92+P133+P154</f>
        <v>0</v>
      </c>
      <c r="Q89" s="51"/>
      <c r="R89" s="117">
        <f>R90+R92+R133+R154</f>
        <v>0</v>
      </c>
      <c r="S89" s="51"/>
      <c r="T89" s="118">
        <f>T90+T92+T133+T154</f>
        <v>0</v>
      </c>
      <c r="AT89" s="17" t="s">
        <v>77</v>
      </c>
      <c r="AU89" s="17" t="s">
        <v>126</v>
      </c>
      <c r="BK89" s="119">
        <f>BK90+BK92+BK133+BK154</f>
        <v>0</v>
      </c>
    </row>
    <row r="90" spans="2:65" s="11" customFormat="1" ht="25.9" customHeight="1" x14ac:dyDescent="0.2">
      <c r="B90" s="120"/>
      <c r="D90" s="121" t="s">
        <v>77</v>
      </c>
      <c r="E90" s="122" t="s">
        <v>696</v>
      </c>
      <c r="F90" s="122" t="s">
        <v>697</v>
      </c>
      <c r="I90" s="123"/>
      <c r="J90" s="124">
        <f>BK90</f>
        <v>0</v>
      </c>
      <c r="L90" s="120"/>
      <c r="M90" s="125"/>
      <c r="P90" s="126">
        <f>P91</f>
        <v>0</v>
      </c>
      <c r="R90" s="126">
        <f>R91</f>
        <v>0</v>
      </c>
      <c r="T90" s="127">
        <f>T91</f>
        <v>0</v>
      </c>
      <c r="AR90" s="121" t="s">
        <v>21</v>
      </c>
      <c r="AT90" s="128" t="s">
        <v>77</v>
      </c>
      <c r="AU90" s="128" t="s">
        <v>78</v>
      </c>
      <c r="AY90" s="121" t="s">
        <v>160</v>
      </c>
      <c r="BK90" s="129">
        <f>BK91</f>
        <v>0</v>
      </c>
    </row>
    <row r="91" spans="2:65" s="1" customFormat="1" ht="37.9" customHeight="1" x14ac:dyDescent="0.2">
      <c r="B91" s="33"/>
      <c r="C91" s="170" t="s">
        <v>21</v>
      </c>
      <c r="D91" s="170" t="s">
        <v>184</v>
      </c>
      <c r="E91" s="171" t="s">
        <v>698</v>
      </c>
      <c r="F91" s="172" t="s">
        <v>699</v>
      </c>
      <c r="G91" s="173" t="s">
        <v>700</v>
      </c>
      <c r="H91" s="174">
        <v>1</v>
      </c>
      <c r="I91" s="175"/>
      <c r="J91" s="176">
        <f>ROUND(I91*H91,2)</f>
        <v>0</v>
      </c>
      <c r="K91" s="172" t="s">
        <v>321</v>
      </c>
      <c r="L91" s="177"/>
      <c r="M91" s="178" t="s">
        <v>33</v>
      </c>
      <c r="N91" s="179" t="s">
        <v>49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187</v>
      </c>
      <c r="AT91" s="143" t="s">
        <v>184</v>
      </c>
      <c r="AU91" s="143" t="s">
        <v>21</v>
      </c>
      <c r="AY91" s="17" t="s">
        <v>160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7" t="s">
        <v>21</v>
      </c>
      <c r="BK91" s="144">
        <f>ROUND(I91*H91,2)</f>
        <v>0</v>
      </c>
      <c r="BL91" s="17" t="s">
        <v>167</v>
      </c>
      <c r="BM91" s="143" t="s">
        <v>87</v>
      </c>
    </row>
    <row r="92" spans="2:65" s="11" customFormat="1" ht="25.9" customHeight="1" x14ac:dyDescent="0.2">
      <c r="B92" s="120"/>
      <c r="D92" s="121" t="s">
        <v>77</v>
      </c>
      <c r="E92" s="122" t="s">
        <v>701</v>
      </c>
      <c r="F92" s="122" t="s">
        <v>702</v>
      </c>
      <c r="I92" s="123"/>
      <c r="J92" s="124">
        <f>BK92</f>
        <v>0</v>
      </c>
      <c r="L92" s="120"/>
      <c r="M92" s="125"/>
      <c r="P92" s="126">
        <f>SUM(P93:P132)</f>
        <v>0</v>
      </c>
      <c r="R92" s="126">
        <f>SUM(R93:R132)</f>
        <v>0</v>
      </c>
      <c r="T92" s="127">
        <f>SUM(T93:T132)</f>
        <v>0</v>
      </c>
      <c r="AR92" s="121" t="s">
        <v>21</v>
      </c>
      <c r="AT92" s="128" t="s">
        <v>77</v>
      </c>
      <c r="AU92" s="128" t="s">
        <v>78</v>
      </c>
      <c r="AY92" s="121" t="s">
        <v>160</v>
      </c>
      <c r="BK92" s="129">
        <f>SUM(BK93:BK132)</f>
        <v>0</v>
      </c>
    </row>
    <row r="93" spans="2:65" s="1" customFormat="1" ht="16.5" customHeight="1" x14ac:dyDescent="0.2">
      <c r="B93" s="33"/>
      <c r="C93" s="170" t="s">
        <v>87</v>
      </c>
      <c r="D93" s="170" t="s">
        <v>184</v>
      </c>
      <c r="E93" s="171" t="s">
        <v>703</v>
      </c>
      <c r="F93" s="172" t="s">
        <v>704</v>
      </c>
      <c r="G93" s="173" t="s">
        <v>700</v>
      </c>
      <c r="H93" s="174">
        <v>15</v>
      </c>
      <c r="I93" s="175"/>
      <c r="J93" s="176">
        <f t="shared" ref="J93:J132" si="0">ROUND(I93*H93,2)</f>
        <v>0</v>
      </c>
      <c r="K93" s="172" t="s">
        <v>321</v>
      </c>
      <c r="L93" s="177"/>
      <c r="M93" s="178" t="s">
        <v>33</v>
      </c>
      <c r="N93" s="179" t="s">
        <v>49</v>
      </c>
      <c r="P93" s="141">
        <f t="shared" ref="P93:P132" si="1">O93*H93</f>
        <v>0</v>
      </c>
      <c r="Q93" s="141">
        <v>0</v>
      </c>
      <c r="R93" s="141">
        <f t="shared" ref="R93:R132" si="2">Q93*H93</f>
        <v>0</v>
      </c>
      <c r="S93" s="141">
        <v>0</v>
      </c>
      <c r="T93" s="142">
        <f t="shared" ref="T93:T132" si="3">S93*H93</f>
        <v>0</v>
      </c>
      <c r="AR93" s="143" t="s">
        <v>187</v>
      </c>
      <c r="AT93" s="143" t="s">
        <v>184</v>
      </c>
      <c r="AU93" s="143" t="s">
        <v>21</v>
      </c>
      <c r="AY93" s="17" t="s">
        <v>160</v>
      </c>
      <c r="BE93" s="144">
        <f t="shared" ref="BE93:BE132" si="4">IF(N93="základní",J93,0)</f>
        <v>0</v>
      </c>
      <c r="BF93" s="144">
        <f t="shared" ref="BF93:BF132" si="5">IF(N93="snížená",J93,0)</f>
        <v>0</v>
      </c>
      <c r="BG93" s="144">
        <f t="shared" ref="BG93:BG132" si="6">IF(N93="zákl. přenesená",J93,0)</f>
        <v>0</v>
      </c>
      <c r="BH93" s="144">
        <f t="shared" ref="BH93:BH132" si="7">IF(N93="sníž. přenesená",J93,0)</f>
        <v>0</v>
      </c>
      <c r="BI93" s="144">
        <f t="shared" ref="BI93:BI132" si="8">IF(N93="nulová",J93,0)</f>
        <v>0</v>
      </c>
      <c r="BJ93" s="17" t="s">
        <v>21</v>
      </c>
      <c r="BK93" s="144">
        <f t="shared" ref="BK93:BK132" si="9">ROUND(I93*H93,2)</f>
        <v>0</v>
      </c>
      <c r="BL93" s="17" t="s">
        <v>167</v>
      </c>
      <c r="BM93" s="143" t="s">
        <v>167</v>
      </c>
    </row>
    <row r="94" spans="2:65" s="1" customFormat="1" ht="16.5" customHeight="1" x14ac:dyDescent="0.2">
      <c r="B94" s="33"/>
      <c r="C94" s="170" t="s">
        <v>103</v>
      </c>
      <c r="D94" s="170" t="s">
        <v>184</v>
      </c>
      <c r="E94" s="171" t="s">
        <v>705</v>
      </c>
      <c r="F94" s="172" t="s">
        <v>706</v>
      </c>
      <c r="G94" s="173" t="s">
        <v>700</v>
      </c>
      <c r="H94" s="174">
        <v>24</v>
      </c>
      <c r="I94" s="175"/>
      <c r="J94" s="176">
        <f t="shared" si="0"/>
        <v>0</v>
      </c>
      <c r="K94" s="172" t="s">
        <v>321</v>
      </c>
      <c r="L94" s="177"/>
      <c r="M94" s="178" t="s">
        <v>33</v>
      </c>
      <c r="N94" s="179" t="s">
        <v>49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187</v>
      </c>
      <c r="AT94" s="143" t="s">
        <v>184</v>
      </c>
      <c r="AU94" s="143" t="s">
        <v>21</v>
      </c>
      <c r="AY94" s="17" t="s">
        <v>160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7" t="s">
        <v>21</v>
      </c>
      <c r="BK94" s="144">
        <f t="shared" si="9"/>
        <v>0</v>
      </c>
      <c r="BL94" s="17" t="s">
        <v>167</v>
      </c>
      <c r="BM94" s="143" t="s">
        <v>196</v>
      </c>
    </row>
    <row r="95" spans="2:65" s="1" customFormat="1" ht="16.5" customHeight="1" x14ac:dyDescent="0.2">
      <c r="B95" s="33"/>
      <c r="C95" s="170" t="s">
        <v>167</v>
      </c>
      <c r="D95" s="170" t="s">
        <v>184</v>
      </c>
      <c r="E95" s="171" t="s">
        <v>707</v>
      </c>
      <c r="F95" s="172" t="s">
        <v>708</v>
      </c>
      <c r="G95" s="173" t="s">
        <v>700</v>
      </c>
      <c r="H95" s="174">
        <v>2</v>
      </c>
      <c r="I95" s="175"/>
      <c r="J95" s="176">
        <f t="shared" si="0"/>
        <v>0</v>
      </c>
      <c r="K95" s="172" t="s">
        <v>321</v>
      </c>
      <c r="L95" s="177"/>
      <c r="M95" s="178" t="s">
        <v>33</v>
      </c>
      <c r="N95" s="179" t="s">
        <v>49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187</v>
      </c>
      <c r="AT95" s="143" t="s">
        <v>184</v>
      </c>
      <c r="AU95" s="143" t="s">
        <v>21</v>
      </c>
      <c r="AY95" s="17" t="s">
        <v>160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7" t="s">
        <v>21</v>
      </c>
      <c r="BK95" s="144">
        <f t="shared" si="9"/>
        <v>0</v>
      </c>
      <c r="BL95" s="17" t="s">
        <v>167</v>
      </c>
      <c r="BM95" s="143" t="s">
        <v>187</v>
      </c>
    </row>
    <row r="96" spans="2:65" s="1" customFormat="1" ht="16.5" customHeight="1" x14ac:dyDescent="0.2">
      <c r="B96" s="33"/>
      <c r="C96" s="170" t="s">
        <v>198</v>
      </c>
      <c r="D96" s="170" t="s">
        <v>184</v>
      </c>
      <c r="E96" s="171" t="s">
        <v>709</v>
      </c>
      <c r="F96" s="172" t="s">
        <v>710</v>
      </c>
      <c r="G96" s="173" t="s">
        <v>700</v>
      </c>
      <c r="H96" s="174">
        <v>1</v>
      </c>
      <c r="I96" s="175"/>
      <c r="J96" s="176">
        <f t="shared" si="0"/>
        <v>0</v>
      </c>
      <c r="K96" s="172" t="s">
        <v>321</v>
      </c>
      <c r="L96" s="177"/>
      <c r="M96" s="178" t="s">
        <v>33</v>
      </c>
      <c r="N96" s="179" t="s">
        <v>49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187</v>
      </c>
      <c r="AT96" s="143" t="s">
        <v>184</v>
      </c>
      <c r="AU96" s="143" t="s">
        <v>21</v>
      </c>
      <c r="AY96" s="17" t="s">
        <v>160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7" t="s">
        <v>21</v>
      </c>
      <c r="BK96" s="144">
        <f t="shared" si="9"/>
        <v>0</v>
      </c>
      <c r="BL96" s="17" t="s">
        <v>167</v>
      </c>
      <c r="BM96" s="143" t="s">
        <v>225</v>
      </c>
    </row>
    <row r="97" spans="2:65" s="1" customFormat="1" ht="16.5" customHeight="1" x14ac:dyDescent="0.2">
      <c r="B97" s="33"/>
      <c r="C97" s="170" t="s">
        <v>196</v>
      </c>
      <c r="D97" s="170" t="s">
        <v>184</v>
      </c>
      <c r="E97" s="171" t="s">
        <v>711</v>
      </c>
      <c r="F97" s="172" t="s">
        <v>712</v>
      </c>
      <c r="G97" s="173" t="s">
        <v>700</v>
      </c>
      <c r="H97" s="174">
        <v>8</v>
      </c>
      <c r="I97" s="175"/>
      <c r="J97" s="176">
        <f t="shared" si="0"/>
        <v>0</v>
      </c>
      <c r="K97" s="172" t="s">
        <v>321</v>
      </c>
      <c r="L97" s="177"/>
      <c r="M97" s="178" t="s">
        <v>33</v>
      </c>
      <c r="N97" s="179" t="s">
        <v>49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187</v>
      </c>
      <c r="AT97" s="143" t="s">
        <v>184</v>
      </c>
      <c r="AU97" s="143" t="s">
        <v>21</v>
      </c>
      <c r="AY97" s="17" t="s">
        <v>160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7" t="s">
        <v>21</v>
      </c>
      <c r="BK97" s="144">
        <f t="shared" si="9"/>
        <v>0</v>
      </c>
      <c r="BL97" s="17" t="s">
        <v>167</v>
      </c>
      <c r="BM97" s="143" t="s">
        <v>8</v>
      </c>
    </row>
    <row r="98" spans="2:65" s="1" customFormat="1" ht="16.5" customHeight="1" x14ac:dyDescent="0.2">
      <c r="B98" s="33"/>
      <c r="C98" s="170" t="s">
        <v>210</v>
      </c>
      <c r="D98" s="170" t="s">
        <v>184</v>
      </c>
      <c r="E98" s="171" t="s">
        <v>713</v>
      </c>
      <c r="F98" s="172" t="s">
        <v>714</v>
      </c>
      <c r="G98" s="173" t="s">
        <v>700</v>
      </c>
      <c r="H98" s="174">
        <v>1</v>
      </c>
      <c r="I98" s="175"/>
      <c r="J98" s="176">
        <f t="shared" si="0"/>
        <v>0</v>
      </c>
      <c r="K98" s="172" t="s">
        <v>321</v>
      </c>
      <c r="L98" s="177"/>
      <c r="M98" s="178" t="s">
        <v>33</v>
      </c>
      <c r="N98" s="179" t="s">
        <v>49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187</v>
      </c>
      <c r="AT98" s="143" t="s">
        <v>184</v>
      </c>
      <c r="AU98" s="143" t="s">
        <v>21</v>
      </c>
      <c r="AY98" s="17" t="s">
        <v>160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7" t="s">
        <v>21</v>
      </c>
      <c r="BK98" s="144">
        <f t="shared" si="9"/>
        <v>0</v>
      </c>
      <c r="BL98" s="17" t="s">
        <v>167</v>
      </c>
      <c r="BM98" s="143" t="s">
        <v>257</v>
      </c>
    </row>
    <row r="99" spans="2:65" s="1" customFormat="1" ht="16.5" customHeight="1" x14ac:dyDescent="0.2">
      <c r="B99" s="33"/>
      <c r="C99" s="170" t="s">
        <v>187</v>
      </c>
      <c r="D99" s="170" t="s">
        <v>184</v>
      </c>
      <c r="E99" s="171" t="s">
        <v>715</v>
      </c>
      <c r="F99" s="172" t="s">
        <v>716</v>
      </c>
      <c r="G99" s="173" t="s">
        <v>700</v>
      </c>
      <c r="H99" s="174">
        <v>95</v>
      </c>
      <c r="I99" s="175"/>
      <c r="J99" s="176">
        <f t="shared" si="0"/>
        <v>0</v>
      </c>
      <c r="K99" s="172" t="s">
        <v>321</v>
      </c>
      <c r="L99" s="177"/>
      <c r="M99" s="178" t="s">
        <v>33</v>
      </c>
      <c r="N99" s="179" t="s">
        <v>49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187</v>
      </c>
      <c r="AT99" s="143" t="s">
        <v>184</v>
      </c>
      <c r="AU99" s="143" t="s">
        <v>21</v>
      </c>
      <c r="AY99" s="17" t="s">
        <v>160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7" t="s">
        <v>21</v>
      </c>
      <c r="BK99" s="144">
        <f t="shared" si="9"/>
        <v>0</v>
      </c>
      <c r="BL99" s="17" t="s">
        <v>167</v>
      </c>
      <c r="BM99" s="143" t="s">
        <v>270</v>
      </c>
    </row>
    <row r="100" spans="2:65" s="1" customFormat="1" ht="16.5" customHeight="1" x14ac:dyDescent="0.2">
      <c r="B100" s="33"/>
      <c r="C100" s="170" t="s">
        <v>220</v>
      </c>
      <c r="D100" s="170" t="s">
        <v>184</v>
      </c>
      <c r="E100" s="171" t="s">
        <v>717</v>
      </c>
      <c r="F100" s="172" t="s">
        <v>718</v>
      </c>
      <c r="G100" s="173" t="s">
        <v>700</v>
      </c>
      <c r="H100" s="174">
        <v>66</v>
      </c>
      <c r="I100" s="175"/>
      <c r="J100" s="176">
        <f t="shared" si="0"/>
        <v>0</v>
      </c>
      <c r="K100" s="172" t="s">
        <v>321</v>
      </c>
      <c r="L100" s="177"/>
      <c r="M100" s="178" t="s">
        <v>33</v>
      </c>
      <c r="N100" s="179" t="s">
        <v>49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187</v>
      </c>
      <c r="AT100" s="143" t="s">
        <v>184</v>
      </c>
      <c r="AU100" s="143" t="s">
        <v>21</v>
      </c>
      <c r="AY100" s="17" t="s">
        <v>160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7" t="s">
        <v>21</v>
      </c>
      <c r="BK100" s="144">
        <f t="shared" si="9"/>
        <v>0</v>
      </c>
      <c r="BL100" s="17" t="s">
        <v>167</v>
      </c>
      <c r="BM100" s="143" t="s">
        <v>282</v>
      </c>
    </row>
    <row r="101" spans="2:65" s="1" customFormat="1" ht="16.5" customHeight="1" x14ac:dyDescent="0.2">
      <c r="B101" s="33"/>
      <c r="C101" s="170" t="s">
        <v>225</v>
      </c>
      <c r="D101" s="170" t="s">
        <v>184</v>
      </c>
      <c r="E101" s="171" t="s">
        <v>719</v>
      </c>
      <c r="F101" s="172" t="s">
        <v>720</v>
      </c>
      <c r="G101" s="173" t="s">
        <v>700</v>
      </c>
      <c r="H101" s="174">
        <v>21</v>
      </c>
      <c r="I101" s="175"/>
      <c r="J101" s="176">
        <f t="shared" si="0"/>
        <v>0</v>
      </c>
      <c r="K101" s="172" t="s">
        <v>321</v>
      </c>
      <c r="L101" s="177"/>
      <c r="M101" s="178" t="s">
        <v>33</v>
      </c>
      <c r="N101" s="179" t="s">
        <v>49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187</v>
      </c>
      <c r="AT101" s="143" t="s">
        <v>184</v>
      </c>
      <c r="AU101" s="143" t="s">
        <v>21</v>
      </c>
      <c r="AY101" s="17" t="s">
        <v>160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7" t="s">
        <v>21</v>
      </c>
      <c r="BK101" s="144">
        <f t="shared" si="9"/>
        <v>0</v>
      </c>
      <c r="BL101" s="17" t="s">
        <v>167</v>
      </c>
      <c r="BM101" s="143" t="s">
        <v>232</v>
      </c>
    </row>
    <row r="102" spans="2:65" s="1" customFormat="1" ht="16.5" customHeight="1" x14ac:dyDescent="0.2">
      <c r="B102" s="33"/>
      <c r="C102" s="170" t="s">
        <v>234</v>
      </c>
      <c r="D102" s="170" t="s">
        <v>184</v>
      </c>
      <c r="E102" s="171" t="s">
        <v>721</v>
      </c>
      <c r="F102" s="172" t="s">
        <v>722</v>
      </c>
      <c r="G102" s="173" t="s">
        <v>700</v>
      </c>
      <c r="H102" s="174">
        <v>23</v>
      </c>
      <c r="I102" s="175"/>
      <c r="J102" s="176">
        <f t="shared" si="0"/>
        <v>0</v>
      </c>
      <c r="K102" s="172" t="s">
        <v>321</v>
      </c>
      <c r="L102" s="177"/>
      <c r="M102" s="178" t="s">
        <v>33</v>
      </c>
      <c r="N102" s="179" t="s">
        <v>49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187</v>
      </c>
      <c r="AT102" s="143" t="s">
        <v>184</v>
      </c>
      <c r="AU102" s="143" t="s">
        <v>21</v>
      </c>
      <c r="AY102" s="17" t="s">
        <v>160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7" t="s">
        <v>21</v>
      </c>
      <c r="BK102" s="144">
        <f t="shared" si="9"/>
        <v>0</v>
      </c>
      <c r="BL102" s="17" t="s">
        <v>167</v>
      </c>
      <c r="BM102" s="143" t="s">
        <v>301</v>
      </c>
    </row>
    <row r="103" spans="2:65" s="1" customFormat="1" ht="16.5" customHeight="1" x14ac:dyDescent="0.2">
      <c r="B103" s="33"/>
      <c r="C103" s="170" t="s">
        <v>8</v>
      </c>
      <c r="D103" s="170" t="s">
        <v>184</v>
      </c>
      <c r="E103" s="171" t="s">
        <v>723</v>
      </c>
      <c r="F103" s="172" t="s">
        <v>724</v>
      </c>
      <c r="G103" s="173" t="s">
        <v>700</v>
      </c>
      <c r="H103" s="174">
        <v>305</v>
      </c>
      <c r="I103" s="175"/>
      <c r="J103" s="176">
        <f t="shared" si="0"/>
        <v>0</v>
      </c>
      <c r="K103" s="172" t="s">
        <v>321</v>
      </c>
      <c r="L103" s="177"/>
      <c r="M103" s="178" t="s">
        <v>33</v>
      </c>
      <c r="N103" s="179" t="s">
        <v>49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187</v>
      </c>
      <c r="AT103" s="143" t="s">
        <v>184</v>
      </c>
      <c r="AU103" s="143" t="s">
        <v>21</v>
      </c>
      <c r="AY103" s="17" t="s">
        <v>160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7" t="s">
        <v>21</v>
      </c>
      <c r="BK103" s="144">
        <f t="shared" si="9"/>
        <v>0</v>
      </c>
      <c r="BL103" s="17" t="s">
        <v>167</v>
      </c>
      <c r="BM103" s="143" t="s">
        <v>317</v>
      </c>
    </row>
    <row r="104" spans="2:65" s="1" customFormat="1" ht="16.5" customHeight="1" x14ac:dyDescent="0.2">
      <c r="B104" s="33"/>
      <c r="C104" s="170" t="s">
        <v>249</v>
      </c>
      <c r="D104" s="170" t="s">
        <v>184</v>
      </c>
      <c r="E104" s="171" t="s">
        <v>725</v>
      </c>
      <c r="F104" s="172" t="s">
        <v>726</v>
      </c>
      <c r="G104" s="173" t="s">
        <v>700</v>
      </c>
      <c r="H104" s="174">
        <v>72</v>
      </c>
      <c r="I104" s="175"/>
      <c r="J104" s="176">
        <f t="shared" si="0"/>
        <v>0</v>
      </c>
      <c r="K104" s="172" t="s">
        <v>321</v>
      </c>
      <c r="L104" s="177"/>
      <c r="M104" s="178" t="s">
        <v>33</v>
      </c>
      <c r="N104" s="179" t="s">
        <v>49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187</v>
      </c>
      <c r="AT104" s="143" t="s">
        <v>184</v>
      </c>
      <c r="AU104" s="143" t="s">
        <v>21</v>
      </c>
      <c r="AY104" s="17" t="s">
        <v>160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7" t="s">
        <v>21</v>
      </c>
      <c r="BK104" s="144">
        <f t="shared" si="9"/>
        <v>0</v>
      </c>
      <c r="BL104" s="17" t="s">
        <v>167</v>
      </c>
      <c r="BM104" s="143" t="s">
        <v>333</v>
      </c>
    </row>
    <row r="105" spans="2:65" s="1" customFormat="1" ht="16.5" customHeight="1" x14ac:dyDescent="0.2">
      <c r="B105" s="33"/>
      <c r="C105" s="170" t="s">
        <v>257</v>
      </c>
      <c r="D105" s="170" t="s">
        <v>184</v>
      </c>
      <c r="E105" s="171" t="s">
        <v>727</v>
      </c>
      <c r="F105" s="172" t="s">
        <v>728</v>
      </c>
      <c r="G105" s="173" t="s">
        <v>700</v>
      </c>
      <c r="H105" s="174">
        <v>38</v>
      </c>
      <c r="I105" s="175"/>
      <c r="J105" s="176">
        <f t="shared" si="0"/>
        <v>0</v>
      </c>
      <c r="K105" s="172" t="s">
        <v>321</v>
      </c>
      <c r="L105" s="177"/>
      <c r="M105" s="178" t="s">
        <v>33</v>
      </c>
      <c r="N105" s="179" t="s">
        <v>49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187</v>
      </c>
      <c r="AT105" s="143" t="s">
        <v>184</v>
      </c>
      <c r="AU105" s="143" t="s">
        <v>21</v>
      </c>
      <c r="AY105" s="17" t="s">
        <v>160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7" t="s">
        <v>21</v>
      </c>
      <c r="BK105" s="144">
        <f t="shared" si="9"/>
        <v>0</v>
      </c>
      <c r="BL105" s="17" t="s">
        <v>167</v>
      </c>
      <c r="BM105" s="143" t="s">
        <v>342</v>
      </c>
    </row>
    <row r="106" spans="2:65" s="1" customFormat="1" ht="16.5" customHeight="1" x14ac:dyDescent="0.2">
      <c r="B106" s="33"/>
      <c r="C106" s="170" t="s">
        <v>263</v>
      </c>
      <c r="D106" s="170" t="s">
        <v>184</v>
      </c>
      <c r="E106" s="171" t="s">
        <v>729</v>
      </c>
      <c r="F106" s="172" t="s">
        <v>730</v>
      </c>
      <c r="G106" s="173" t="s">
        <v>700</v>
      </c>
      <c r="H106" s="174">
        <v>12</v>
      </c>
      <c r="I106" s="175"/>
      <c r="J106" s="176">
        <f t="shared" si="0"/>
        <v>0</v>
      </c>
      <c r="K106" s="172" t="s">
        <v>321</v>
      </c>
      <c r="L106" s="177"/>
      <c r="M106" s="178" t="s">
        <v>33</v>
      </c>
      <c r="N106" s="179" t="s">
        <v>49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187</v>
      </c>
      <c r="AT106" s="143" t="s">
        <v>184</v>
      </c>
      <c r="AU106" s="143" t="s">
        <v>21</v>
      </c>
      <c r="AY106" s="17" t="s">
        <v>160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7" t="s">
        <v>21</v>
      </c>
      <c r="BK106" s="144">
        <f t="shared" si="9"/>
        <v>0</v>
      </c>
      <c r="BL106" s="17" t="s">
        <v>167</v>
      </c>
      <c r="BM106" s="143" t="s">
        <v>357</v>
      </c>
    </row>
    <row r="107" spans="2:65" s="1" customFormat="1" ht="16.5" customHeight="1" x14ac:dyDescent="0.2">
      <c r="B107" s="33"/>
      <c r="C107" s="170" t="s">
        <v>270</v>
      </c>
      <c r="D107" s="170" t="s">
        <v>184</v>
      </c>
      <c r="E107" s="171" t="s">
        <v>731</v>
      </c>
      <c r="F107" s="172" t="s">
        <v>732</v>
      </c>
      <c r="G107" s="173" t="s">
        <v>700</v>
      </c>
      <c r="H107" s="174">
        <v>6</v>
      </c>
      <c r="I107" s="175"/>
      <c r="J107" s="176">
        <f t="shared" si="0"/>
        <v>0</v>
      </c>
      <c r="K107" s="172" t="s">
        <v>321</v>
      </c>
      <c r="L107" s="177"/>
      <c r="M107" s="178" t="s">
        <v>33</v>
      </c>
      <c r="N107" s="179" t="s">
        <v>49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187</v>
      </c>
      <c r="AT107" s="143" t="s">
        <v>184</v>
      </c>
      <c r="AU107" s="143" t="s">
        <v>21</v>
      </c>
      <c r="AY107" s="17" t="s">
        <v>160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7" t="s">
        <v>21</v>
      </c>
      <c r="BK107" s="144">
        <f t="shared" si="9"/>
        <v>0</v>
      </c>
      <c r="BL107" s="17" t="s">
        <v>167</v>
      </c>
      <c r="BM107" s="143" t="s">
        <v>368</v>
      </c>
    </row>
    <row r="108" spans="2:65" s="1" customFormat="1" ht="16.5" customHeight="1" x14ac:dyDescent="0.2">
      <c r="B108" s="33"/>
      <c r="C108" s="170" t="s">
        <v>277</v>
      </c>
      <c r="D108" s="170" t="s">
        <v>184</v>
      </c>
      <c r="E108" s="171" t="s">
        <v>733</v>
      </c>
      <c r="F108" s="172" t="s">
        <v>734</v>
      </c>
      <c r="G108" s="173" t="s">
        <v>700</v>
      </c>
      <c r="H108" s="174">
        <v>4</v>
      </c>
      <c r="I108" s="175"/>
      <c r="J108" s="176">
        <f t="shared" si="0"/>
        <v>0</v>
      </c>
      <c r="K108" s="172" t="s">
        <v>321</v>
      </c>
      <c r="L108" s="177"/>
      <c r="M108" s="178" t="s">
        <v>33</v>
      </c>
      <c r="N108" s="179" t="s">
        <v>49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187</v>
      </c>
      <c r="AT108" s="143" t="s">
        <v>184</v>
      </c>
      <c r="AU108" s="143" t="s">
        <v>21</v>
      </c>
      <c r="AY108" s="17" t="s">
        <v>160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7" t="s">
        <v>21</v>
      </c>
      <c r="BK108" s="144">
        <f t="shared" si="9"/>
        <v>0</v>
      </c>
      <c r="BL108" s="17" t="s">
        <v>167</v>
      </c>
      <c r="BM108" s="143" t="s">
        <v>378</v>
      </c>
    </row>
    <row r="109" spans="2:65" s="1" customFormat="1" ht="16.5" customHeight="1" x14ac:dyDescent="0.2">
      <c r="B109" s="33"/>
      <c r="C109" s="170" t="s">
        <v>282</v>
      </c>
      <c r="D109" s="170" t="s">
        <v>184</v>
      </c>
      <c r="E109" s="171" t="s">
        <v>735</v>
      </c>
      <c r="F109" s="172" t="s">
        <v>736</v>
      </c>
      <c r="G109" s="173" t="s">
        <v>237</v>
      </c>
      <c r="H109" s="174">
        <v>40</v>
      </c>
      <c r="I109" s="175"/>
      <c r="J109" s="176">
        <f t="shared" si="0"/>
        <v>0</v>
      </c>
      <c r="K109" s="172" t="s">
        <v>321</v>
      </c>
      <c r="L109" s="177"/>
      <c r="M109" s="178" t="s">
        <v>33</v>
      </c>
      <c r="N109" s="179" t="s">
        <v>49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187</v>
      </c>
      <c r="AT109" s="143" t="s">
        <v>184</v>
      </c>
      <c r="AU109" s="143" t="s">
        <v>21</v>
      </c>
      <c r="AY109" s="17" t="s">
        <v>160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7" t="s">
        <v>21</v>
      </c>
      <c r="BK109" s="144">
        <f t="shared" si="9"/>
        <v>0</v>
      </c>
      <c r="BL109" s="17" t="s">
        <v>167</v>
      </c>
      <c r="BM109" s="143" t="s">
        <v>389</v>
      </c>
    </row>
    <row r="110" spans="2:65" s="1" customFormat="1" ht="16.5" customHeight="1" x14ac:dyDescent="0.2">
      <c r="B110" s="33"/>
      <c r="C110" s="170" t="s">
        <v>287</v>
      </c>
      <c r="D110" s="170" t="s">
        <v>184</v>
      </c>
      <c r="E110" s="171" t="s">
        <v>737</v>
      </c>
      <c r="F110" s="172" t="s">
        <v>738</v>
      </c>
      <c r="G110" s="173" t="s">
        <v>237</v>
      </c>
      <c r="H110" s="174">
        <v>5</v>
      </c>
      <c r="I110" s="175"/>
      <c r="J110" s="176">
        <f t="shared" si="0"/>
        <v>0</v>
      </c>
      <c r="K110" s="172" t="s">
        <v>321</v>
      </c>
      <c r="L110" s="177"/>
      <c r="M110" s="178" t="s">
        <v>33</v>
      </c>
      <c r="N110" s="179" t="s">
        <v>49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187</v>
      </c>
      <c r="AT110" s="143" t="s">
        <v>184</v>
      </c>
      <c r="AU110" s="143" t="s">
        <v>21</v>
      </c>
      <c r="AY110" s="17" t="s">
        <v>160</v>
      </c>
      <c r="BE110" s="144">
        <f t="shared" si="4"/>
        <v>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7" t="s">
        <v>21</v>
      </c>
      <c r="BK110" s="144">
        <f t="shared" si="9"/>
        <v>0</v>
      </c>
      <c r="BL110" s="17" t="s">
        <v>167</v>
      </c>
      <c r="BM110" s="143" t="s">
        <v>400</v>
      </c>
    </row>
    <row r="111" spans="2:65" s="1" customFormat="1" ht="16.5" customHeight="1" x14ac:dyDescent="0.2">
      <c r="B111" s="33"/>
      <c r="C111" s="170" t="s">
        <v>232</v>
      </c>
      <c r="D111" s="170" t="s">
        <v>184</v>
      </c>
      <c r="E111" s="171" t="s">
        <v>739</v>
      </c>
      <c r="F111" s="172" t="s">
        <v>740</v>
      </c>
      <c r="G111" s="173" t="s">
        <v>700</v>
      </c>
      <c r="H111" s="174">
        <v>480</v>
      </c>
      <c r="I111" s="175"/>
      <c r="J111" s="176">
        <f t="shared" si="0"/>
        <v>0</v>
      </c>
      <c r="K111" s="172" t="s">
        <v>321</v>
      </c>
      <c r="L111" s="177"/>
      <c r="M111" s="178" t="s">
        <v>33</v>
      </c>
      <c r="N111" s="179" t="s">
        <v>49</v>
      </c>
      <c r="P111" s="141">
        <f t="shared" si="1"/>
        <v>0</v>
      </c>
      <c r="Q111" s="141">
        <v>0</v>
      </c>
      <c r="R111" s="141">
        <f t="shared" si="2"/>
        <v>0</v>
      </c>
      <c r="S111" s="141">
        <v>0</v>
      </c>
      <c r="T111" s="142">
        <f t="shared" si="3"/>
        <v>0</v>
      </c>
      <c r="AR111" s="143" t="s">
        <v>187</v>
      </c>
      <c r="AT111" s="143" t="s">
        <v>184</v>
      </c>
      <c r="AU111" s="143" t="s">
        <v>21</v>
      </c>
      <c r="AY111" s="17" t="s">
        <v>160</v>
      </c>
      <c r="BE111" s="144">
        <f t="shared" si="4"/>
        <v>0</v>
      </c>
      <c r="BF111" s="144">
        <f t="shared" si="5"/>
        <v>0</v>
      </c>
      <c r="BG111" s="144">
        <f t="shared" si="6"/>
        <v>0</v>
      </c>
      <c r="BH111" s="144">
        <f t="shared" si="7"/>
        <v>0</v>
      </c>
      <c r="BI111" s="144">
        <f t="shared" si="8"/>
        <v>0</v>
      </c>
      <c r="BJ111" s="17" t="s">
        <v>21</v>
      </c>
      <c r="BK111" s="144">
        <f t="shared" si="9"/>
        <v>0</v>
      </c>
      <c r="BL111" s="17" t="s">
        <v>167</v>
      </c>
      <c r="BM111" s="143" t="s">
        <v>411</v>
      </c>
    </row>
    <row r="112" spans="2:65" s="1" customFormat="1" ht="16.5" customHeight="1" x14ac:dyDescent="0.2">
      <c r="B112" s="33"/>
      <c r="C112" s="170" t="s">
        <v>7</v>
      </c>
      <c r="D112" s="170" t="s">
        <v>184</v>
      </c>
      <c r="E112" s="171" t="s">
        <v>741</v>
      </c>
      <c r="F112" s="172" t="s">
        <v>742</v>
      </c>
      <c r="G112" s="173" t="s">
        <v>700</v>
      </c>
      <c r="H112" s="174">
        <v>130</v>
      </c>
      <c r="I112" s="175"/>
      <c r="J112" s="176">
        <f t="shared" si="0"/>
        <v>0</v>
      </c>
      <c r="K112" s="172" t="s">
        <v>321</v>
      </c>
      <c r="L112" s="177"/>
      <c r="M112" s="178" t="s">
        <v>33</v>
      </c>
      <c r="N112" s="179" t="s">
        <v>49</v>
      </c>
      <c r="P112" s="141">
        <f t="shared" si="1"/>
        <v>0</v>
      </c>
      <c r="Q112" s="141">
        <v>0</v>
      </c>
      <c r="R112" s="141">
        <f t="shared" si="2"/>
        <v>0</v>
      </c>
      <c r="S112" s="141">
        <v>0</v>
      </c>
      <c r="T112" s="142">
        <f t="shared" si="3"/>
        <v>0</v>
      </c>
      <c r="AR112" s="143" t="s">
        <v>187</v>
      </c>
      <c r="AT112" s="143" t="s">
        <v>184</v>
      </c>
      <c r="AU112" s="143" t="s">
        <v>21</v>
      </c>
      <c r="AY112" s="17" t="s">
        <v>160</v>
      </c>
      <c r="BE112" s="144">
        <f t="shared" si="4"/>
        <v>0</v>
      </c>
      <c r="BF112" s="144">
        <f t="shared" si="5"/>
        <v>0</v>
      </c>
      <c r="BG112" s="144">
        <f t="shared" si="6"/>
        <v>0</v>
      </c>
      <c r="BH112" s="144">
        <f t="shared" si="7"/>
        <v>0</v>
      </c>
      <c r="BI112" s="144">
        <f t="shared" si="8"/>
        <v>0</v>
      </c>
      <c r="BJ112" s="17" t="s">
        <v>21</v>
      </c>
      <c r="BK112" s="144">
        <f t="shared" si="9"/>
        <v>0</v>
      </c>
      <c r="BL112" s="17" t="s">
        <v>167</v>
      </c>
      <c r="BM112" s="143" t="s">
        <v>421</v>
      </c>
    </row>
    <row r="113" spans="2:65" s="1" customFormat="1" ht="16.5" customHeight="1" x14ac:dyDescent="0.2">
      <c r="B113" s="33"/>
      <c r="C113" s="170" t="s">
        <v>301</v>
      </c>
      <c r="D113" s="170" t="s">
        <v>184</v>
      </c>
      <c r="E113" s="171" t="s">
        <v>743</v>
      </c>
      <c r="F113" s="172" t="s">
        <v>744</v>
      </c>
      <c r="G113" s="173" t="s">
        <v>237</v>
      </c>
      <c r="H113" s="174">
        <v>112</v>
      </c>
      <c r="I113" s="175"/>
      <c r="J113" s="176">
        <f t="shared" si="0"/>
        <v>0</v>
      </c>
      <c r="K113" s="172" t="s">
        <v>321</v>
      </c>
      <c r="L113" s="177"/>
      <c r="M113" s="178" t="s">
        <v>33</v>
      </c>
      <c r="N113" s="179" t="s">
        <v>49</v>
      </c>
      <c r="P113" s="141">
        <f t="shared" si="1"/>
        <v>0</v>
      </c>
      <c r="Q113" s="141">
        <v>0</v>
      </c>
      <c r="R113" s="141">
        <f t="shared" si="2"/>
        <v>0</v>
      </c>
      <c r="S113" s="141">
        <v>0</v>
      </c>
      <c r="T113" s="142">
        <f t="shared" si="3"/>
        <v>0</v>
      </c>
      <c r="AR113" s="143" t="s">
        <v>187</v>
      </c>
      <c r="AT113" s="143" t="s">
        <v>184</v>
      </c>
      <c r="AU113" s="143" t="s">
        <v>21</v>
      </c>
      <c r="AY113" s="17" t="s">
        <v>160</v>
      </c>
      <c r="BE113" s="144">
        <f t="shared" si="4"/>
        <v>0</v>
      </c>
      <c r="BF113" s="144">
        <f t="shared" si="5"/>
        <v>0</v>
      </c>
      <c r="BG113" s="144">
        <f t="shared" si="6"/>
        <v>0</v>
      </c>
      <c r="BH113" s="144">
        <f t="shared" si="7"/>
        <v>0</v>
      </c>
      <c r="BI113" s="144">
        <f t="shared" si="8"/>
        <v>0</v>
      </c>
      <c r="BJ113" s="17" t="s">
        <v>21</v>
      </c>
      <c r="BK113" s="144">
        <f t="shared" si="9"/>
        <v>0</v>
      </c>
      <c r="BL113" s="17" t="s">
        <v>167</v>
      </c>
      <c r="BM113" s="143" t="s">
        <v>431</v>
      </c>
    </row>
    <row r="114" spans="2:65" s="1" customFormat="1" ht="16.5" customHeight="1" x14ac:dyDescent="0.2">
      <c r="B114" s="33"/>
      <c r="C114" s="170" t="s">
        <v>308</v>
      </c>
      <c r="D114" s="170" t="s">
        <v>184</v>
      </c>
      <c r="E114" s="171" t="s">
        <v>745</v>
      </c>
      <c r="F114" s="172" t="s">
        <v>746</v>
      </c>
      <c r="G114" s="173" t="s">
        <v>700</v>
      </c>
      <c r="H114" s="174">
        <v>76</v>
      </c>
      <c r="I114" s="175"/>
      <c r="J114" s="176">
        <f t="shared" si="0"/>
        <v>0</v>
      </c>
      <c r="K114" s="172" t="s">
        <v>321</v>
      </c>
      <c r="L114" s="177"/>
      <c r="M114" s="178" t="s">
        <v>33</v>
      </c>
      <c r="N114" s="179" t="s">
        <v>49</v>
      </c>
      <c r="P114" s="141">
        <f t="shared" si="1"/>
        <v>0</v>
      </c>
      <c r="Q114" s="141">
        <v>0</v>
      </c>
      <c r="R114" s="141">
        <f t="shared" si="2"/>
        <v>0</v>
      </c>
      <c r="S114" s="141">
        <v>0</v>
      </c>
      <c r="T114" s="142">
        <f t="shared" si="3"/>
        <v>0</v>
      </c>
      <c r="AR114" s="143" t="s">
        <v>187</v>
      </c>
      <c r="AT114" s="143" t="s">
        <v>184</v>
      </c>
      <c r="AU114" s="143" t="s">
        <v>21</v>
      </c>
      <c r="AY114" s="17" t="s">
        <v>160</v>
      </c>
      <c r="BE114" s="144">
        <f t="shared" si="4"/>
        <v>0</v>
      </c>
      <c r="BF114" s="144">
        <f t="shared" si="5"/>
        <v>0</v>
      </c>
      <c r="BG114" s="144">
        <f t="shared" si="6"/>
        <v>0</v>
      </c>
      <c r="BH114" s="144">
        <f t="shared" si="7"/>
        <v>0</v>
      </c>
      <c r="BI114" s="144">
        <f t="shared" si="8"/>
        <v>0</v>
      </c>
      <c r="BJ114" s="17" t="s">
        <v>21</v>
      </c>
      <c r="BK114" s="144">
        <f t="shared" si="9"/>
        <v>0</v>
      </c>
      <c r="BL114" s="17" t="s">
        <v>167</v>
      </c>
      <c r="BM114" s="143" t="s">
        <v>444</v>
      </c>
    </row>
    <row r="115" spans="2:65" s="1" customFormat="1" ht="16.5" customHeight="1" x14ac:dyDescent="0.2">
      <c r="B115" s="33"/>
      <c r="C115" s="170" t="s">
        <v>317</v>
      </c>
      <c r="D115" s="170" t="s">
        <v>184</v>
      </c>
      <c r="E115" s="171" t="s">
        <v>747</v>
      </c>
      <c r="F115" s="172" t="s">
        <v>748</v>
      </c>
      <c r="G115" s="173" t="s">
        <v>700</v>
      </c>
      <c r="H115" s="174">
        <v>152</v>
      </c>
      <c r="I115" s="175"/>
      <c r="J115" s="176">
        <f t="shared" si="0"/>
        <v>0</v>
      </c>
      <c r="K115" s="172" t="s">
        <v>321</v>
      </c>
      <c r="L115" s="177"/>
      <c r="M115" s="178" t="s">
        <v>33</v>
      </c>
      <c r="N115" s="179" t="s">
        <v>49</v>
      </c>
      <c r="P115" s="141">
        <f t="shared" si="1"/>
        <v>0</v>
      </c>
      <c r="Q115" s="141">
        <v>0</v>
      </c>
      <c r="R115" s="141">
        <f t="shared" si="2"/>
        <v>0</v>
      </c>
      <c r="S115" s="141">
        <v>0</v>
      </c>
      <c r="T115" s="142">
        <f t="shared" si="3"/>
        <v>0</v>
      </c>
      <c r="AR115" s="143" t="s">
        <v>187</v>
      </c>
      <c r="AT115" s="143" t="s">
        <v>184</v>
      </c>
      <c r="AU115" s="143" t="s">
        <v>21</v>
      </c>
      <c r="AY115" s="17" t="s">
        <v>160</v>
      </c>
      <c r="BE115" s="144">
        <f t="shared" si="4"/>
        <v>0</v>
      </c>
      <c r="BF115" s="144">
        <f t="shared" si="5"/>
        <v>0</v>
      </c>
      <c r="BG115" s="144">
        <f t="shared" si="6"/>
        <v>0</v>
      </c>
      <c r="BH115" s="144">
        <f t="shared" si="7"/>
        <v>0</v>
      </c>
      <c r="BI115" s="144">
        <f t="shared" si="8"/>
        <v>0</v>
      </c>
      <c r="BJ115" s="17" t="s">
        <v>21</v>
      </c>
      <c r="BK115" s="144">
        <f t="shared" si="9"/>
        <v>0</v>
      </c>
      <c r="BL115" s="17" t="s">
        <v>167</v>
      </c>
      <c r="BM115" s="143" t="s">
        <v>455</v>
      </c>
    </row>
    <row r="116" spans="2:65" s="1" customFormat="1" ht="16.5" customHeight="1" x14ac:dyDescent="0.2">
      <c r="B116" s="33"/>
      <c r="C116" s="170" t="s">
        <v>327</v>
      </c>
      <c r="D116" s="170" t="s">
        <v>184</v>
      </c>
      <c r="E116" s="171" t="s">
        <v>749</v>
      </c>
      <c r="F116" s="172" t="s">
        <v>750</v>
      </c>
      <c r="G116" s="173" t="s">
        <v>700</v>
      </c>
      <c r="H116" s="174">
        <v>1460</v>
      </c>
      <c r="I116" s="175"/>
      <c r="J116" s="176">
        <f t="shared" si="0"/>
        <v>0</v>
      </c>
      <c r="K116" s="172" t="s">
        <v>321</v>
      </c>
      <c r="L116" s="177"/>
      <c r="M116" s="178" t="s">
        <v>33</v>
      </c>
      <c r="N116" s="179" t="s">
        <v>49</v>
      </c>
      <c r="P116" s="141">
        <f t="shared" si="1"/>
        <v>0</v>
      </c>
      <c r="Q116" s="141">
        <v>0</v>
      </c>
      <c r="R116" s="141">
        <f t="shared" si="2"/>
        <v>0</v>
      </c>
      <c r="S116" s="141">
        <v>0</v>
      </c>
      <c r="T116" s="142">
        <f t="shared" si="3"/>
        <v>0</v>
      </c>
      <c r="AR116" s="143" t="s">
        <v>187</v>
      </c>
      <c r="AT116" s="143" t="s">
        <v>184</v>
      </c>
      <c r="AU116" s="143" t="s">
        <v>21</v>
      </c>
      <c r="AY116" s="17" t="s">
        <v>160</v>
      </c>
      <c r="BE116" s="144">
        <f t="shared" si="4"/>
        <v>0</v>
      </c>
      <c r="BF116" s="144">
        <f t="shared" si="5"/>
        <v>0</v>
      </c>
      <c r="BG116" s="144">
        <f t="shared" si="6"/>
        <v>0</v>
      </c>
      <c r="BH116" s="144">
        <f t="shared" si="7"/>
        <v>0</v>
      </c>
      <c r="BI116" s="144">
        <f t="shared" si="8"/>
        <v>0</v>
      </c>
      <c r="BJ116" s="17" t="s">
        <v>21</v>
      </c>
      <c r="BK116" s="144">
        <f t="shared" si="9"/>
        <v>0</v>
      </c>
      <c r="BL116" s="17" t="s">
        <v>167</v>
      </c>
      <c r="BM116" s="143" t="s">
        <v>466</v>
      </c>
    </row>
    <row r="117" spans="2:65" s="1" customFormat="1" ht="16.5" customHeight="1" x14ac:dyDescent="0.2">
      <c r="B117" s="33"/>
      <c r="C117" s="170" t="s">
        <v>333</v>
      </c>
      <c r="D117" s="170" t="s">
        <v>184</v>
      </c>
      <c r="E117" s="171" t="s">
        <v>751</v>
      </c>
      <c r="F117" s="172" t="s">
        <v>752</v>
      </c>
      <c r="G117" s="173" t="s">
        <v>700</v>
      </c>
      <c r="H117" s="174">
        <v>1460</v>
      </c>
      <c r="I117" s="175"/>
      <c r="J117" s="176">
        <f t="shared" si="0"/>
        <v>0</v>
      </c>
      <c r="K117" s="172" t="s">
        <v>321</v>
      </c>
      <c r="L117" s="177"/>
      <c r="M117" s="178" t="s">
        <v>33</v>
      </c>
      <c r="N117" s="179" t="s">
        <v>49</v>
      </c>
      <c r="P117" s="141">
        <f t="shared" si="1"/>
        <v>0</v>
      </c>
      <c r="Q117" s="141">
        <v>0</v>
      </c>
      <c r="R117" s="141">
        <f t="shared" si="2"/>
        <v>0</v>
      </c>
      <c r="S117" s="141">
        <v>0</v>
      </c>
      <c r="T117" s="142">
        <f t="shared" si="3"/>
        <v>0</v>
      </c>
      <c r="AR117" s="143" t="s">
        <v>187</v>
      </c>
      <c r="AT117" s="143" t="s">
        <v>184</v>
      </c>
      <c r="AU117" s="143" t="s">
        <v>21</v>
      </c>
      <c r="AY117" s="17" t="s">
        <v>160</v>
      </c>
      <c r="BE117" s="144">
        <f t="shared" si="4"/>
        <v>0</v>
      </c>
      <c r="BF117" s="144">
        <f t="shared" si="5"/>
        <v>0</v>
      </c>
      <c r="BG117" s="144">
        <f t="shared" si="6"/>
        <v>0</v>
      </c>
      <c r="BH117" s="144">
        <f t="shared" si="7"/>
        <v>0</v>
      </c>
      <c r="BI117" s="144">
        <f t="shared" si="8"/>
        <v>0</v>
      </c>
      <c r="BJ117" s="17" t="s">
        <v>21</v>
      </c>
      <c r="BK117" s="144">
        <f t="shared" si="9"/>
        <v>0</v>
      </c>
      <c r="BL117" s="17" t="s">
        <v>167</v>
      </c>
      <c r="BM117" s="143" t="s">
        <v>479</v>
      </c>
    </row>
    <row r="118" spans="2:65" s="1" customFormat="1" ht="16.5" customHeight="1" x14ac:dyDescent="0.2">
      <c r="B118" s="33"/>
      <c r="C118" s="170" t="s">
        <v>338</v>
      </c>
      <c r="D118" s="170" t="s">
        <v>184</v>
      </c>
      <c r="E118" s="171" t="s">
        <v>753</v>
      </c>
      <c r="F118" s="172" t="s">
        <v>754</v>
      </c>
      <c r="G118" s="173" t="s">
        <v>700</v>
      </c>
      <c r="H118" s="174">
        <v>8</v>
      </c>
      <c r="I118" s="175"/>
      <c r="J118" s="176">
        <f t="shared" si="0"/>
        <v>0</v>
      </c>
      <c r="K118" s="172" t="s">
        <v>321</v>
      </c>
      <c r="L118" s="177"/>
      <c r="M118" s="178" t="s">
        <v>33</v>
      </c>
      <c r="N118" s="179" t="s">
        <v>49</v>
      </c>
      <c r="P118" s="141">
        <f t="shared" si="1"/>
        <v>0</v>
      </c>
      <c r="Q118" s="141">
        <v>0</v>
      </c>
      <c r="R118" s="141">
        <f t="shared" si="2"/>
        <v>0</v>
      </c>
      <c r="S118" s="141">
        <v>0</v>
      </c>
      <c r="T118" s="142">
        <f t="shared" si="3"/>
        <v>0</v>
      </c>
      <c r="AR118" s="143" t="s">
        <v>187</v>
      </c>
      <c r="AT118" s="143" t="s">
        <v>184</v>
      </c>
      <c r="AU118" s="143" t="s">
        <v>21</v>
      </c>
      <c r="AY118" s="17" t="s">
        <v>160</v>
      </c>
      <c r="BE118" s="144">
        <f t="shared" si="4"/>
        <v>0</v>
      </c>
      <c r="BF118" s="144">
        <f t="shared" si="5"/>
        <v>0</v>
      </c>
      <c r="BG118" s="144">
        <f t="shared" si="6"/>
        <v>0</v>
      </c>
      <c r="BH118" s="144">
        <f t="shared" si="7"/>
        <v>0</v>
      </c>
      <c r="BI118" s="144">
        <f t="shared" si="8"/>
        <v>0</v>
      </c>
      <c r="BJ118" s="17" t="s">
        <v>21</v>
      </c>
      <c r="BK118" s="144">
        <f t="shared" si="9"/>
        <v>0</v>
      </c>
      <c r="BL118" s="17" t="s">
        <v>167</v>
      </c>
      <c r="BM118" s="143" t="s">
        <v>490</v>
      </c>
    </row>
    <row r="119" spans="2:65" s="1" customFormat="1" ht="16.5" customHeight="1" x14ac:dyDescent="0.2">
      <c r="B119" s="33"/>
      <c r="C119" s="170" t="s">
        <v>342</v>
      </c>
      <c r="D119" s="170" t="s">
        <v>184</v>
      </c>
      <c r="E119" s="171" t="s">
        <v>755</v>
      </c>
      <c r="F119" s="172" t="s">
        <v>756</v>
      </c>
      <c r="G119" s="173" t="s">
        <v>700</v>
      </c>
      <c r="H119" s="174">
        <v>740</v>
      </c>
      <c r="I119" s="175"/>
      <c r="J119" s="176">
        <f t="shared" si="0"/>
        <v>0</v>
      </c>
      <c r="K119" s="172" t="s">
        <v>321</v>
      </c>
      <c r="L119" s="177"/>
      <c r="M119" s="178" t="s">
        <v>33</v>
      </c>
      <c r="N119" s="179" t="s">
        <v>49</v>
      </c>
      <c r="P119" s="141">
        <f t="shared" si="1"/>
        <v>0</v>
      </c>
      <c r="Q119" s="141">
        <v>0</v>
      </c>
      <c r="R119" s="141">
        <f t="shared" si="2"/>
        <v>0</v>
      </c>
      <c r="S119" s="141">
        <v>0</v>
      </c>
      <c r="T119" s="142">
        <f t="shared" si="3"/>
        <v>0</v>
      </c>
      <c r="AR119" s="143" t="s">
        <v>187</v>
      </c>
      <c r="AT119" s="143" t="s">
        <v>184</v>
      </c>
      <c r="AU119" s="143" t="s">
        <v>21</v>
      </c>
      <c r="AY119" s="17" t="s">
        <v>160</v>
      </c>
      <c r="BE119" s="144">
        <f t="shared" si="4"/>
        <v>0</v>
      </c>
      <c r="BF119" s="144">
        <f t="shared" si="5"/>
        <v>0</v>
      </c>
      <c r="BG119" s="144">
        <f t="shared" si="6"/>
        <v>0</v>
      </c>
      <c r="BH119" s="144">
        <f t="shared" si="7"/>
        <v>0</v>
      </c>
      <c r="BI119" s="144">
        <f t="shared" si="8"/>
        <v>0</v>
      </c>
      <c r="BJ119" s="17" t="s">
        <v>21</v>
      </c>
      <c r="BK119" s="144">
        <f t="shared" si="9"/>
        <v>0</v>
      </c>
      <c r="BL119" s="17" t="s">
        <v>167</v>
      </c>
      <c r="BM119" s="143" t="s">
        <v>501</v>
      </c>
    </row>
    <row r="120" spans="2:65" s="1" customFormat="1" ht="16.5" customHeight="1" x14ac:dyDescent="0.2">
      <c r="B120" s="33"/>
      <c r="C120" s="170" t="s">
        <v>349</v>
      </c>
      <c r="D120" s="170" t="s">
        <v>184</v>
      </c>
      <c r="E120" s="171" t="s">
        <v>757</v>
      </c>
      <c r="F120" s="172" t="s">
        <v>758</v>
      </c>
      <c r="G120" s="173" t="s">
        <v>700</v>
      </c>
      <c r="H120" s="174">
        <v>12</v>
      </c>
      <c r="I120" s="175"/>
      <c r="J120" s="176">
        <f t="shared" si="0"/>
        <v>0</v>
      </c>
      <c r="K120" s="172" t="s">
        <v>321</v>
      </c>
      <c r="L120" s="177"/>
      <c r="M120" s="178" t="s">
        <v>33</v>
      </c>
      <c r="N120" s="179" t="s">
        <v>49</v>
      </c>
      <c r="P120" s="141">
        <f t="shared" si="1"/>
        <v>0</v>
      </c>
      <c r="Q120" s="141">
        <v>0</v>
      </c>
      <c r="R120" s="141">
        <f t="shared" si="2"/>
        <v>0</v>
      </c>
      <c r="S120" s="141">
        <v>0</v>
      </c>
      <c r="T120" s="142">
        <f t="shared" si="3"/>
        <v>0</v>
      </c>
      <c r="AR120" s="143" t="s">
        <v>187</v>
      </c>
      <c r="AT120" s="143" t="s">
        <v>184</v>
      </c>
      <c r="AU120" s="143" t="s">
        <v>21</v>
      </c>
      <c r="AY120" s="17" t="s">
        <v>160</v>
      </c>
      <c r="BE120" s="144">
        <f t="shared" si="4"/>
        <v>0</v>
      </c>
      <c r="BF120" s="144">
        <f t="shared" si="5"/>
        <v>0</v>
      </c>
      <c r="BG120" s="144">
        <f t="shared" si="6"/>
        <v>0</v>
      </c>
      <c r="BH120" s="144">
        <f t="shared" si="7"/>
        <v>0</v>
      </c>
      <c r="BI120" s="144">
        <f t="shared" si="8"/>
        <v>0</v>
      </c>
      <c r="BJ120" s="17" t="s">
        <v>21</v>
      </c>
      <c r="BK120" s="144">
        <f t="shared" si="9"/>
        <v>0</v>
      </c>
      <c r="BL120" s="17" t="s">
        <v>167</v>
      </c>
      <c r="BM120" s="143" t="s">
        <v>515</v>
      </c>
    </row>
    <row r="121" spans="2:65" s="1" customFormat="1" ht="16.5" customHeight="1" x14ac:dyDescent="0.2">
      <c r="B121" s="33"/>
      <c r="C121" s="170" t="s">
        <v>357</v>
      </c>
      <c r="D121" s="170" t="s">
        <v>184</v>
      </c>
      <c r="E121" s="171" t="s">
        <v>759</v>
      </c>
      <c r="F121" s="172" t="s">
        <v>760</v>
      </c>
      <c r="G121" s="173" t="s">
        <v>700</v>
      </c>
      <c r="H121" s="174">
        <v>12</v>
      </c>
      <c r="I121" s="175"/>
      <c r="J121" s="176">
        <f t="shared" si="0"/>
        <v>0</v>
      </c>
      <c r="K121" s="172" t="s">
        <v>321</v>
      </c>
      <c r="L121" s="177"/>
      <c r="M121" s="178" t="s">
        <v>33</v>
      </c>
      <c r="N121" s="179" t="s">
        <v>49</v>
      </c>
      <c r="P121" s="141">
        <f t="shared" si="1"/>
        <v>0</v>
      </c>
      <c r="Q121" s="141">
        <v>0</v>
      </c>
      <c r="R121" s="141">
        <f t="shared" si="2"/>
        <v>0</v>
      </c>
      <c r="S121" s="141">
        <v>0</v>
      </c>
      <c r="T121" s="142">
        <f t="shared" si="3"/>
        <v>0</v>
      </c>
      <c r="AR121" s="143" t="s">
        <v>187</v>
      </c>
      <c r="AT121" s="143" t="s">
        <v>184</v>
      </c>
      <c r="AU121" s="143" t="s">
        <v>21</v>
      </c>
      <c r="AY121" s="17" t="s">
        <v>160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7" t="s">
        <v>21</v>
      </c>
      <c r="BK121" s="144">
        <f t="shared" si="9"/>
        <v>0</v>
      </c>
      <c r="BL121" s="17" t="s">
        <v>167</v>
      </c>
      <c r="BM121" s="143" t="s">
        <v>524</v>
      </c>
    </row>
    <row r="122" spans="2:65" s="1" customFormat="1" ht="16.5" customHeight="1" x14ac:dyDescent="0.2">
      <c r="B122" s="33"/>
      <c r="C122" s="170" t="s">
        <v>364</v>
      </c>
      <c r="D122" s="170" t="s">
        <v>184</v>
      </c>
      <c r="E122" s="171" t="s">
        <v>761</v>
      </c>
      <c r="F122" s="172" t="s">
        <v>762</v>
      </c>
      <c r="G122" s="173" t="s">
        <v>700</v>
      </c>
      <c r="H122" s="174">
        <v>4</v>
      </c>
      <c r="I122" s="175"/>
      <c r="J122" s="176">
        <f t="shared" si="0"/>
        <v>0</v>
      </c>
      <c r="K122" s="172" t="s">
        <v>321</v>
      </c>
      <c r="L122" s="177"/>
      <c r="M122" s="178" t="s">
        <v>33</v>
      </c>
      <c r="N122" s="179" t="s">
        <v>49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187</v>
      </c>
      <c r="AT122" s="143" t="s">
        <v>184</v>
      </c>
      <c r="AU122" s="143" t="s">
        <v>21</v>
      </c>
      <c r="AY122" s="17" t="s">
        <v>160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7" t="s">
        <v>21</v>
      </c>
      <c r="BK122" s="144">
        <f t="shared" si="9"/>
        <v>0</v>
      </c>
      <c r="BL122" s="17" t="s">
        <v>167</v>
      </c>
      <c r="BM122" s="143" t="s">
        <v>535</v>
      </c>
    </row>
    <row r="123" spans="2:65" s="1" customFormat="1" ht="16.5" customHeight="1" x14ac:dyDescent="0.2">
      <c r="B123" s="33"/>
      <c r="C123" s="170" t="s">
        <v>368</v>
      </c>
      <c r="D123" s="170" t="s">
        <v>184</v>
      </c>
      <c r="E123" s="171" t="s">
        <v>763</v>
      </c>
      <c r="F123" s="172" t="s">
        <v>764</v>
      </c>
      <c r="G123" s="173" t="s">
        <v>700</v>
      </c>
      <c r="H123" s="174">
        <v>160</v>
      </c>
      <c r="I123" s="175"/>
      <c r="J123" s="176">
        <f t="shared" si="0"/>
        <v>0</v>
      </c>
      <c r="K123" s="172" t="s">
        <v>321</v>
      </c>
      <c r="L123" s="177"/>
      <c r="M123" s="178" t="s">
        <v>33</v>
      </c>
      <c r="N123" s="179" t="s">
        <v>49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187</v>
      </c>
      <c r="AT123" s="143" t="s">
        <v>184</v>
      </c>
      <c r="AU123" s="143" t="s">
        <v>21</v>
      </c>
      <c r="AY123" s="17" t="s">
        <v>160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7" t="s">
        <v>21</v>
      </c>
      <c r="BK123" s="144">
        <f t="shared" si="9"/>
        <v>0</v>
      </c>
      <c r="BL123" s="17" t="s">
        <v>167</v>
      </c>
      <c r="BM123" s="143" t="s">
        <v>548</v>
      </c>
    </row>
    <row r="124" spans="2:65" s="1" customFormat="1" ht="16.5" customHeight="1" x14ac:dyDescent="0.2">
      <c r="B124" s="33"/>
      <c r="C124" s="170" t="s">
        <v>373</v>
      </c>
      <c r="D124" s="170" t="s">
        <v>184</v>
      </c>
      <c r="E124" s="171" t="s">
        <v>765</v>
      </c>
      <c r="F124" s="172" t="s">
        <v>766</v>
      </c>
      <c r="G124" s="173" t="s">
        <v>700</v>
      </c>
      <c r="H124" s="174">
        <v>1</v>
      </c>
      <c r="I124" s="175"/>
      <c r="J124" s="176">
        <f t="shared" si="0"/>
        <v>0</v>
      </c>
      <c r="K124" s="172" t="s">
        <v>321</v>
      </c>
      <c r="L124" s="177"/>
      <c r="M124" s="178" t="s">
        <v>33</v>
      </c>
      <c r="N124" s="179" t="s">
        <v>49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187</v>
      </c>
      <c r="AT124" s="143" t="s">
        <v>184</v>
      </c>
      <c r="AU124" s="143" t="s">
        <v>21</v>
      </c>
      <c r="AY124" s="17" t="s">
        <v>160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7" t="s">
        <v>21</v>
      </c>
      <c r="BK124" s="144">
        <f t="shared" si="9"/>
        <v>0</v>
      </c>
      <c r="BL124" s="17" t="s">
        <v>167</v>
      </c>
      <c r="BM124" s="143" t="s">
        <v>561</v>
      </c>
    </row>
    <row r="125" spans="2:65" s="1" customFormat="1" ht="16.5" customHeight="1" x14ac:dyDescent="0.2">
      <c r="B125" s="33"/>
      <c r="C125" s="170" t="s">
        <v>378</v>
      </c>
      <c r="D125" s="170" t="s">
        <v>184</v>
      </c>
      <c r="E125" s="171" t="s">
        <v>767</v>
      </c>
      <c r="F125" s="172" t="s">
        <v>768</v>
      </c>
      <c r="G125" s="173" t="s">
        <v>769</v>
      </c>
      <c r="H125" s="174">
        <v>6</v>
      </c>
      <c r="I125" s="175"/>
      <c r="J125" s="176">
        <f t="shared" si="0"/>
        <v>0</v>
      </c>
      <c r="K125" s="172" t="s">
        <v>321</v>
      </c>
      <c r="L125" s="177"/>
      <c r="M125" s="178" t="s">
        <v>33</v>
      </c>
      <c r="N125" s="179" t="s">
        <v>49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187</v>
      </c>
      <c r="AT125" s="143" t="s">
        <v>184</v>
      </c>
      <c r="AU125" s="143" t="s">
        <v>21</v>
      </c>
      <c r="AY125" s="17" t="s">
        <v>160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7" t="s">
        <v>21</v>
      </c>
      <c r="BK125" s="144">
        <f t="shared" si="9"/>
        <v>0</v>
      </c>
      <c r="BL125" s="17" t="s">
        <v>167</v>
      </c>
      <c r="BM125" s="143" t="s">
        <v>571</v>
      </c>
    </row>
    <row r="126" spans="2:65" s="1" customFormat="1" ht="16.5" customHeight="1" x14ac:dyDescent="0.2">
      <c r="B126" s="33"/>
      <c r="C126" s="170" t="s">
        <v>385</v>
      </c>
      <c r="D126" s="170" t="s">
        <v>184</v>
      </c>
      <c r="E126" s="171" t="s">
        <v>770</v>
      </c>
      <c r="F126" s="172" t="s">
        <v>771</v>
      </c>
      <c r="G126" s="173" t="s">
        <v>700</v>
      </c>
      <c r="H126" s="174">
        <v>12</v>
      </c>
      <c r="I126" s="175"/>
      <c r="J126" s="176">
        <f t="shared" si="0"/>
        <v>0</v>
      </c>
      <c r="K126" s="172" t="s">
        <v>321</v>
      </c>
      <c r="L126" s="177"/>
      <c r="M126" s="178" t="s">
        <v>33</v>
      </c>
      <c r="N126" s="179" t="s">
        <v>49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187</v>
      </c>
      <c r="AT126" s="143" t="s">
        <v>184</v>
      </c>
      <c r="AU126" s="143" t="s">
        <v>21</v>
      </c>
      <c r="AY126" s="17" t="s">
        <v>160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7" t="s">
        <v>21</v>
      </c>
      <c r="BK126" s="144">
        <f t="shared" si="9"/>
        <v>0</v>
      </c>
      <c r="BL126" s="17" t="s">
        <v>167</v>
      </c>
      <c r="BM126" s="143" t="s">
        <v>582</v>
      </c>
    </row>
    <row r="127" spans="2:65" s="1" customFormat="1" ht="16.5" customHeight="1" x14ac:dyDescent="0.2">
      <c r="B127" s="33"/>
      <c r="C127" s="170" t="s">
        <v>389</v>
      </c>
      <c r="D127" s="170" t="s">
        <v>184</v>
      </c>
      <c r="E127" s="171" t="s">
        <v>772</v>
      </c>
      <c r="F127" s="172" t="s">
        <v>773</v>
      </c>
      <c r="G127" s="173" t="s">
        <v>769</v>
      </c>
      <c r="H127" s="174">
        <v>120</v>
      </c>
      <c r="I127" s="175"/>
      <c r="J127" s="176">
        <f t="shared" si="0"/>
        <v>0</v>
      </c>
      <c r="K127" s="172" t="s">
        <v>321</v>
      </c>
      <c r="L127" s="177"/>
      <c r="M127" s="178" t="s">
        <v>33</v>
      </c>
      <c r="N127" s="179" t="s">
        <v>49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187</v>
      </c>
      <c r="AT127" s="143" t="s">
        <v>184</v>
      </c>
      <c r="AU127" s="143" t="s">
        <v>21</v>
      </c>
      <c r="AY127" s="17" t="s">
        <v>160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7" t="s">
        <v>21</v>
      </c>
      <c r="BK127" s="144">
        <f t="shared" si="9"/>
        <v>0</v>
      </c>
      <c r="BL127" s="17" t="s">
        <v>167</v>
      </c>
      <c r="BM127" s="143" t="s">
        <v>595</v>
      </c>
    </row>
    <row r="128" spans="2:65" s="1" customFormat="1" ht="24.2" customHeight="1" x14ac:dyDescent="0.2">
      <c r="B128" s="33"/>
      <c r="C128" s="170" t="s">
        <v>394</v>
      </c>
      <c r="D128" s="170" t="s">
        <v>184</v>
      </c>
      <c r="E128" s="171" t="s">
        <v>774</v>
      </c>
      <c r="F128" s="172" t="s">
        <v>775</v>
      </c>
      <c r="G128" s="173" t="s">
        <v>700</v>
      </c>
      <c r="H128" s="174">
        <v>1</v>
      </c>
      <c r="I128" s="175"/>
      <c r="J128" s="176">
        <f t="shared" si="0"/>
        <v>0</v>
      </c>
      <c r="K128" s="172" t="s">
        <v>321</v>
      </c>
      <c r="L128" s="177"/>
      <c r="M128" s="178" t="s">
        <v>33</v>
      </c>
      <c r="N128" s="179" t="s">
        <v>49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187</v>
      </c>
      <c r="AT128" s="143" t="s">
        <v>184</v>
      </c>
      <c r="AU128" s="143" t="s">
        <v>21</v>
      </c>
      <c r="AY128" s="17" t="s">
        <v>160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7" t="s">
        <v>21</v>
      </c>
      <c r="BK128" s="144">
        <f t="shared" si="9"/>
        <v>0</v>
      </c>
      <c r="BL128" s="17" t="s">
        <v>167</v>
      </c>
      <c r="BM128" s="143" t="s">
        <v>608</v>
      </c>
    </row>
    <row r="129" spans="2:65" s="1" customFormat="1" ht="16.5" customHeight="1" x14ac:dyDescent="0.2">
      <c r="B129" s="33"/>
      <c r="C129" s="170" t="s">
        <v>400</v>
      </c>
      <c r="D129" s="170" t="s">
        <v>184</v>
      </c>
      <c r="E129" s="171" t="s">
        <v>776</v>
      </c>
      <c r="F129" s="172" t="s">
        <v>777</v>
      </c>
      <c r="G129" s="173" t="s">
        <v>700</v>
      </c>
      <c r="H129" s="174">
        <v>1</v>
      </c>
      <c r="I129" s="175"/>
      <c r="J129" s="176">
        <f t="shared" si="0"/>
        <v>0</v>
      </c>
      <c r="K129" s="172" t="s">
        <v>321</v>
      </c>
      <c r="L129" s="177"/>
      <c r="M129" s="178" t="s">
        <v>33</v>
      </c>
      <c r="N129" s="179" t="s">
        <v>49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187</v>
      </c>
      <c r="AT129" s="143" t="s">
        <v>184</v>
      </c>
      <c r="AU129" s="143" t="s">
        <v>21</v>
      </c>
      <c r="AY129" s="17" t="s">
        <v>160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7" t="s">
        <v>21</v>
      </c>
      <c r="BK129" s="144">
        <f t="shared" si="9"/>
        <v>0</v>
      </c>
      <c r="BL129" s="17" t="s">
        <v>167</v>
      </c>
      <c r="BM129" s="143" t="s">
        <v>619</v>
      </c>
    </row>
    <row r="130" spans="2:65" s="1" customFormat="1" ht="16.5" customHeight="1" x14ac:dyDescent="0.2">
      <c r="B130" s="33"/>
      <c r="C130" s="170" t="s">
        <v>404</v>
      </c>
      <c r="D130" s="170" t="s">
        <v>184</v>
      </c>
      <c r="E130" s="171" t="s">
        <v>778</v>
      </c>
      <c r="F130" s="172" t="s">
        <v>779</v>
      </c>
      <c r="G130" s="173" t="s">
        <v>700</v>
      </c>
      <c r="H130" s="174">
        <v>1</v>
      </c>
      <c r="I130" s="175"/>
      <c r="J130" s="176">
        <f t="shared" si="0"/>
        <v>0</v>
      </c>
      <c r="K130" s="172" t="s">
        <v>321</v>
      </c>
      <c r="L130" s="177"/>
      <c r="M130" s="178" t="s">
        <v>33</v>
      </c>
      <c r="N130" s="179" t="s">
        <v>49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187</v>
      </c>
      <c r="AT130" s="143" t="s">
        <v>184</v>
      </c>
      <c r="AU130" s="143" t="s">
        <v>21</v>
      </c>
      <c r="AY130" s="17" t="s">
        <v>160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7" t="s">
        <v>21</v>
      </c>
      <c r="BK130" s="144">
        <f t="shared" si="9"/>
        <v>0</v>
      </c>
      <c r="BL130" s="17" t="s">
        <v>167</v>
      </c>
      <c r="BM130" s="143" t="s">
        <v>629</v>
      </c>
    </row>
    <row r="131" spans="2:65" s="1" customFormat="1" ht="16.5" customHeight="1" x14ac:dyDescent="0.2">
      <c r="B131" s="33"/>
      <c r="C131" s="170" t="s">
        <v>411</v>
      </c>
      <c r="D131" s="170" t="s">
        <v>184</v>
      </c>
      <c r="E131" s="171" t="s">
        <v>780</v>
      </c>
      <c r="F131" s="172" t="s">
        <v>781</v>
      </c>
      <c r="G131" s="173" t="s">
        <v>700</v>
      </c>
      <c r="H131" s="174">
        <v>1</v>
      </c>
      <c r="I131" s="175"/>
      <c r="J131" s="176">
        <f t="shared" si="0"/>
        <v>0</v>
      </c>
      <c r="K131" s="172" t="s">
        <v>321</v>
      </c>
      <c r="L131" s="177"/>
      <c r="M131" s="178" t="s">
        <v>33</v>
      </c>
      <c r="N131" s="179" t="s">
        <v>49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187</v>
      </c>
      <c r="AT131" s="143" t="s">
        <v>184</v>
      </c>
      <c r="AU131" s="143" t="s">
        <v>21</v>
      </c>
      <c r="AY131" s="17" t="s">
        <v>160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7" t="s">
        <v>21</v>
      </c>
      <c r="BK131" s="144">
        <f t="shared" si="9"/>
        <v>0</v>
      </c>
      <c r="BL131" s="17" t="s">
        <v>167</v>
      </c>
      <c r="BM131" s="143" t="s">
        <v>639</v>
      </c>
    </row>
    <row r="132" spans="2:65" s="1" customFormat="1" ht="16.5" customHeight="1" x14ac:dyDescent="0.2">
      <c r="B132" s="33"/>
      <c r="C132" s="170" t="s">
        <v>417</v>
      </c>
      <c r="D132" s="170" t="s">
        <v>184</v>
      </c>
      <c r="E132" s="171" t="s">
        <v>782</v>
      </c>
      <c r="F132" s="172" t="s">
        <v>783</v>
      </c>
      <c r="G132" s="173" t="s">
        <v>700</v>
      </c>
      <c r="H132" s="174">
        <v>1</v>
      </c>
      <c r="I132" s="175"/>
      <c r="J132" s="176">
        <f t="shared" si="0"/>
        <v>0</v>
      </c>
      <c r="K132" s="172" t="s">
        <v>321</v>
      </c>
      <c r="L132" s="177"/>
      <c r="M132" s="178" t="s">
        <v>33</v>
      </c>
      <c r="N132" s="179" t="s">
        <v>49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187</v>
      </c>
      <c r="AT132" s="143" t="s">
        <v>184</v>
      </c>
      <c r="AU132" s="143" t="s">
        <v>21</v>
      </c>
      <c r="AY132" s="17" t="s">
        <v>160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7" t="s">
        <v>21</v>
      </c>
      <c r="BK132" s="144">
        <f t="shared" si="9"/>
        <v>0</v>
      </c>
      <c r="BL132" s="17" t="s">
        <v>167</v>
      </c>
      <c r="BM132" s="143" t="s">
        <v>666</v>
      </c>
    </row>
    <row r="133" spans="2:65" s="11" customFormat="1" ht="25.9" customHeight="1" x14ac:dyDescent="0.2">
      <c r="B133" s="120"/>
      <c r="D133" s="121" t="s">
        <v>77</v>
      </c>
      <c r="E133" s="122" t="s">
        <v>784</v>
      </c>
      <c r="F133" s="122" t="s">
        <v>785</v>
      </c>
      <c r="I133" s="123"/>
      <c r="J133" s="124">
        <f>BK133</f>
        <v>0</v>
      </c>
      <c r="L133" s="120"/>
      <c r="M133" s="125"/>
      <c r="P133" s="126">
        <f>SUM(P134:P153)</f>
        <v>0</v>
      </c>
      <c r="R133" s="126">
        <f>SUM(R134:R153)</f>
        <v>0</v>
      </c>
      <c r="T133" s="127">
        <f>SUM(T134:T153)</f>
        <v>0</v>
      </c>
      <c r="AR133" s="121" t="s">
        <v>21</v>
      </c>
      <c r="AT133" s="128" t="s">
        <v>77</v>
      </c>
      <c r="AU133" s="128" t="s">
        <v>78</v>
      </c>
      <c r="AY133" s="121" t="s">
        <v>160</v>
      </c>
      <c r="BK133" s="129">
        <f>SUM(BK134:BK153)</f>
        <v>0</v>
      </c>
    </row>
    <row r="134" spans="2:65" s="1" customFormat="1" ht="78" customHeight="1" x14ac:dyDescent="0.2">
      <c r="B134" s="33"/>
      <c r="C134" s="170" t="s">
        <v>421</v>
      </c>
      <c r="D134" s="170" t="s">
        <v>184</v>
      </c>
      <c r="E134" s="171" t="s">
        <v>786</v>
      </c>
      <c r="F134" s="172" t="s">
        <v>787</v>
      </c>
      <c r="G134" s="173" t="s">
        <v>700</v>
      </c>
      <c r="H134" s="174">
        <v>39</v>
      </c>
      <c r="I134" s="175"/>
      <c r="J134" s="176">
        <f t="shared" ref="J134:J153" si="10">ROUND(I134*H134,2)</f>
        <v>0</v>
      </c>
      <c r="K134" s="172" t="s">
        <v>321</v>
      </c>
      <c r="L134" s="177"/>
      <c r="M134" s="178" t="s">
        <v>33</v>
      </c>
      <c r="N134" s="179" t="s">
        <v>49</v>
      </c>
      <c r="P134" s="141">
        <f t="shared" ref="P134:P153" si="11">O134*H134</f>
        <v>0</v>
      </c>
      <c r="Q134" s="141">
        <v>0</v>
      </c>
      <c r="R134" s="141">
        <f t="shared" ref="R134:R153" si="12">Q134*H134</f>
        <v>0</v>
      </c>
      <c r="S134" s="141">
        <v>0</v>
      </c>
      <c r="T134" s="142">
        <f t="shared" ref="T134:T153" si="13">S134*H134</f>
        <v>0</v>
      </c>
      <c r="AR134" s="143" t="s">
        <v>187</v>
      </c>
      <c r="AT134" s="143" t="s">
        <v>184</v>
      </c>
      <c r="AU134" s="143" t="s">
        <v>21</v>
      </c>
      <c r="AY134" s="17" t="s">
        <v>160</v>
      </c>
      <c r="BE134" s="144">
        <f t="shared" ref="BE134:BE153" si="14">IF(N134="základní",J134,0)</f>
        <v>0</v>
      </c>
      <c r="BF134" s="144">
        <f t="shared" ref="BF134:BF153" si="15">IF(N134="snížená",J134,0)</f>
        <v>0</v>
      </c>
      <c r="BG134" s="144">
        <f t="shared" ref="BG134:BG153" si="16">IF(N134="zákl. přenesená",J134,0)</f>
        <v>0</v>
      </c>
      <c r="BH134" s="144">
        <f t="shared" ref="BH134:BH153" si="17">IF(N134="sníž. přenesená",J134,0)</f>
        <v>0</v>
      </c>
      <c r="BI134" s="144">
        <f t="shared" ref="BI134:BI153" si="18">IF(N134="nulová",J134,0)</f>
        <v>0</v>
      </c>
      <c r="BJ134" s="17" t="s">
        <v>21</v>
      </c>
      <c r="BK134" s="144">
        <f t="shared" ref="BK134:BK153" si="19">ROUND(I134*H134,2)</f>
        <v>0</v>
      </c>
      <c r="BL134" s="17" t="s">
        <v>167</v>
      </c>
      <c r="BM134" s="143" t="s">
        <v>679</v>
      </c>
    </row>
    <row r="135" spans="2:65" s="1" customFormat="1" ht="66.75" customHeight="1" x14ac:dyDescent="0.2">
      <c r="B135" s="33"/>
      <c r="C135" s="170" t="s">
        <v>427</v>
      </c>
      <c r="D135" s="170" t="s">
        <v>184</v>
      </c>
      <c r="E135" s="171" t="s">
        <v>788</v>
      </c>
      <c r="F135" s="172" t="s">
        <v>789</v>
      </c>
      <c r="G135" s="173" t="s">
        <v>700</v>
      </c>
      <c r="H135" s="174">
        <v>13</v>
      </c>
      <c r="I135" s="175"/>
      <c r="J135" s="176">
        <f t="shared" si="10"/>
        <v>0</v>
      </c>
      <c r="K135" s="172" t="s">
        <v>321</v>
      </c>
      <c r="L135" s="177"/>
      <c r="M135" s="178" t="s">
        <v>33</v>
      </c>
      <c r="N135" s="179" t="s">
        <v>49</v>
      </c>
      <c r="P135" s="141">
        <f t="shared" si="11"/>
        <v>0</v>
      </c>
      <c r="Q135" s="141">
        <v>0</v>
      </c>
      <c r="R135" s="141">
        <f t="shared" si="12"/>
        <v>0</v>
      </c>
      <c r="S135" s="141">
        <v>0</v>
      </c>
      <c r="T135" s="142">
        <f t="shared" si="13"/>
        <v>0</v>
      </c>
      <c r="AR135" s="143" t="s">
        <v>187</v>
      </c>
      <c r="AT135" s="143" t="s">
        <v>184</v>
      </c>
      <c r="AU135" s="143" t="s">
        <v>21</v>
      </c>
      <c r="AY135" s="17" t="s">
        <v>160</v>
      </c>
      <c r="BE135" s="144">
        <f t="shared" si="14"/>
        <v>0</v>
      </c>
      <c r="BF135" s="144">
        <f t="shared" si="15"/>
        <v>0</v>
      </c>
      <c r="BG135" s="144">
        <f t="shared" si="16"/>
        <v>0</v>
      </c>
      <c r="BH135" s="144">
        <f t="shared" si="17"/>
        <v>0</v>
      </c>
      <c r="BI135" s="144">
        <f t="shared" si="18"/>
        <v>0</v>
      </c>
      <c r="BJ135" s="17" t="s">
        <v>21</v>
      </c>
      <c r="BK135" s="144">
        <f t="shared" si="19"/>
        <v>0</v>
      </c>
      <c r="BL135" s="17" t="s">
        <v>167</v>
      </c>
      <c r="BM135" s="143" t="s">
        <v>790</v>
      </c>
    </row>
    <row r="136" spans="2:65" s="1" customFormat="1" ht="66.75" customHeight="1" x14ac:dyDescent="0.2">
      <c r="B136" s="33"/>
      <c r="C136" s="170" t="s">
        <v>431</v>
      </c>
      <c r="D136" s="170" t="s">
        <v>184</v>
      </c>
      <c r="E136" s="171" t="s">
        <v>791</v>
      </c>
      <c r="F136" s="172" t="s">
        <v>792</v>
      </c>
      <c r="G136" s="173" t="s">
        <v>700</v>
      </c>
      <c r="H136" s="174">
        <v>33</v>
      </c>
      <c r="I136" s="175"/>
      <c r="J136" s="176">
        <f t="shared" si="10"/>
        <v>0</v>
      </c>
      <c r="K136" s="172" t="s">
        <v>321</v>
      </c>
      <c r="L136" s="177"/>
      <c r="M136" s="178" t="s">
        <v>33</v>
      </c>
      <c r="N136" s="179" t="s">
        <v>49</v>
      </c>
      <c r="P136" s="141">
        <f t="shared" si="11"/>
        <v>0</v>
      </c>
      <c r="Q136" s="141">
        <v>0</v>
      </c>
      <c r="R136" s="141">
        <f t="shared" si="12"/>
        <v>0</v>
      </c>
      <c r="S136" s="141">
        <v>0</v>
      </c>
      <c r="T136" s="142">
        <f t="shared" si="13"/>
        <v>0</v>
      </c>
      <c r="AR136" s="143" t="s">
        <v>187</v>
      </c>
      <c r="AT136" s="143" t="s">
        <v>184</v>
      </c>
      <c r="AU136" s="143" t="s">
        <v>21</v>
      </c>
      <c r="AY136" s="17" t="s">
        <v>160</v>
      </c>
      <c r="BE136" s="144">
        <f t="shared" si="14"/>
        <v>0</v>
      </c>
      <c r="BF136" s="144">
        <f t="shared" si="15"/>
        <v>0</v>
      </c>
      <c r="BG136" s="144">
        <f t="shared" si="16"/>
        <v>0</v>
      </c>
      <c r="BH136" s="144">
        <f t="shared" si="17"/>
        <v>0</v>
      </c>
      <c r="BI136" s="144">
        <f t="shared" si="18"/>
        <v>0</v>
      </c>
      <c r="BJ136" s="17" t="s">
        <v>21</v>
      </c>
      <c r="BK136" s="144">
        <f t="shared" si="19"/>
        <v>0</v>
      </c>
      <c r="BL136" s="17" t="s">
        <v>167</v>
      </c>
      <c r="BM136" s="143" t="s">
        <v>793</v>
      </c>
    </row>
    <row r="137" spans="2:65" s="1" customFormat="1" ht="76.349999999999994" customHeight="1" x14ac:dyDescent="0.2">
      <c r="B137" s="33"/>
      <c r="C137" s="170" t="s">
        <v>436</v>
      </c>
      <c r="D137" s="170" t="s">
        <v>184</v>
      </c>
      <c r="E137" s="171" t="s">
        <v>794</v>
      </c>
      <c r="F137" s="172" t="s">
        <v>795</v>
      </c>
      <c r="G137" s="173" t="s">
        <v>700</v>
      </c>
      <c r="H137" s="174">
        <v>41</v>
      </c>
      <c r="I137" s="175"/>
      <c r="J137" s="176">
        <f t="shared" si="10"/>
        <v>0</v>
      </c>
      <c r="K137" s="172" t="s">
        <v>321</v>
      </c>
      <c r="L137" s="177"/>
      <c r="M137" s="178" t="s">
        <v>33</v>
      </c>
      <c r="N137" s="179" t="s">
        <v>49</v>
      </c>
      <c r="P137" s="141">
        <f t="shared" si="11"/>
        <v>0</v>
      </c>
      <c r="Q137" s="141">
        <v>0</v>
      </c>
      <c r="R137" s="141">
        <f t="shared" si="12"/>
        <v>0</v>
      </c>
      <c r="S137" s="141">
        <v>0</v>
      </c>
      <c r="T137" s="142">
        <f t="shared" si="13"/>
        <v>0</v>
      </c>
      <c r="AR137" s="143" t="s">
        <v>187</v>
      </c>
      <c r="AT137" s="143" t="s">
        <v>184</v>
      </c>
      <c r="AU137" s="143" t="s">
        <v>21</v>
      </c>
      <c r="AY137" s="17" t="s">
        <v>160</v>
      </c>
      <c r="BE137" s="144">
        <f t="shared" si="14"/>
        <v>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7" t="s">
        <v>21</v>
      </c>
      <c r="BK137" s="144">
        <f t="shared" si="19"/>
        <v>0</v>
      </c>
      <c r="BL137" s="17" t="s">
        <v>167</v>
      </c>
      <c r="BM137" s="143" t="s">
        <v>796</v>
      </c>
    </row>
    <row r="138" spans="2:65" s="1" customFormat="1" ht="55.5" customHeight="1" x14ac:dyDescent="0.2">
      <c r="B138" s="33"/>
      <c r="C138" s="170" t="s">
        <v>444</v>
      </c>
      <c r="D138" s="170" t="s">
        <v>184</v>
      </c>
      <c r="E138" s="171" t="s">
        <v>797</v>
      </c>
      <c r="F138" s="172" t="s">
        <v>798</v>
      </c>
      <c r="G138" s="173" t="s">
        <v>700</v>
      </c>
      <c r="H138" s="174">
        <v>1</v>
      </c>
      <c r="I138" s="175"/>
      <c r="J138" s="176">
        <f t="shared" si="10"/>
        <v>0</v>
      </c>
      <c r="K138" s="172" t="s">
        <v>321</v>
      </c>
      <c r="L138" s="177"/>
      <c r="M138" s="178" t="s">
        <v>33</v>
      </c>
      <c r="N138" s="179" t="s">
        <v>49</v>
      </c>
      <c r="P138" s="141">
        <f t="shared" si="11"/>
        <v>0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187</v>
      </c>
      <c r="AT138" s="143" t="s">
        <v>184</v>
      </c>
      <c r="AU138" s="143" t="s">
        <v>21</v>
      </c>
      <c r="AY138" s="17" t="s">
        <v>160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7" t="s">
        <v>21</v>
      </c>
      <c r="BK138" s="144">
        <f t="shared" si="19"/>
        <v>0</v>
      </c>
      <c r="BL138" s="17" t="s">
        <v>167</v>
      </c>
      <c r="BM138" s="143" t="s">
        <v>799</v>
      </c>
    </row>
    <row r="139" spans="2:65" s="1" customFormat="1" ht="90" customHeight="1" x14ac:dyDescent="0.2">
      <c r="B139" s="33"/>
      <c r="C139" s="170" t="s">
        <v>449</v>
      </c>
      <c r="D139" s="170" t="s">
        <v>184</v>
      </c>
      <c r="E139" s="171" t="s">
        <v>800</v>
      </c>
      <c r="F139" s="172" t="s">
        <v>801</v>
      </c>
      <c r="G139" s="173" t="s">
        <v>700</v>
      </c>
      <c r="H139" s="174">
        <v>7</v>
      </c>
      <c r="I139" s="175"/>
      <c r="J139" s="176">
        <f t="shared" si="10"/>
        <v>0</v>
      </c>
      <c r="K139" s="172" t="s">
        <v>321</v>
      </c>
      <c r="L139" s="177"/>
      <c r="M139" s="178" t="s">
        <v>33</v>
      </c>
      <c r="N139" s="179" t="s">
        <v>49</v>
      </c>
      <c r="P139" s="141">
        <f t="shared" si="11"/>
        <v>0</v>
      </c>
      <c r="Q139" s="141">
        <v>0</v>
      </c>
      <c r="R139" s="141">
        <f t="shared" si="12"/>
        <v>0</v>
      </c>
      <c r="S139" s="141">
        <v>0</v>
      </c>
      <c r="T139" s="142">
        <f t="shared" si="13"/>
        <v>0</v>
      </c>
      <c r="AR139" s="143" t="s">
        <v>187</v>
      </c>
      <c r="AT139" s="143" t="s">
        <v>184</v>
      </c>
      <c r="AU139" s="143" t="s">
        <v>21</v>
      </c>
      <c r="AY139" s="17" t="s">
        <v>160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7" t="s">
        <v>21</v>
      </c>
      <c r="BK139" s="144">
        <f t="shared" si="19"/>
        <v>0</v>
      </c>
      <c r="BL139" s="17" t="s">
        <v>167</v>
      </c>
      <c r="BM139" s="143" t="s">
        <v>802</v>
      </c>
    </row>
    <row r="140" spans="2:65" s="1" customFormat="1" ht="90" customHeight="1" x14ac:dyDescent="0.2">
      <c r="B140" s="33"/>
      <c r="C140" s="170" t="s">
        <v>455</v>
      </c>
      <c r="D140" s="170" t="s">
        <v>184</v>
      </c>
      <c r="E140" s="171" t="s">
        <v>803</v>
      </c>
      <c r="F140" s="172" t="s">
        <v>804</v>
      </c>
      <c r="G140" s="173" t="s">
        <v>700</v>
      </c>
      <c r="H140" s="174">
        <v>4</v>
      </c>
      <c r="I140" s="175"/>
      <c r="J140" s="176">
        <f t="shared" si="10"/>
        <v>0</v>
      </c>
      <c r="K140" s="172" t="s">
        <v>321</v>
      </c>
      <c r="L140" s="177"/>
      <c r="M140" s="178" t="s">
        <v>33</v>
      </c>
      <c r="N140" s="179" t="s">
        <v>49</v>
      </c>
      <c r="P140" s="141">
        <f t="shared" si="11"/>
        <v>0</v>
      </c>
      <c r="Q140" s="141">
        <v>0</v>
      </c>
      <c r="R140" s="141">
        <f t="shared" si="12"/>
        <v>0</v>
      </c>
      <c r="S140" s="141">
        <v>0</v>
      </c>
      <c r="T140" s="142">
        <f t="shared" si="13"/>
        <v>0</v>
      </c>
      <c r="AR140" s="143" t="s">
        <v>187</v>
      </c>
      <c r="AT140" s="143" t="s">
        <v>184</v>
      </c>
      <c r="AU140" s="143" t="s">
        <v>21</v>
      </c>
      <c r="AY140" s="17" t="s">
        <v>160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7" t="s">
        <v>21</v>
      </c>
      <c r="BK140" s="144">
        <f t="shared" si="19"/>
        <v>0</v>
      </c>
      <c r="BL140" s="17" t="s">
        <v>167</v>
      </c>
      <c r="BM140" s="143" t="s">
        <v>805</v>
      </c>
    </row>
    <row r="141" spans="2:65" s="1" customFormat="1" ht="49.15" customHeight="1" x14ac:dyDescent="0.2">
      <c r="B141" s="33"/>
      <c r="C141" s="170" t="s">
        <v>460</v>
      </c>
      <c r="D141" s="170" t="s">
        <v>184</v>
      </c>
      <c r="E141" s="171" t="s">
        <v>806</v>
      </c>
      <c r="F141" s="172" t="s">
        <v>807</v>
      </c>
      <c r="G141" s="173" t="s">
        <v>700</v>
      </c>
      <c r="H141" s="174">
        <v>1</v>
      </c>
      <c r="I141" s="175"/>
      <c r="J141" s="176">
        <f t="shared" si="10"/>
        <v>0</v>
      </c>
      <c r="K141" s="172" t="s">
        <v>321</v>
      </c>
      <c r="L141" s="177"/>
      <c r="M141" s="178" t="s">
        <v>33</v>
      </c>
      <c r="N141" s="179" t="s">
        <v>49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187</v>
      </c>
      <c r="AT141" s="143" t="s">
        <v>184</v>
      </c>
      <c r="AU141" s="143" t="s">
        <v>21</v>
      </c>
      <c r="AY141" s="17" t="s">
        <v>160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7" t="s">
        <v>21</v>
      </c>
      <c r="BK141" s="144">
        <f t="shared" si="19"/>
        <v>0</v>
      </c>
      <c r="BL141" s="17" t="s">
        <v>167</v>
      </c>
      <c r="BM141" s="143" t="s">
        <v>808</v>
      </c>
    </row>
    <row r="142" spans="2:65" s="1" customFormat="1" ht="90" customHeight="1" x14ac:dyDescent="0.2">
      <c r="B142" s="33"/>
      <c r="C142" s="170" t="s">
        <v>466</v>
      </c>
      <c r="D142" s="170" t="s">
        <v>184</v>
      </c>
      <c r="E142" s="171" t="s">
        <v>809</v>
      </c>
      <c r="F142" s="172" t="s">
        <v>810</v>
      </c>
      <c r="G142" s="173" t="s">
        <v>700</v>
      </c>
      <c r="H142" s="174">
        <v>7</v>
      </c>
      <c r="I142" s="175"/>
      <c r="J142" s="176">
        <f t="shared" si="10"/>
        <v>0</v>
      </c>
      <c r="K142" s="172" t="s">
        <v>321</v>
      </c>
      <c r="L142" s="177"/>
      <c r="M142" s="178" t="s">
        <v>33</v>
      </c>
      <c r="N142" s="179" t="s">
        <v>49</v>
      </c>
      <c r="P142" s="141">
        <f t="shared" si="11"/>
        <v>0</v>
      </c>
      <c r="Q142" s="141">
        <v>0</v>
      </c>
      <c r="R142" s="141">
        <f t="shared" si="12"/>
        <v>0</v>
      </c>
      <c r="S142" s="141">
        <v>0</v>
      </c>
      <c r="T142" s="142">
        <f t="shared" si="13"/>
        <v>0</v>
      </c>
      <c r="AR142" s="143" t="s">
        <v>187</v>
      </c>
      <c r="AT142" s="143" t="s">
        <v>184</v>
      </c>
      <c r="AU142" s="143" t="s">
        <v>21</v>
      </c>
      <c r="AY142" s="17" t="s">
        <v>160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7" t="s">
        <v>21</v>
      </c>
      <c r="BK142" s="144">
        <f t="shared" si="19"/>
        <v>0</v>
      </c>
      <c r="BL142" s="17" t="s">
        <v>167</v>
      </c>
      <c r="BM142" s="143" t="s">
        <v>811</v>
      </c>
    </row>
    <row r="143" spans="2:65" s="1" customFormat="1" ht="66.75" customHeight="1" x14ac:dyDescent="0.2">
      <c r="B143" s="33"/>
      <c r="C143" s="170" t="s">
        <v>474</v>
      </c>
      <c r="D143" s="170" t="s">
        <v>184</v>
      </c>
      <c r="E143" s="171" t="s">
        <v>812</v>
      </c>
      <c r="F143" s="172" t="s">
        <v>813</v>
      </c>
      <c r="G143" s="173" t="s">
        <v>700</v>
      </c>
      <c r="H143" s="174">
        <v>1</v>
      </c>
      <c r="I143" s="175"/>
      <c r="J143" s="176">
        <f t="shared" si="10"/>
        <v>0</v>
      </c>
      <c r="K143" s="172" t="s">
        <v>321</v>
      </c>
      <c r="L143" s="177"/>
      <c r="M143" s="178" t="s">
        <v>33</v>
      </c>
      <c r="N143" s="179" t="s">
        <v>49</v>
      </c>
      <c r="P143" s="141">
        <f t="shared" si="11"/>
        <v>0</v>
      </c>
      <c r="Q143" s="141">
        <v>0</v>
      </c>
      <c r="R143" s="141">
        <f t="shared" si="12"/>
        <v>0</v>
      </c>
      <c r="S143" s="141">
        <v>0</v>
      </c>
      <c r="T143" s="142">
        <f t="shared" si="13"/>
        <v>0</v>
      </c>
      <c r="AR143" s="143" t="s">
        <v>187</v>
      </c>
      <c r="AT143" s="143" t="s">
        <v>184</v>
      </c>
      <c r="AU143" s="143" t="s">
        <v>21</v>
      </c>
      <c r="AY143" s="17" t="s">
        <v>160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7" t="s">
        <v>21</v>
      </c>
      <c r="BK143" s="144">
        <f t="shared" si="19"/>
        <v>0</v>
      </c>
      <c r="BL143" s="17" t="s">
        <v>167</v>
      </c>
      <c r="BM143" s="143" t="s">
        <v>814</v>
      </c>
    </row>
    <row r="144" spans="2:65" s="1" customFormat="1" ht="16.5" customHeight="1" x14ac:dyDescent="0.2">
      <c r="B144" s="33"/>
      <c r="C144" s="170" t="s">
        <v>479</v>
      </c>
      <c r="D144" s="170" t="s">
        <v>184</v>
      </c>
      <c r="E144" s="171" t="s">
        <v>815</v>
      </c>
      <c r="F144" s="172" t="s">
        <v>816</v>
      </c>
      <c r="G144" s="173" t="s">
        <v>700</v>
      </c>
      <c r="H144" s="174">
        <v>4</v>
      </c>
      <c r="I144" s="175"/>
      <c r="J144" s="176">
        <f t="shared" si="10"/>
        <v>0</v>
      </c>
      <c r="K144" s="172" t="s">
        <v>321</v>
      </c>
      <c r="L144" s="177"/>
      <c r="M144" s="178" t="s">
        <v>33</v>
      </c>
      <c r="N144" s="179" t="s">
        <v>49</v>
      </c>
      <c r="P144" s="141">
        <f t="shared" si="11"/>
        <v>0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187</v>
      </c>
      <c r="AT144" s="143" t="s">
        <v>184</v>
      </c>
      <c r="AU144" s="143" t="s">
        <v>21</v>
      </c>
      <c r="AY144" s="17" t="s">
        <v>160</v>
      </c>
      <c r="BE144" s="144">
        <f t="shared" si="14"/>
        <v>0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7" t="s">
        <v>21</v>
      </c>
      <c r="BK144" s="144">
        <f t="shared" si="19"/>
        <v>0</v>
      </c>
      <c r="BL144" s="17" t="s">
        <v>167</v>
      </c>
      <c r="BM144" s="143" t="s">
        <v>817</v>
      </c>
    </row>
    <row r="145" spans="2:65" s="1" customFormat="1" ht="16.5" customHeight="1" x14ac:dyDescent="0.2">
      <c r="B145" s="33"/>
      <c r="C145" s="170" t="s">
        <v>483</v>
      </c>
      <c r="D145" s="170" t="s">
        <v>184</v>
      </c>
      <c r="E145" s="171" t="s">
        <v>818</v>
      </c>
      <c r="F145" s="172" t="s">
        <v>819</v>
      </c>
      <c r="G145" s="173" t="s">
        <v>700</v>
      </c>
      <c r="H145" s="174">
        <v>6</v>
      </c>
      <c r="I145" s="175"/>
      <c r="J145" s="176">
        <f t="shared" si="10"/>
        <v>0</v>
      </c>
      <c r="K145" s="172" t="s">
        <v>321</v>
      </c>
      <c r="L145" s="177"/>
      <c r="M145" s="178" t="s">
        <v>33</v>
      </c>
      <c r="N145" s="179" t="s">
        <v>49</v>
      </c>
      <c r="P145" s="141">
        <f t="shared" si="11"/>
        <v>0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187</v>
      </c>
      <c r="AT145" s="143" t="s">
        <v>184</v>
      </c>
      <c r="AU145" s="143" t="s">
        <v>21</v>
      </c>
      <c r="AY145" s="17" t="s">
        <v>160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7" t="s">
        <v>21</v>
      </c>
      <c r="BK145" s="144">
        <f t="shared" si="19"/>
        <v>0</v>
      </c>
      <c r="BL145" s="17" t="s">
        <v>167</v>
      </c>
      <c r="BM145" s="143" t="s">
        <v>820</v>
      </c>
    </row>
    <row r="146" spans="2:65" s="1" customFormat="1" ht="16.5" customHeight="1" x14ac:dyDescent="0.2">
      <c r="B146" s="33"/>
      <c r="C146" s="170" t="s">
        <v>490</v>
      </c>
      <c r="D146" s="170" t="s">
        <v>184</v>
      </c>
      <c r="E146" s="171" t="s">
        <v>821</v>
      </c>
      <c r="F146" s="172" t="s">
        <v>822</v>
      </c>
      <c r="G146" s="173" t="s">
        <v>700</v>
      </c>
      <c r="H146" s="174">
        <v>12</v>
      </c>
      <c r="I146" s="175"/>
      <c r="J146" s="176">
        <f t="shared" si="10"/>
        <v>0</v>
      </c>
      <c r="K146" s="172" t="s">
        <v>321</v>
      </c>
      <c r="L146" s="177"/>
      <c r="M146" s="178" t="s">
        <v>33</v>
      </c>
      <c r="N146" s="179" t="s">
        <v>49</v>
      </c>
      <c r="P146" s="141">
        <f t="shared" si="11"/>
        <v>0</v>
      </c>
      <c r="Q146" s="141">
        <v>0</v>
      </c>
      <c r="R146" s="141">
        <f t="shared" si="12"/>
        <v>0</v>
      </c>
      <c r="S146" s="141">
        <v>0</v>
      </c>
      <c r="T146" s="142">
        <f t="shared" si="13"/>
        <v>0</v>
      </c>
      <c r="AR146" s="143" t="s">
        <v>187</v>
      </c>
      <c r="AT146" s="143" t="s">
        <v>184</v>
      </c>
      <c r="AU146" s="143" t="s">
        <v>21</v>
      </c>
      <c r="AY146" s="17" t="s">
        <v>160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7" t="s">
        <v>21</v>
      </c>
      <c r="BK146" s="144">
        <f t="shared" si="19"/>
        <v>0</v>
      </c>
      <c r="BL146" s="17" t="s">
        <v>167</v>
      </c>
      <c r="BM146" s="143" t="s">
        <v>823</v>
      </c>
    </row>
    <row r="147" spans="2:65" s="1" customFormat="1" ht="16.5" customHeight="1" x14ac:dyDescent="0.2">
      <c r="B147" s="33"/>
      <c r="C147" s="170" t="s">
        <v>496</v>
      </c>
      <c r="D147" s="170" t="s">
        <v>184</v>
      </c>
      <c r="E147" s="171" t="s">
        <v>824</v>
      </c>
      <c r="F147" s="172" t="s">
        <v>825</v>
      </c>
      <c r="G147" s="173" t="s">
        <v>700</v>
      </c>
      <c r="H147" s="174">
        <v>3</v>
      </c>
      <c r="I147" s="175"/>
      <c r="J147" s="176">
        <f t="shared" si="10"/>
        <v>0</v>
      </c>
      <c r="K147" s="172" t="s">
        <v>321</v>
      </c>
      <c r="L147" s="177"/>
      <c r="M147" s="178" t="s">
        <v>33</v>
      </c>
      <c r="N147" s="179" t="s">
        <v>49</v>
      </c>
      <c r="P147" s="141">
        <f t="shared" si="11"/>
        <v>0</v>
      </c>
      <c r="Q147" s="141">
        <v>0</v>
      </c>
      <c r="R147" s="141">
        <f t="shared" si="12"/>
        <v>0</v>
      </c>
      <c r="S147" s="141">
        <v>0</v>
      </c>
      <c r="T147" s="142">
        <f t="shared" si="13"/>
        <v>0</v>
      </c>
      <c r="AR147" s="143" t="s">
        <v>187</v>
      </c>
      <c r="AT147" s="143" t="s">
        <v>184</v>
      </c>
      <c r="AU147" s="143" t="s">
        <v>21</v>
      </c>
      <c r="AY147" s="17" t="s">
        <v>160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7" t="s">
        <v>21</v>
      </c>
      <c r="BK147" s="144">
        <f t="shared" si="19"/>
        <v>0</v>
      </c>
      <c r="BL147" s="17" t="s">
        <v>167</v>
      </c>
      <c r="BM147" s="143" t="s">
        <v>826</v>
      </c>
    </row>
    <row r="148" spans="2:65" s="1" customFormat="1" ht="16.5" customHeight="1" x14ac:dyDescent="0.2">
      <c r="B148" s="33"/>
      <c r="C148" s="170" t="s">
        <v>501</v>
      </c>
      <c r="D148" s="170" t="s">
        <v>184</v>
      </c>
      <c r="E148" s="171" t="s">
        <v>827</v>
      </c>
      <c r="F148" s="172" t="s">
        <v>828</v>
      </c>
      <c r="G148" s="173" t="s">
        <v>700</v>
      </c>
      <c r="H148" s="174">
        <v>3</v>
      </c>
      <c r="I148" s="175"/>
      <c r="J148" s="176">
        <f t="shared" si="10"/>
        <v>0</v>
      </c>
      <c r="K148" s="172" t="s">
        <v>321</v>
      </c>
      <c r="L148" s="177"/>
      <c r="M148" s="178" t="s">
        <v>33</v>
      </c>
      <c r="N148" s="179" t="s">
        <v>49</v>
      </c>
      <c r="P148" s="141">
        <f t="shared" si="11"/>
        <v>0</v>
      </c>
      <c r="Q148" s="141">
        <v>0</v>
      </c>
      <c r="R148" s="141">
        <f t="shared" si="12"/>
        <v>0</v>
      </c>
      <c r="S148" s="141">
        <v>0</v>
      </c>
      <c r="T148" s="142">
        <f t="shared" si="13"/>
        <v>0</v>
      </c>
      <c r="AR148" s="143" t="s">
        <v>187</v>
      </c>
      <c r="AT148" s="143" t="s">
        <v>184</v>
      </c>
      <c r="AU148" s="143" t="s">
        <v>21</v>
      </c>
      <c r="AY148" s="17" t="s">
        <v>160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7" t="s">
        <v>21</v>
      </c>
      <c r="BK148" s="144">
        <f t="shared" si="19"/>
        <v>0</v>
      </c>
      <c r="BL148" s="17" t="s">
        <v>167</v>
      </c>
      <c r="BM148" s="143" t="s">
        <v>829</v>
      </c>
    </row>
    <row r="149" spans="2:65" s="1" customFormat="1" ht="16.5" customHeight="1" x14ac:dyDescent="0.2">
      <c r="B149" s="33"/>
      <c r="C149" s="170" t="s">
        <v>506</v>
      </c>
      <c r="D149" s="170" t="s">
        <v>184</v>
      </c>
      <c r="E149" s="171" t="s">
        <v>830</v>
      </c>
      <c r="F149" s="172" t="s">
        <v>831</v>
      </c>
      <c r="G149" s="173" t="s">
        <v>700</v>
      </c>
      <c r="H149" s="174">
        <v>7</v>
      </c>
      <c r="I149" s="175"/>
      <c r="J149" s="176">
        <f t="shared" si="10"/>
        <v>0</v>
      </c>
      <c r="K149" s="172" t="s">
        <v>321</v>
      </c>
      <c r="L149" s="177"/>
      <c r="M149" s="178" t="s">
        <v>33</v>
      </c>
      <c r="N149" s="179" t="s">
        <v>49</v>
      </c>
      <c r="P149" s="141">
        <f t="shared" si="11"/>
        <v>0</v>
      </c>
      <c r="Q149" s="141">
        <v>0</v>
      </c>
      <c r="R149" s="141">
        <f t="shared" si="12"/>
        <v>0</v>
      </c>
      <c r="S149" s="141">
        <v>0</v>
      </c>
      <c r="T149" s="142">
        <f t="shared" si="13"/>
        <v>0</v>
      </c>
      <c r="AR149" s="143" t="s">
        <v>187</v>
      </c>
      <c r="AT149" s="143" t="s">
        <v>184</v>
      </c>
      <c r="AU149" s="143" t="s">
        <v>21</v>
      </c>
      <c r="AY149" s="17" t="s">
        <v>160</v>
      </c>
      <c r="BE149" s="144">
        <f t="shared" si="14"/>
        <v>0</v>
      </c>
      <c r="BF149" s="144">
        <f t="shared" si="15"/>
        <v>0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7" t="s">
        <v>21</v>
      </c>
      <c r="BK149" s="144">
        <f t="shared" si="19"/>
        <v>0</v>
      </c>
      <c r="BL149" s="17" t="s">
        <v>167</v>
      </c>
      <c r="BM149" s="143" t="s">
        <v>832</v>
      </c>
    </row>
    <row r="150" spans="2:65" s="1" customFormat="1" ht="24.2" customHeight="1" x14ac:dyDescent="0.2">
      <c r="B150" s="33"/>
      <c r="C150" s="170" t="s">
        <v>515</v>
      </c>
      <c r="D150" s="170" t="s">
        <v>184</v>
      </c>
      <c r="E150" s="171" t="s">
        <v>833</v>
      </c>
      <c r="F150" s="172" t="s">
        <v>834</v>
      </c>
      <c r="G150" s="173" t="s">
        <v>237</v>
      </c>
      <c r="H150" s="174">
        <v>75</v>
      </c>
      <c r="I150" s="175"/>
      <c r="J150" s="176">
        <f t="shared" si="10"/>
        <v>0</v>
      </c>
      <c r="K150" s="172" t="s">
        <v>321</v>
      </c>
      <c r="L150" s="177"/>
      <c r="M150" s="178" t="s">
        <v>33</v>
      </c>
      <c r="N150" s="179" t="s">
        <v>49</v>
      </c>
      <c r="P150" s="141">
        <f t="shared" si="11"/>
        <v>0</v>
      </c>
      <c r="Q150" s="141">
        <v>0</v>
      </c>
      <c r="R150" s="141">
        <f t="shared" si="12"/>
        <v>0</v>
      </c>
      <c r="S150" s="141">
        <v>0</v>
      </c>
      <c r="T150" s="142">
        <f t="shared" si="13"/>
        <v>0</v>
      </c>
      <c r="AR150" s="143" t="s">
        <v>187</v>
      </c>
      <c r="AT150" s="143" t="s">
        <v>184</v>
      </c>
      <c r="AU150" s="143" t="s">
        <v>21</v>
      </c>
      <c r="AY150" s="17" t="s">
        <v>160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7" t="s">
        <v>21</v>
      </c>
      <c r="BK150" s="144">
        <f t="shared" si="19"/>
        <v>0</v>
      </c>
      <c r="BL150" s="17" t="s">
        <v>167</v>
      </c>
      <c r="BM150" s="143" t="s">
        <v>835</v>
      </c>
    </row>
    <row r="151" spans="2:65" s="1" customFormat="1" ht="21.75" customHeight="1" x14ac:dyDescent="0.2">
      <c r="B151" s="33"/>
      <c r="C151" s="170" t="s">
        <v>519</v>
      </c>
      <c r="D151" s="170" t="s">
        <v>184</v>
      </c>
      <c r="E151" s="171" t="s">
        <v>836</v>
      </c>
      <c r="F151" s="172" t="s">
        <v>837</v>
      </c>
      <c r="G151" s="173" t="s">
        <v>700</v>
      </c>
      <c r="H151" s="174">
        <v>7</v>
      </c>
      <c r="I151" s="175"/>
      <c r="J151" s="176">
        <f t="shared" si="10"/>
        <v>0</v>
      </c>
      <c r="K151" s="172" t="s">
        <v>321</v>
      </c>
      <c r="L151" s="177"/>
      <c r="M151" s="178" t="s">
        <v>33</v>
      </c>
      <c r="N151" s="179" t="s">
        <v>49</v>
      </c>
      <c r="P151" s="141">
        <f t="shared" si="11"/>
        <v>0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187</v>
      </c>
      <c r="AT151" s="143" t="s">
        <v>184</v>
      </c>
      <c r="AU151" s="143" t="s">
        <v>21</v>
      </c>
      <c r="AY151" s="17" t="s">
        <v>160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7" t="s">
        <v>21</v>
      </c>
      <c r="BK151" s="144">
        <f t="shared" si="19"/>
        <v>0</v>
      </c>
      <c r="BL151" s="17" t="s">
        <v>167</v>
      </c>
      <c r="BM151" s="143" t="s">
        <v>838</v>
      </c>
    </row>
    <row r="152" spans="2:65" s="1" customFormat="1" ht="21.75" customHeight="1" x14ac:dyDescent="0.2">
      <c r="B152" s="33"/>
      <c r="C152" s="170" t="s">
        <v>524</v>
      </c>
      <c r="D152" s="170" t="s">
        <v>184</v>
      </c>
      <c r="E152" s="171" t="s">
        <v>839</v>
      </c>
      <c r="F152" s="172" t="s">
        <v>840</v>
      </c>
      <c r="G152" s="173" t="s">
        <v>700</v>
      </c>
      <c r="H152" s="174">
        <v>3</v>
      </c>
      <c r="I152" s="175"/>
      <c r="J152" s="176">
        <f t="shared" si="10"/>
        <v>0</v>
      </c>
      <c r="K152" s="172" t="s">
        <v>321</v>
      </c>
      <c r="L152" s="177"/>
      <c r="M152" s="178" t="s">
        <v>33</v>
      </c>
      <c r="N152" s="179" t="s">
        <v>49</v>
      </c>
      <c r="P152" s="141">
        <f t="shared" si="11"/>
        <v>0</v>
      </c>
      <c r="Q152" s="141">
        <v>0</v>
      </c>
      <c r="R152" s="141">
        <f t="shared" si="12"/>
        <v>0</v>
      </c>
      <c r="S152" s="141">
        <v>0</v>
      </c>
      <c r="T152" s="142">
        <f t="shared" si="13"/>
        <v>0</v>
      </c>
      <c r="AR152" s="143" t="s">
        <v>187</v>
      </c>
      <c r="AT152" s="143" t="s">
        <v>184</v>
      </c>
      <c r="AU152" s="143" t="s">
        <v>21</v>
      </c>
      <c r="AY152" s="17" t="s">
        <v>160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7" t="s">
        <v>21</v>
      </c>
      <c r="BK152" s="144">
        <f t="shared" si="19"/>
        <v>0</v>
      </c>
      <c r="BL152" s="17" t="s">
        <v>167</v>
      </c>
      <c r="BM152" s="143" t="s">
        <v>841</v>
      </c>
    </row>
    <row r="153" spans="2:65" s="1" customFormat="1" ht="16.5" customHeight="1" x14ac:dyDescent="0.2">
      <c r="B153" s="33"/>
      <c r="C153" s="170" t="s">
        <v>529</v>
      </c>
      <c r="D153" s="170" t="s">
        <v>184</v>
      </c>
      <c r="E153" s="171" t="s">
        <v>842</v>
      </c>
      <c r="F153" s="172" t="s">
        <v>843</v>
      </c>
      <c r="G153" s="173" t="s">
        <v>700</v>
      </c>
      <c r="H153" s="174">
        <v>147</v>
      </c>
      <c r="I153" s="175"/>
      <c r="J153" s="176">
        <f t="shared" si="10"/>
        <v>0</v>
      </c>
      <c r="K153" s="172" t="s">
        <v>321</v>
      </c>
      <c r="L153" s="177"/>
      <c r="M153" s="178" t="s">
        <v>33</v>
      </c>
      <c r="N153" s="179" t="s">
        <v>49</v>
      </c>
      <c r="P153" s="141">
        <f t="shared" si="11"/>
        <v>0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187</v>
      </c>
      <c r="AT153" s="143" t="s">
        <v>184</v>
      </c>
      <c r="AU153" s="143" t="s">
        <v>21</v>
      </c>
      <c r="AY153" s="17" t="s">
        <v>160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7" t="s">
        <v>21</v>
      </c>
      <c r="BK153" s="144">
        <f t="shared" si="19"/>
        <v>0</v>
      </c>
      <c r="BL153" s="17" t="s">
        <v>167</v>
      </c>
      <c r="BM153" s="143" t="s">
        <v>844</v>
      </c>
    </row>
    <row r="154" spans="2:65" s="11" customFormat="1" ht="25.9" customHeight="1" x14ac:dyDescent="0.2">
      <c r="B154" s="120"/>
      <c r="D154" s="121" t="s">
        <v>77</v>
      </c>
      <c r="E154" s="122" t="s">
        <v>845</v>
      </c>
      <c r="F154" s="122" t="s">
        <v>846</v>
      </c>
      <c r="I154" s="123"/>
      <c r="J154" s="124">
        <f>BK154</f>
        <v>0</v>
      </c>
      <c r="L154" s="120"/>
      <c r="M154" s="125"/>
      <c r="P154" s="126">
        <f>SUM(P155:P163)</f>
        <v>0</v>
      </c>
      <c r="R154" s="126">
        <f>SUM(R155:R163)</f>
        <v>0</v>
      </c>
      <c r="T154" s="127">
        <f>SUM(T155:T163)</f>
        <v>0</v>
      </c>
      <c r="AR154" s="121" t="s">
        <v>21</v>
      </c>
      <c r="AT154" s="128" t="s">
        <v>77</v>
      </c>
      <c r="AU154" s="128" t="s">
        <v>78</v>
      </c>
      <c r="AY154" s="121" t="s">
        <v>160</v>
      </c>
      <c r="BK154" s="129">
        <f>SUM(BK155:BK163)</f>
        <v>0</v>
      </c>
    </row>
    <row r="155" spans="2:65" s="1" customFormat="1" ht="16.5" customHeight="1" x14ac:dyDescent="0.2">
      <c r="B155" s="33"/>
      <c r="C155" s="170" t="s">
        <v>535</v>
      </c>
      <c r="D155" s="170" t="s">
        <v>184</v>
      </c>
      <c r="E155" s="171" t="s">
        <v>847</v>
      </c>
      <c r="F155" s="172" t="s">
        <v>848</v>
      </c>
      <c r="G155" s="173" t="s">
        <v>237</v>
      </c>
      <c r="H155" s="174">
        <v>420</v>
      </c>
      <c r="I155" s="175"/>
      <c r="J155" s="176">
        <f t="shared" ref="J155:J163" si="20">ROUND(I155*H155,2)</f>
        <v>0</v>
      </c>
      <c r="K155" s="172" t="s">
        <v>321</v>
      </c>
      <c r="L155" s="177"/>
      <c r="M155" s="178" t="s">
        <v>33</v>
      </c>
      <c r="N155" s="179" t="s">
        <v>49</v>
      </c>
      <c r="P155" s="141">
        <f t="shared" ref="P155:P163" si="21">O155*H155</f>
        <v>0</v>
      </c>
      <c r="Q155" s="141">
        <v>0</v>
      </c>
      <c r="R155" s="141">
        <f t="shared" ref="R155:R163" si="22">Q155*H155</f>
        <v>0</v>
      </c>
      <c r="S155" s="141">
        <v>0</v>
      </c>
      <c r="T155" s="142">
        <f t="shared" ref="T155:T163" si="23">S155*H155</f>
        <v>0</v>
      </c>
      <c r="AR155" s="143" t="s">
        <v>187</v>
      </c>
      <c r="AT155" s="143" t="s">
        <v>184</v>
      </c>
      <c r="AU155" s="143" t="s">
        <v>21</v>
      </c>
      <c r="AY155" s="17" t="s">
        <v>160</v>
      </c>
      <c r="BE155" s="144">
        <f t="shared" ref="BE155:BE163" si="24">IF(N155="základní",J155,0)</f>
        <v>0</v>
      </c>
      <c r="BF155" s="144">
        <f t="shared" ref="BF155:BF163" si="25">IF(N155="snížená",J155,0)</f>
        <v>0</v>
      </c>
      <c r="BG155" s="144">
        <f t="shared" ref="BG155:BG163" si="26">IF(N155="zákl. přenesená",J155,0)</f>
        <v>0</v>
      </c>
      <c r="BH155" s="144">
        <f t="shared" ref="BH155:BH163" si="27">IF(N155="sníž. přenesená",J155,0)</f>
        <v>0</v>
      </c>
      <c r="BI155" s="144">
        <f t="shared" ref="BI155:BI163" si="28">IF(N155="nulová",J155,0)</f>
        <v>0</v>
      </c>
      <c r="BJ155" s="17" t="s">
        <v>21</v>
      </c>
      <c r="BK155" s="144">
        <f t="shared" ref="BK155:BK163" si="29">ROUND(I155*H155,2)</f>
        <v>0</v>
      </c>
      <c r="BL155" s="17" t="s">
        <v>167</v>
      </c>
      <c r="BM155" s="143" t="s">
        <v>849</v>
      </c>
    </row>
    <row r="156" spans="2:65" s="1" customFormat="1" ht="16.5" customHeight="1" x14ac:dyDescent="0.2">
      <c r="B156" s="33"/>
      <c r="C156" s="170" t="s">
        <v>543</v>
      </c>
      <c r="D156" s="170" t="s">
        <v>184</v>
      </c>
      <c r="E156" s="171" t="s">
        <v>850</v>
      </c>
      <c r="F156" s="172" t="s">
        <v>851</v>
      </c>
      <c r="G156" s="173" t="s">
        <v>237</v>
      </c>
      <c r="H156" s="174">
        <v>2530</v>
      </c>
      <c r="I156" s="175"/>
      <c r="J156" s="176">
        <f t="shared" si="20"/>
        <v>0</v>
      </c>
      <c r="K156" s="172" t="s">
        <v>321</v>
      </c>
      <c r="L156" s="177"/>
      <c r="M156" s="178" t="s">
        <v>33</v>
      </c>
      <c r="N156" s="179" t="s">
        <v>49</v>
      </c>
      <c r="P156" s="141">
        <f t="shared" si="21"/>
        <v>0</v>
      </c>
      <c r="Q156" s="141">
        <v>0</v>
      </c>
      <c r="R156" s="141">
        <f t="shared" si="22"/>
        <v>0</v>
      </c>
      <c r="S156" s="141">
        <v>0</v>
      </c>
      <c r="T156" s="142">
        <f t="shared" si="23"/>
        <v>0</v>
      </c>
      <c r="AR156" s="143" t="s">
        <v>187</v>
      </c>
      <c r="AT156" s="143" t="s">
        <v>184</v>
      </c>
      <c r="AU156" s="143" t="s">
        <v>21</v>
      </c>
      <c r="AY156" s="17" t="s">
        <v>160</v>
      </c>
      <c r="BE156" s="144">
        <f t="shared" si="24"/>
        <v>0</v>
      </c>
      <c r="BF156" s="144">
        <f t="shared" si="25"/>
        <v>0</v>
      </c>
      <c r="BG156" s="144">
        <f t="shared" si="26"/>
        <v>0</v>
      </c>
      <c r="BH156" s="144">
        <f t="shared" si="27"/>
        <v>0</v>
      </c>
      <c r="BI156" s="144">
        <f t="shared" si="28"/>
        <v>0</v>
      </c>
      <c r="BJ156" s="17" t="s">
        <v>21</v>
      </c>
      <c r="BK156" s="144">
        <f t="shared" si="29"/>
        <v>0</v>
      </c>
      <c r="BL156" s="17" t="s">
        <v>167</v>
      </c>
      <c r="BM156" s="143" t="s">
        <v>852</v>
      </c>
    </row>
    <row r="157" spans="2:65" s="1" customFormat="1" ht="16.5" customHeight="1" x14ac:dyDescent="0.2">
      <c r="B157" s="33"/>
      <c r="C157" s="170" t="s">
        <v>548</v>
      </c>
      <c r="D157" s="170" t="s">
        <v>184</v>
      </c>
      <c r="E157" s="171" t="s">
        <v>853</v>
      </c>
      <c r="F157" s="172" t="s">
        <v>854</v>
      </c>
      <c r="G157" s="173" t="s">
        <v>237</v>
      </c>
      <c r="H157" s="174">
        <v>340</v>
      </c>
      <c r="I157" s="175"/>
      <c r="J157" s="176">
        <f t="shared" si="20"/>
        <v>0</v>
      </c>
      <c r="K157" s="172" t="s">
        <v>321</v>
      </c>
      <c r="L157" s="177"/>
      <c r="M157" s="178" t="s">
        <v>33</v>
      </c>
      <c r="N157" s="179" t="s">
        <v>49</v>
      </c>
      <c r="P157" s="141">
        <f t="shared" si="21"/>
        <v>0</v>
      </c>
      <c r="Q157" s="141">
        <v>0</v>
      </c>
      <c r="R157" s="141">
        <f t="shared" si="22"/>
        <v>0</v>
      </c>
      <c r="S157" s="141">
        <v>0</v>
      </c>
      <c r="T157" s="142">
        <f t="shared" si="23"/>
        <v>0</v>
      </c>
      <c r="AR157" s="143" t="s">
        <v>187</v>
      </c>
      <c r="AT157" s="143" t="s">
        <v>184</v>
      </c>
      <c r="AU157" s="143" t="s">
        <v>21</v>
      </c>
      <c r="AY157" s="17" t="s">
        <v>160</v>
      </c>
      <c r="BE157" s="144">
        <f t="shared" si="24"/>
        <v>0</v>
      </c>
      <c r="BF157" s="144">
        <f t="shared" si="25"/>
        <v>0</v>
      </c>
      <c r="BG157" s="144">
        <f t="shared" si="26"/>
        <v>0</v>
      </c>
      <c r="BH157" s="144">
        <f t="shared" si="27"/>
        <v>0</v>
      </c>
      <c r="BI157" s="144">
        <f t="shared" si="28"/>
        <v>0</v>
      </c>
      <c r="BJ157" s="17" t="s">
        <v>21</v>
      </c>
      <c r="BK157" s="144">
        <f t="shared" si="29"/>
        <v>0</v>
      </c>
      <c r="BL157" s="17" t="s">
        <v>167</v>
      </c>
      <c r="BM157" s="143" t="s">
        <v>855</v>
      </c>
    </row>
    <row r="158" spans="2:65" s="1" customFormat="1" ht="16.5" customHeight="1" x14ac:dyDescent="0.2">
      <c r="B158" s="33"/>
      <c r="C158" s="170" t="s">
        <v>555</v>
      </c>
      <c r="D158" s="170" t="s">
        <v>184</v>
      </c>
      <c r="E158" s="171" t="s">
        <v>856</v>
      </c>
      <c r="F158" s="172" t="s">
        <v>857</v>
      </c>
      <c r="G158" s="173" t="s">
        <v>237</v>
      </c>
      <c r="H158" s="174">
        <v>2490</v>
      </c>
      <c r="I158" s="175"/>
      <c r="J158" s="176">
        <f t="shared" si="20"/>
        <v>0</v>
      </c>
      <c r="K158" s="172" t="s">
        <v>321</v>
      </c>
      <c r="L158" s="177"/>
      <c r="M158" s="178" t="s">
        <v>33</v>
      </c>
      <c r="N158" s="179" t="s">
        <v>49</v>
      </c>
      <c r="P158" s="141">
        <f t="shared" si="21"/>
        <v>0</v>
      </c>
      <c r="Q158" s="141">
        <v>0</v>
      </c>
      <c r="R158" s="141">
        <f t="shared" si="22"/>
        <v>0</v>
      </c>
      <c r="S158" s="141">
        <v>0</v>
      </c>
      <c r="T158" s="142">
        <f t="shared" si="23"/>
        <v>0</v>
      </c>
      <c r="AR158" s="143" t="s">
        <v>187</v>
      </c>
      <c r="AT158" s="143" t="s">
        <v>184</v>
      </c>
      <c r="AU158" s="143" t="s">
        <v>21</v>
      </c>
      <c r="AY158" s="17" t="s">
        <v>160</v>
      </c>
      <c r="BE158" s="144">
        <f t="shared" si="24"/>
        <v>0</v>
      </c>
      <c r="BF158" s="144">
        <f t="shared" si="25"/>
        <v>0</v>
      </c>
      <c r="BG158" s="144">
        <f t="shared" si="26"/>
        <v>0</v>
      </c>
      <c r="BH158" s="144">
        <f t="shared" si="27"/>
        <v>0</v>
      </c>
      <c r="BI158" s="144">
        <f t="shared" si="28"/>
        <v>0</v>
      </c>
      <c r="BJ158" s="17" t="s">
        <v>21</v>
      </c>
      <c r="BK158" s="144">
        <f t="shared" si="29"/>
        <v>0</v>
      </c>
      <c r="BL158" s="17" t="s">
        <v>167</v>
      </c>
      <c r="BM158" s="143" t="s">
        <v>858</v>
      </c>
    </row>
    <row r="159" spans="2:65" s="1" customFormat="1" ht="16.5" customHeight="1" x14ac:dyDescent="0.2">
      <c r="B159" s="33"/>
      <c r="C159" s="170" t="s">
        <v>561</v>
      </c>
      <c r="D159" s="170" t="s">
        <v>184</v>
      </c>
      <c r="E159" s="171" t="s">
        <v>859</v>
      </c>
      <c r="F159" s="172" t="s">
        <v>860</v>
      </c>
      <c r="G159" s="173" t="s">
        <v>237</v>
      </c>
      <c r="H159" s="174">
        <v>90</v>
      </c>
      <c r="I159" s="175"/>
      <c r="J159" s="176">
        <f t="shared" si="20"/>
        <v>0</v>
      </c>
      <c r="K159" s="172" t="s">
        <v>321</v>
      </c>
      <c r="L159" s="177"/>
      <c r="M159" s="178" t="s">
        <v>33</v>
      </c>
      <c r="N159" s="179" t="s">
        <v>49</v>
      </c>
      <c r="P159" s="141">
        <f t="shared" si="21"/>
        <v>0</v>
      </c>
      <c r="Q159" s="141">
        <v>0</v>
      </c>
      <c r="R159" s="141">
        <f t="shared" si="22"/>
        <v>0</v>
      </c>
      <c r="S159" s="141">
        <v>0</v>
      </c>
      <c r="T159" s="142">
        <f t="shared" si="23"/>
        <v>0</v>
      </c>
      <c r="AR159" s="143" t="s">
        <v>187</v>
      </c>
      <c r="AT159" s="143" t="s">
        <v>184</v>
      </c>
      <c r="AU159" s="143" t="s">
        <v>21</v>
      </c>
      <c r="AY159" s="17" t="s">
        <v>160</v>
      </c>
      <c r="BE159" s="144">
        <f t="shared" si="24"/>
        <v>0</v>
      </c>
      <c r="BF159" s="144">
        <f t="shared" si="25"/>
        <v>0</v>
      </c>
      <c r="BG159" s="144">
        <f t="shared" si="26"/>
        <v>0</v>
      </c>
      <c r="BH159" s="144">
        <f t="shared" si="27"/>
        <v>0</v>
      </c>
      <c r="BI159" s="144">
        <f t="shared" si="28"/>
        <v>0</v>
      </c>
      <c r="BJ159" s="17" t="s">
        <v>21</v>
      </c>
      <c r="BK159" s="144">
        <f t="shared" si="29"/>
        <v>0</v>
      </c>
      <c r="BL159" s="17" t="s">
        <v>167</v>
      </c>
      <c r="BM159" s="143" t="s">
        <v>861</v>
      </c>
    </row>
    <row r="160" spans="2:65" s="1" customFormat="1" ht="16.5" customHeight="1" x14ac:dyDescent="0.2">
      <c r="B160" s="33"/>
      <c r="C160" s="170" t="s">
        <v>566</v>
      </c>
      <c r="D160" s="170" t="s">
        <v>184</v>
      </c>
      <c r="E160" s="171" t="s">
        <v>862</v>
      </c>
      <c r="F160" s="172" t="s">
        <v>863</v>
      </c>
      <c r="G160" s="173" t="s">
        <v>237</v>
      </c>
      <c r="H160" s="174">
        <v>70</v>
      </c>
      <c r="I160" s="175"/>
      <c r="J160" s="176">
        <f t="shared" si="20"/>
        <v>0</v>
      </c>
      <c r="K160" s="172" t="s">
        <v>321</v>
      </c>
      <c r="L160" s="177"/>
      <c r="M160" s="178" t="s">
        <v>33</v>
      </c>
      <c r="N160" s="179" t="s">
        <v>49</v>
      </c>
      <c r="P160" s="141">
        <f t="shared" si="21"/>
        <v>0</v>
      </c>
      <c r="Q160" s="141">
        <v>0</v>
      </c>
      <c r="R160" s="141">
        <f t="shared" si="22"/>
        <v>0</v>
      </c>
      <c r="S160" s="141">
        <v>0</v>
      </c>
      <c r="T160" s="142">
        <f t="shared" si="23"/>
        <v>0</v>
      </c>
      <c r="AR160" s="143" t="s">
        <v>187</v>
      </c>
      <c r="AT160" s="143" t="s">
        <v>184</v>
      </c>
      <c r="AU160" s="143" t="s">
        <v>21</v>
      </c>
      <c r="AY160" s="17" t="s">
        <v>160</v>
      </c>
      <c r="BE160" s="144">
        <f t="shared" si="24"/>
        <v>0</v>
      </c>
      <c r="BF160" s="144">
        <f t="shared" si="25"/>
        <v>0</v>
      </c>
      <c r="BG160" s="144">
        <f t="shared" si="26"/>
        <v>0</v>
      </c>
      <c r="BH160" s="144">
        <f t="shared" si="27"/>
        <v>0</v>
      </c>
      <c r="BI160" s="144">
        <f t="shared" si="28"/>
        <v>0</v>
      </c>
      <c r="BJ160" s="17" t="s">
        <v>21</v>
      </c>
      <c r="BK160" s="144">
        <f t="shared" si="29"/>
        <v>0</v>
      </c>
      <c r="BL160" s="17" t="s">
        <v>167</v>
      </c>
      <c r="BM160" s="143" t="s">
        <v>864</v>
      </c>
    </row>
    <row r="161" spans="2:65" s="1" customFormat="1" ht="16.5" customHeight="1" x14ac:dyDescent="0.2">
      <c r="B161" s="33"/>
      <c r="C161" s="170" t="s">
        <v>571</v>
      </c>
      <c r="D161" s="170" t="s">
        <v>184</v>
      </c>
      <c r="E161" s="171" t="s">
        <v>865</v>
      </c>
      <c r="F161" s="172" t="s">
        <v>866</v>
      </c>
      <c r="G161" s="173" t="s">
        <v>237</v>
      </c>
      <c r="H161" s="174">
        <v>50</v>
      </c>
      <c r="I161" s="175"/>
      <c r="J161" s="176">
        <f t="shared" si="20"/>
        <v>0</v>
      </c>
      <c r="K161" s="172" t="s">
        <v>321</v>
      </c>
      <c r="L161" s="177"/>
      <c r="M161" s="178" t="s">
        <v>33</v>
      </c>
      <c r="N161" s="179" t="s">
        <v>49</v>
      </c>
      <c r="P161" s="141">
        <f t="shared" si="21"/>
        <v>0</v>
      </c>
      <c r="Q161" s="141">
        <v>0</v>
      </c>
      <c r="R161" s="141">
        <f t="shared" si="22"/>
        <v>0</v>
      </c>
      <c r="S161" s="141">
        <v>0</v>
      </c>
      <c r="T161" s="142">
        <f t="shared" si="23"/>
        <v>0</v>
      </c>
      <c r="AR161" s="143" t="s">
        <v>187</v>
      </c>
      <c r="AT161" s="143" t="s">
        <v>184</v>
      </c>
      <c r="AU161" s="143" t="s">
        <v>21</v>
      </c>
      <c r="AY161" s="17" t="s">
        <v>160</v>
      </c>
      <c r="BE161" s="144">
        <f t="shared" si="24"/>
        <v>0</v>
      </c>
      <c r="BF161" s="144">
        <f t="shared" si="25"/>
        <v>0</v>
      </c>
      <c r="BG161" s="144">
        <f t="shared" si="26"/>
        <v>0</v>
      </c>
      <c r="BH161" s="144">
        <f t="shared" si="27"/>
        <v>0</v>
      </c>
      <c r="BI161" s="144">
        <f t="shared" si="28"/>
        <v>0</v>
      </c>
      <c r="BJ161" s="17" t="s">
        <v>21</v>
      </c>
      <c r="BK161" s="144">
        <f t="shared" si="29"/>
        <v>0</v>
      </c>
      <c r="BL161" s="17" t="s">
        <v>167</v>
      </c>
      <c r="BM161" s="143" t="s">
        <v>867</v>
      </c>
    </row>
    <row r="162" spans="2:65" s="1" customFormat="1" ht="16.5" customHeight="1" x14ac:dyDescent="0.2">
      <c r="B162" s="33"/>
      <c r="C162" s="170" t="s">
        <v>576</v>
      </c>
      <c r="D162" s="170" t="s">
        <v>184</v>
      </c>
      <c r="E162" s="171" t="s">
        <v>868</v>
      </c>
      <c r="F162" s="172" t="s">
        <v>869</v>
      </c>
      <c r="G162" s="173" t="s">
        <v>237</v>
      </c>
      <c r="H162" s="174">
        <v>100</v>
      </c>
      <c r="I162" s="175"/>
      <c r="J162" s="176">
        <f t="shared" si="20"/>
        <v>0</v>
      </c>
      <c r="K162" s="172" t="s">
        <v>321</v>
      </c>
      <c r="L162" s="177"/>
      <c r="M162" s="178" t="s">
        <v>33</v>
      </c>
      <c r="N162" s="179" t="s">
        <v>49</v>
      </c>
      <c r="P162" s="141">
        <f t="shared" si="21"/>
        <v>0</v>
      </c>
      <c r="Q162" s="141">
        <v>0</v>
      </c>
      <c r="R162" s="141">
        <f t="shared" si="22"/>
        <v>0</v>
      </c>
      <c r="S162" s="141">
        <v>0</v>
      </c>
      <c r="T162" s="142">
        <f t="shared" si="23"/>
        <v>0</v>
      </c>
      <c r="AR162" s="143" t="s">
        <v>187</v>
      </c>
      <c r="AT162" s="143" t="s">
        <v>184</v>
      </c>
      <c r="AU162" s="143" t="s">
        <v>21</v>
      </c>
      <c r="AY162" s="17" t="s">
        <v>160</v>
      </c>
      <c r="BE162" s="144">
        <f t="shared" si="24"/>
        <v>0</v>
      </c>
      <c r="BF162" s="144">
        <f t="shared" si="25"/>
        <v>0</v>
      </c>
      <c r="BG162" s="144">
        <f t="shared" si="26"/>
        <v>0</v>
      </c>
      <c r="BH162" s="144">
        <f t="shared" si="27"/>
        <v>0</v>
      </c>
      <c r="BI162" s="144">
        <f t="shared" si="28"/>
        <v>0</v>
      </c>
      <c r="BJ162" s="17" t="s">
        <v>21</v>
      </c>
      <c r="BK162" s="144">
        <f t="shared" si="29"/>
        <v>0</v>
      </c>
      <c r="BL162" s="17" t="s">
        <v>167</v>
      </c>
      <c r="BM162" s="143" t="s">
        <v>870</v>
      </c>
    </row>
    <row r="163" spans="2:65" s="1" customFormat="1" ht="16.5" customHeight="1" x14ac:dyDescent="0.2">
      <c r="B163" s="33"/>
      <c r="C163" s="170" t="s">
        <v>582</v>
      </c>
      <c r="D163" s="170" t="s">
        <v>184</v>
      </c>
      <c r="E163" s="171" t="s">
        <v>871</v>
      </c>
      <c r="F163" s="172" t="s">
        <v>872</v>
      </c>
      <c r="G163" s="173" t="s">
        <v>237</v>
      </c>
      <c r="H163" s="174">
        <v>40</v>
      </c>
      <c r="I163" s="175"/>
      <c r="J163" s="176">
        <f t="shared" si="20"/>
        <v>0</v>
      </c>
      <c r="K163" s="172" t="s">
        <v>321</v>
      </c>
      <c r="L163" s="177"/>
      <c r="M163" s="184" t="s">
        <v>33</v>
      </c>
      <c r="N163" s="185" t="s">
        <v>49</v>
      </c>
      <c r="O163" s="182"/>
      <c r="P163" s="186">
        <f t="shared" si="21"/>
        <v>0</v>
      </c>
      <c r="Q163" s="186">
        <v>0</v>
      </c>
      <c r="R163" s="186">
        <f t="shared" si="22"/>
        <v>0</v>
      </c>
      <c r="S163" s="186">
        <v>0</v>
      </c>
      <c r="T163" s="187">
        <f t="shared" si="23"/>
        <v>0</v>
      </c>
      <c r="AR163" s="143" t="s">
        <v>187</v>
      </c>
      <c r="AT163" s="143" t="s">
        <v>184</v>
      </c>
      <c r="AU163" s="143" t="s">
        <v>21</v>
      </c>
      <c r="AY163" s="17" t="s">
        <v>160</v>
      </c>
      <c r="BE163" s="144">
        <f t="shared" si="24"/>
        <v>0</v>
      </c>
      <c r="BF163" s="144">
        <f t="shared" si="25"/>
        <v>0</v>
      </c>
      <c r="BG163" s="144">
        <f t="shared" si="26"/>
        <v>0</v>
      </c>
      <c r="BH163" s="144">
        <f t="shared" si="27"/>
        <v>0</v>
      </c>
      <c r="BI163" s="144">
        <f t="shared" si="28"/>
        <v>0</v>
      </c>
      <c r="BJ163" s="17" t="s">
        <v>21</v>
      </c>
      <c r="BK163" s="144">
        <f t="shared" si="29"/>
        <v>0</v>
      </c>
      <c r="BL163" s="17" t="s">
        <v>167</v>
      </c>
      <c r="BM163" s="143" t="s">
        <v>873</v>
      </c>
    </row>
    <row r="164" spans="2:65" s="1" customFormat="1" ht="6.95" customHeight="1" x14ac:dyDescent="0.2">
      <c r="B164" s="42"/>
      <c r="C164" s="43"/>
      <c r="D164" s="43"/>
      <c r="E164" s="43"/>
      <c r="F164" s="43"/>
      <c r="G164" s="43"/>
      <c r="H164" s="43"/>
      <c r="I164" s="43"/>
      <c r="J164" s="43"/>
      <c r="K164" s="43"/>
      <c r="L164" s="33"/>
    </row>
  </sheetData>
  <sheetProtection algorithmName="SHA-512" hashValue="NZnrVQgYjfM5rJZy0sJB3Fd0+gAjiAtPoOzb4eYxnQVhaX+NCJutD+sx00uhvXzyif516h87hVZrR0A1uXETrA==" saltValue="fSafhargvP9i2O7TGl/g9EJ4BRJpzPc8+4mD0LjZGkWEeTjUTEcCTSxP352j+HflRgtO5pl2v3UvKaX1ppKeHQ==" spinCount="100000" sheet="1" objects="1" scenarios="1" formatColumns="0" formatRows="0" autoFilter="0"/>
  <autoFilter ref="C88:K163"/>
  <mergeCells count="12">
    <mergeCell ref="E81:H81"/>
    <mergeCell ref="L2:V2"/>
    <mergeCell ref="E50:H50"/>
    <mergeCell ref="E52:H52"/>
    <mergeCell ref="E54:H54"/>
    <mergeCell ref="E77:H77"/>
    <mergeCell ref="E79:H7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1"/>
  <sheetViews>
    <sheetView showGridLines="0" topLeftCell="A76" workbookViewId="0">
      <selection activeCell="I109" sqref="I10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97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120</v>
      </c>
      <c r="L4" s="20"/>
      <c r="M4" s="91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8" t="str">
        <f>'Rekapitulace stavby'!K6</f>
        <v>Rekonstrukce pobočky knihovny Petra Bezruče - Opava Kateřinky</v>
      </c>
      <c r="F7" s="319"/>
      <c r="G7" s="319"/>
      <c r="H7" s="319"/>
      <c r="L7" s="20"/>
    </row>
    <row r="8" spans="2:46" ht="12" customHeight="1" x14ac:dyDescent="0.2">
      <c r="B8" s="20"/>
      <c r="D8" s="27" t="s">
        <v>121</v>
      </c>
      <c r="L8" s="20"/>
    </row>
    <row r="9" spans="2:46" s="1" customFormat="1" ht="16.5" customHeight="1" x14ac:dyDescent="0.2">
      <c r="B9" s="33"/>
      <c r="E9" s="318" t="s">
        <v>689</v>
      </c>
      <c r="F9" s="317"/>
      <c r="G9" s="317"/>
      <c r="H9" s="317"/>
      <c r="L9" s="33"/>
    </row>
    <row r="10" spans="2:46" s="1" customFormat="1" ht="12" customHeight="1" x14ac:dyDescent="0.2">
      <c r="B10" s="33"/>
      <c r="D10" s="27" t="s">
        <v>690</v>
      </c>
      <c r="L10" s="33"/>
    </row>
    <row r="11" spans="2:46" s="1" customFormat="1" ht="16.5" customHeight="1" x14ac:dyDescent="0.2">
      <c r="B11" s="33"/>
      <c r="E11" s="311" t="s">
        <v>874</v>
      </c>
      <c r="F11" s="317"/>
      <c r="G11" s="317"/>
      <c r="H11" s="317"/>
      <c r="L11" s="33"/>
    </row>
    <row r="12" spans="2:46" s="1" customFormat="1" x14ac:dyDescent="0.2">
      <c r="B12" s="33"/>
      <c r="L12" s="33"/>
    </row>
    <row r="13" spans="2:46" s="1" customFormat="1" ht="12" customHeight="1" x14ac:dyDescent="0.2">
      <c r="B13" s="33"/>
      <c r="D13" s="27" t="s">
        <v>18</v>
      </c>
      <c r="F13" s="25" t="s">
        <v>33</v>
      </c>
      <c r="I13" s="27" t="s">
        <v>20</v>
      </c>
      <c r="J13" s="25" t="s">
        <v>33</v>
      </c>
      <c r="L13" s="33"/>
    </row>
    <row r="14" spans="2:46" s="1" customFormat="1" ht="12" customHeight="1" x14ac:dyDescent="0.2">
      <c r="B14" s="33"/>
      <c r="D14" s="27" t="s">
        <v>22</v>
      </c>
      <c r="F14" s="25" t="s">
        <v>23</v>
      </c>
      <c r="I14" s="27" t="s">
        <v>24</v>
      </c>
      <c r="J14" s="50" t="str">
        <f>'Rekapitulace stavby'!AN8</f>
        <v>22. 5. 2025</v>
      </c>
      <c r="L14" s="33"/>
    </row>
    <row r="15" spans="2:46" s="1" customFormat="1" ht="10.9" customHeight="1" x14ac:dyDescent="0.2">
      <c r="B15" s="33"/>
      <c r="L15" s="33"/>
    </row>
    <row r="16" spans="2:46" s="1" customFormat="1" ht="12" customHeight="1" x14ac:dyDescent="0.2">
      <c r="B16" s="33"/>
      <c r="D16" s="27" t="s">
        <v>28</v>
      </c>
      <c r="I16" s="27" t="s">
        <v>29</v>
      </c>
      <c r="J16" s="25" t="s">
        <v>30</v>
      </c>
      <c r="L16" s="33"/>
    </row>
    <row r="17" spans="2:12" s="1" customFormat="1" ht="18" customHeight="1" x14ac:dyDescent="0.2">
      <c r="B17" s="33"/>
      <c r="E17" s="25" t="s">
        <v>31</v>
      </c>
      <c r="I17" s="27" t="s">
        <v>32</v>
      </c>
      <c r="J17" s="25" t="s">
        <v>33</v>
      </c>
      <c r="L17" s="33"/>
    </row>
    <row r="18" spans="2:12" s="1" customFormat="1" ht="6.95" customHeight="1" x14ac:dyDescent="0.2">
      <c r="B18" s="33"/>
      <c r="L18" s="33"/>
    </row>
    <row r="19" spans="2:12" s="1" customFormat="1" ht="12" customHeight="1" x14ac:dyDescent="0.2">
      <c r="B19" s="33"/>
      <c r="D19" s="27" t="s">
        <v>34</v>
      </c>
      <c r="I19" s="27" t="s">
        <v>29</v>
      </c>
      <c r="J19" s="28" t="str">
        <f>'Rekapitulace stavby'!AN13</f>
        <v>Vyplň údaj</v>
      </c>
      <c r="L19" s="33"/>
    </row>
    <row r="20" spans="2:12" s="1" customFormat="1" ht="18" customHeight="1" x14ac:dyDescent="0.2">
      <c r="B20" s="33"/>
      <c r="E20" s="320" t="str">
        <f>'Rekapitulace stavby'!E14</f>
        <v>Vyplň údaj</v>
      </c>
      <c r="F20" s="302"/>
      <c r="G20" s="302"/>
      <c r="H20" s="302"/>
      <c r="I20" s="27" t="s">
        <v>32</v>
      </c>
      <c r="J20" s="28" t="str">
        <f>'Rekapitulace stavby'!AN14</f>
        <v>Vyplň údaj</v>
      </c>
      <c r="L20" s="33"/>
    </row>
    <row r="21" spans="2:12" s="1" customFormat="1" ht="6.95" customHeight="1" x14ac:dyDescent="0.2">
      <c r="B21" s="33"/>
      <c r="L21" s="33"/>
    </row>
    <row r="22" spans="2:12" s="1" customFormat="1" ht="12" customHeight="1" x14ac:dyDescent="0.2">
      <c r="B22" s="33"/>
      <c r="D22" s="27" t="s">
        <v>36</v>
      </c>
      <c r="I22" s="27" t="s">
        <v>29</v>
      </c>
      <c r="J22" s="25" t="s">
        <v>37</v>
      </c>
      <c r="L22" s="33"/>
    </row>
    <row r="23" spans="2:12" s="1" customFormat="1" ht="18" customHeight="1" x14ac:dyDescent="0.2">
      <c r="B23" s="33"/>
      <c r="E23" s="25" t="s">
        <v>38</v>
      </c>
      <c r="I23" s="27" t="s">
        <v>32</v>
      </c>
      <c r="J23" s="25" t="s">
        <v>33</v>
      </c>
      <c r="L23" s="33"/>
    </row>
    <row r="24" spans="2:12" s="1" customFormat="1" ht="6.95" customHeight="1" x14ac:dyDescent="0.2">
      <c r="B24" s="33"/>
      <c r="L24" s="33"/>
    </row>
    <row r="25" spans="2:12" s="1" customFormat="1" ht="12" customHeight="1" x14ac:dyDescent="0.2">
      <c r="B25" s="33"/>
      <c r="D25" s="27" t="s">
        <v>40</v>
      </c>
      <c r="I25" s="27" t="s">
        <v>29</v>
      </c>
      <c r="J25" s="25" t="str">
        <f>IF('Rekapitulace stavby'!AN19="","",'Rekapitulace stavby'!AN19)</f>
        <v/>
      </c>
      <c r="L25" s="33"/>
    </row>
    <row r="26" spans="2:12" s="1" customFormat="1" ht="18" customHeight="1" x14ac:dyDescent="0.2">
      <c r="B26" s="33"/>
      <c r="E26" s="25" t="str">
        <f>IF('Rekapitulace stavby'!E20="","",'Rekapitulace stavby'!E20)</f>
        <v xml:space="preserve"> </v>
      </c>
      <c r="I26" s="27" t="s">
        <v>32</v>
      </c>
      <c r="J26" s="25" t="str">
        <f>IF('Rekapitulace stavby'!AN20="","",'Rekapitulace stavby'!AN20)</f>
        <v/>
      </c>
      <c r="L26" s="33"/>
    </row>
    <row r="27" spans="2:12" s="1" customFormat="1" ht="6.95" customHeight="1" x14ac:dyDescent="0.2">
      <c r="B27" s="33"/>
      <c r="L27" s="33"/>
    </row>
    <row r="28" spans="2:12" s="1" customFormat="1" ht="12" customHeight="1" x14ac:dyDescent="0.2">
      <c r="B28" s="33"/>
      <c r="D28" s="27" t="s">
        <v>42</v>
      </c>
      <c r="L28" s="33"/>
    </row>
    <row r="29" spans="2:12" s="7" customFormat="1" ht="47.25" customHeight="1" x14ac:dyDescent="0.2">
      <c r="B29" s="92"/>
      <c r="E29" s="306" t="s">
        <v>43</v>
      </c>
      <c r="F29" s="306"/>
      <c r="G29" s="306"/>
      <c r="H29" s="306"/>
      <c r="L29" s="92"/>
    </row>
    <row r="30" spans="2:12" s="1" customFormat="1" ht="6.95" customHeight="1" x14ac:dyDescent="0.2">
      <c r="B30" s="33"/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 x14ac:dyDescent="0.2">
      <c r="B32" s="33"/>
      <c r="D32" s="93" t="s">
        <v>44</v>
      </c>
      <c r="J32" s="64">
        <f>ROUND(J91, 2)</f>
        <v>0</v>
      </c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 x14ac:dyDescent="0.2">
      <c r="B34" s="33"/>
      <c r="F34" s="36" t="s">
        <v>46</v>
      </c>
      <c r="I34" s="36" t="s">
        <v>45</v>
      </c>
      <c r="J34" s="36" t="s">
        <v>47</v>
      </c>
      <c r="L34" s="33"/>
    </row>
    <row r="35" spans="2:12" s="1" customFormat="1" ht="14.45" customHeight="1" x14ac:dyDescent="0.2">
      <c r="B35" s="33"/>
      <c r="D35" s="53" t="s">
        <v>48</v>
      </c>
      <c r="E35" s="27" t="s">
        <v>49</v>
      </c>
      <c r="F35" s="84">
        <f>ROUND((SUM(BE91:BE160)),  2)</f>
        <v>0</v>
      </c>
      <c r="I35" s="94">
        <v>0.21</v>
      </c>
      <c r="J35" s="84">
        <f>ROUND(((SUM(BE91:BE160))*I35),  2)</f>
        <v>0</v>
      </c>
      <c r="L35" s="33"/>
    </row>
    <row r="36" spans="2:12" s="1" customFormat="1" ht="14.45" customHeight="1" x14ac:dyDescent="0.2">
      <c r="B36" s="33"/>
      <c r="E36" s="27" t="s">
        <v>50</v>
      </c>
      <c r="F36" s="84">
        <f>ROUND((SUM(BF91:BF160)),  2)</f>
        <v>0</v>
      </c>
      <c r="I36" s="94">
        <v>0.12</v>
      </c>
      <c r="J36" s="84">
        <f>ROUND(((SUM(BF91:BF160))*I36),  2)</f>
        <v>0</v>
      </c>
      <c r="L36" s="33"/>
    </row>
    <row r="37" spans="2:12" s="1" customFormat="1" ht="14.45" hidden="1" customHeight="1" x14ac:dyDescent="0.2">
      <c r="B37" s="33"/>
      <c r="E37" s="27" t="s">
        <v>51</v>
      </c>
      <c r="F37" s="84">
        <f>ROUND((SUM(BG91:BG160)),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 x14ac:dyDescent="0.2">
      <c r="B38" s="33"/>
      <c r="E38" s="27" t="s">
        <v>52</v>
      </c>
      <c r="F38" s="84">
        <f>ROUND((SUM(BH91:BH160)),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 x14ac:dyDescent="0.2">
      <c r="B39" s="33"/>
      <c r="E39" s="27" t="s">
        <v>53</v>
      </c>
      <c r="F39" s="84">
        <f>ROUND((SUM(BI91:BI160)),  2)</f>
        <v>0</v>
      </c>
      <c r="I39" s="94">
        <v>0</v>
      </c>
      <c r="J39" s="84">
        <f>0</f>
        <v>0</v>
      </c>
      <c r="L39" s="33"/>
    </row>
    <row r="40" spans="2:12" s="1" customFormat="1" ht="6.95" customHeight="1" x14ac:dyDescent="0.2">
      <c r="B40" s="33"/>
      <c r="L40" s="33"/>
    </row>
    <row r="41" spans="2:12" s="1" customFormat="1" ht="25.35" customHeight="1" x14ac:dyDescent="0.2">
      <c r="B41" s="33"/>
      <c r="C41" s="95"/>
      <c r="D41" s="96" t="s">
        <v>54</v>
      </c>
      <c r="E41" s="55"/>
      <c r="F41" s="55"/>
      <c r="G41" s="97" t="s">
        <v>55</v>
      </c>
      <c r="H41" s="98" t="s">
        <v>56</v>
      </c>
      <c r="I41" s="55"/>
      <c r="J41" s="99">
        <f>SUM(J32:J39)</f>
        <v>0</v>
      </c>
      <c r="K41" s="100"/>
      <c r="L41" s="33"/>
    </row>
    <row r="42" spans="2:12" s="1" customFormat="1" ht="14.45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 x14ac:dyDescent="0.2">
      <c r="B47" s="33"/>
      <c r="C47" s="21" t="s">
        <v>123</v>
      </c>
      <c r="L47" s="33"/>
    </row>
    <row r="48" spans="2:12" s="1" customFormat="1" ht="6.95" customHeight="1" x14ac:dyDescent="0.2">
      <c r="B48" s="33"/>
      <c r="L48" s="33"/>
    </row>
    <row r="49" spans="2:47" s="1" customFormat="1" ht="12" customHeight="1" x14ac:dyDescent="0.2">
      <c r="B49" s="33"/>
      <c r="C49" s="27" t="s">
        <v>16</v>
      </c>
      <c r="L49" s="33"/>
    </row>
    <row r="50" spans="2:47" s="1" customFormat="1" ht="16.5" customHeight="1" x14ac:dyDescent="0.2">
      <c r="B50" s="33"/>
      <c r="E50" s="318" t="str">
        <f>E7</f>
        <v>Rekonstrukce pobočky knihovny Petra Bezruče - Opava Kateřinky</v>
      </c>
      <c r="F50" s="319"/>
      <c r="G50" s="319"/>
      <c r="H50" s="319"/>
      <c r="L50" s="33"/>
    </row>
    <row r="51" spans="2:47" ht="12" customHeight="1" x14ac:dyDescent="0.2">
      <c r="B51" s="20"/>
      <c r="C51" s="27" t="s">
        <v>121</v>
      </c>
      <c r="L51" s="20"/>
    </row>
    <row r="52" spans="2:47" s="1" customFormat="1" ht="16.5" customHeight="1" x14ac:dyDescent="0.2">
      <c r="B52" s="33"/>
      <c r="E52" s="318" t="s">
        <v>689</v>
      </c>
      <c r="F52" s="317"/>
      <c r="G52" s="317"/>
      <c r="H52" s="317"/>
      <c r="L52" s="33"/>
    </row>
    <row r="53" spans="2:47" s="1" customFormat="1" ht="12" customHeight="1" x14ac:dyDescent="0.2">
      <c r="B53" s="33"/>
      <c r="C53" s="27" t="s">
        <v>690</v>
      </c>
      <c r="L53" s="33"/>
    </row>
    <row r="54" spans="2:47" s="1" customFormat="1" ht="16.5" customHeight="1" x14ac:dyDescent="0.2">
      <c r="B54" s="33"/>
      <c r="E54" s="311" t="str">
        <f>E11</f>
        <v>03-2 - Montáž silnoproud</v>
      </c>
      <c r="F54" s="317"/>
      <c r="G54" s="317"/>
      <c r="H54" s="317"/>
      <c r="L54" s="33"/>
    </row>
    <row r="55" spans="2:47" s="1" customFormat="1" ht="6.95" customHeight="1" x14ac:dyDescent="0.2">
      <c r="B55" s="33"/>
      <c r="L55" s="33"/>
    </row>
    <row r="56" spans="2:47" s="1" customFormat="1" ht="12" customHeight="1" x14ac:dyDescent="0.2">
      <c r="B56" s="33"/>
      <c r="C56" s="27" t="s">
        <v>22</v>
      </c>
      <c r="F56" s="25" t="str">
        <f>F14</f>
        <v>Šrámkova 4, Opava Kateřinky</v>
      </c>
      <c r="I56" s="27" t="s">
        <v>24</v>
      </c>
      <c r="J56" s="50" t="str">
        <f>IF(J14="","",J14)</f>
        <v>22. 5. 2025</v>
      </c>
      <c r="L56" s="33"/>
    </row>
    <row r="57" spans="2:47" s="1" customFormat="1" ht="6.95" customHeight="1" x14ac:dyDescent="0.2">
      <c r="B57" s="33"/>
      <c r="L57" s="33"/>
    </row>
    <row r="58" spans="2:47" s="1" customFormat="1" ht="15.2" customHeight="1" x14ac:dyDescent="0.2">
      <c r="B58" s="33"/>
      <c r="C58" s="27" t="s">
        <v>28</v>
      </c>
      <c r="F58" s="25" t="str">
        <f>E17</f>
        <v>Statutární město Opava</v>
      </c>
      <c r="I58" s="27" t="s">
        <v>36</v>
      </c>
      <c r="J58" s="31" t="str">
        <f>E23</f>
        <v>Matěj Bálek</v>
      </c>
      <c r="L58" s="33"/>
    </row>
    <row r="59" spans="2:47" s="1" customFormat="1" ht="15.2" customHeight="1" x14ac:dyDescent="0.2">
      <c r="B59" s="33"/>
      <c r="C59" s="27" t="s">
        <v>34</v>
      </c>
      <c r="F59" s="25" t="str">
        <f>IF(E20="","",E20)</f>
        <v>Vyplň údaj</v>
      </c>
      <c r="I59" s="27" t="s">
        <v>40</v>
      </c>
      <c r="J59" s="31" t="str">
        <f>E26</f>
        <v xml:space="preserve"> </v>
      </c>
      <c r="L59" s="33"/>
    </row>
    <row r="60" spans="2:47" s="1" customFormat="1" ht="10.35" customHeight="1" x14ac:dyDescent="0.2">
      <c r="B60" s="33"/>
      <c r="L60" s="33"/>
    </row>
    <row r="61" spans="2:47" s="1" customFormat="1" ht="29.25" customHeight="1" x14ac:dyDescent="0.2">
      <c r="B61" s="33"/>
      <c r="C61" s="101" t="s">
        <v>124</v>
      </c>
      <c r="D61" s="95"/>
      <c r="E61" s="95"/>
      <c r="F61" s="95"/>
      <c r="G61" s="95"/>
      <c r="H61" s="95"/>
      <c r="I61" s="95"/>
      <c r="J61" s="102" t="s">
        <v>125</v>
      </c>
      <c r="K61" s="95"/>
      <c r="L61" s="33"/>
    </row>
    <row r="62" spans="2:47" s="1" customFormat="1" ht="10.35" customHeight="1" x14ac:dyDescent="0.2">
      <c r="B62" s="33"/>
      <c r="L62" s="33"/>
    </row>
    <row r="63" spans="2:47" s="1" customFormat="1" ht="22.9" customHeight="1" x14ac:dyDescent="0.2">
      <c r="B63" s="33"/>
      <c r="C63" s="103" t="s">
        <v>76</v>
      </c>
      <c r="J63" s="64">
        <f>J91</f>
        <v>0</v>
      </c>
      <c r="L63" s="33"/>
      <c r="AU63" s="17" t="s">
        <v>126</v>
      </c>
    </row>
    <row r="64" spans="2:47" s="8" customFormat="1" ht="24.95" customHeight="1" x14ac:dyDescent="0.2">
      <c r="B64" s="104"/>
      <c r="D64" s="105" t="s">
        <v>875</v>
      </c>
      <c r="E64" s="106"/>
      <c r="F64" s="106"/>
      <c r="G64" s="106"/>
      <c r="H64" s="106"/>
      <c r="I64" s="106"/>
      <c r="J64" s="107">
        <f>J92</f>
        <v>0</v>
      </c>
      <c r="L64" s="104"/>
    </row>
    <row r="65" spans="2:12" s="8" customFormat="1" ht="24.95" customHeight="1" x14ac:dyDescent="0.2">
      <c r="B65" s="104"/>
      <c r="D65" s="105" t="s">
        <v>876</v>
      </c>
      <c r="E65" s="106"/>
      <c r="F65" s="106"/>
      <c r="G65" s="106"/>
      <c r="H65" s="106"/>
      <c r="I65" s="106"/>
      <c r="J65" s="107">
        <f>J94</f>
        <v>0</v>
      </c>
      <c r="L65" s="104"/>
    </row>
    <row r="66" spans="2:12" s="8" customFormat="1" ht="24.95" customHeight="1" x14ac:dyDescent="0.2">
      <c r="B66" s="104"/>
      <c r="D66" s="105" t="s">
        <v>877</v>
      </c>
      <c r="E66" s="106"/>
      <c r="F66" s="106"/>
      <c r="G66" s="106"/>
      <c r="H66" s="106"/>
      <c r="I66" s="106"/>
      <c r="J66" s="107">
        <f>J128</f>
        <v>0</v>
      </c>
      <c r="L66" s="104"/>
    </row>
    <row r="67" spans="2:12" s="8" customFormat="1" ht="24.95" customHeight="1" x14ac:dyDescent="0.2">
      <c r="B67" s="104"/>
      <c r="D67" s="105" t="s">
        <v>878</v>
      </c>
      <c r="E67" s="106"/>
      <c r="F67" s="106"/>
      <c r="G67" s="106"/>
      <c r="H67" s="106"/>
      <c r="I67" s="106"/>
      <c r="J67" s="107">
        <f>J132</f>
        <v>0</v>
      </c>
      <c r="L67" s="104"/>
    </row>
    <row r="68" spans="2:12" s="8" customFormat="1" ht="24.95" customHeight="1" x14ac:dyDescent="0.2">
      <c r="B68" s="104"/>
      <c r="D68" s="105" t="s">
        <v>879</v>
      </c>
      <c r="E68" s="106"/>
      <c r="F68" s="106"/>
      <c r="G68" s="106"/>
      <c r="H68" s="106"/>
      <c r="I68" s="106"/>
      <c r="J68" s="107">
        <f>J142</f>
        <v>0</v>
      </c>
      <c r="L68" s="104"/>
    </row>
    <row r="69" spans="2:12" s="8" customFormat="1" ht="24.95" customHeight="1" x14ac:dyDescent="0.2">
      <c r="B69" s="104"/>
      <c r="D69" s="105" t="s">
        <v>880</v>
      </c>
      <c r="E69" s="106"/>
      <c r="F69" s="106"/>
      <c r="G69" s="106"/>
      <c r="H69" s="106"/>
      <c r="I69" s="106"/>
      <c r="J69" s="107">
        <f>J152</f>
        <v>0</v>
      </c>
      <c r="L69" s="104"/>
    </row>
    <row r="70" spans="2:12" s="1" customFormat="1" ht="21.75" customHeight="1" x14ac:dyDescent="0.2">
      <c r="B70" s="33"/>
      <c r="L70" s="33"/>
    </row>
    <row r="71" spans="2:12" s="1" customFormat="1" ht="6.95" customHeight="1" x14ac:dyDescent="0.2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5" customHeight="1" x14ac:dyDescent="0.2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5" customHeight="1" x14ac:dyDescent="0.2">
      <c r="B76" s="33"/>
      <c r="C76" s="21" t="s">
        <v>145</v>
      </c>
      <c r="L76" s="33"/>
    </row>
    <row r="77" spans="2:12" s="1" customFormat="1" ht="6.95" customHeight="1" x14ac:dyDescent="0.2">
      <c r="B77" s="33"/>
      <c r="L77" s="33"/>
    </row>
    <row r="78" spans="2:12" s="1" customFormat="1" ht="12" customHeight="1" x14ac:dyDescent="0.2">
      <c r="B78" s="33"/>
      <c r="C78" s="27" t="s">
        <v>16</v>
      </c>
      <c r="L78" s="33"/>
    </row>
    <row r="79" spans="2:12" s="1" customFormat="1" ht="16.5" customHeight="1" x14ac:dyDescent="0.2">
      <c r="B79" s="33"/>
      <c r="E79" s="318" t="str">
        <f>E7</f>
        <v>Rekonstrukce pobočky knihovny Petra Bezruče - Opava Kateřinky</v>
      </c>
      <c r="F79" s="319"/>
      <c r="G79" s="319"/>
      <c r="H79" s="319"/>
      <c r="L79" s="33"/>
    </row>
    <row r="80" spans="2:12" ht="12" customHeight="1" x14ac:dyDescent="0.2">
      <c r="B80" s="20"/>
      <c r="C80" s="27" t="s">
        <v>121</v>
      </c>
      <c r="L80" s="20"/>
    </row>
    <row r="81" spans="2:65" s="1" customFormat="1" ht="16.5" customHeight="1" x14ac:dyDescent="0.2">
      <c r="B81" s="33"/>
      <c r="E81" s="318" t="s">
        <v>689</v>
      </c>
      <c r="F81" s="317"/>
      <c r="G81" s="317"/>
      <c r="H81" s="317"/>
      <c r="L81" s="33"/>
    </row>
    <row r="82" spans="2:65" s="1" customFormat="1" ht="12" customHeight="1" x14ac:dyDescent="0.2">
      <c r="B82" s="33"/>
      <c r="C82" s="27" t="s">
        <v>690</v>
      </c>
      <c r="L82" s="33"/>
    </row>
    <row r="83" spans="2:65" s="1" customFormat="1" ht="16.5" customHeight="1" x14ac:dyDescent="0.2">
      <c r="B83" s="33"/>
      <c r="E83" s="311" t="str">
        <f>E11</f>
        <v>03-2 - Montáž silnoproud</v>
      </c>
      <c r="F83" s="317"/>
      <c r="G83" s="317"/>
      <c r="H83" s="317"/>
      <c r="L83" s="33"/>
    </row>
    <row r="84" spans="2:65" s="1" customFormat="1" ht="6.95" customHeight="1" x14ac:dyDescent="0.2">
      <c r="B84" s="33"/>
      <c r="L84" s="33"/>
    </row>
    <row r="85" spans="2:65" s="1" customFormat="1" ht="12" customHeight="1" x14ac:dyDescent="0.2">
      <c r="B85" s="33"/>
      <c r="C85" s="27" t="s">
        <v>22</v>
      </c>
      <c r="F85" s="25" t="str">
        <f>F14</f>
        <v>Šrámkova 4, Opava Kateřinky</v>
      </c>
      <c r="I85" s="27" t="s">
        <v>24</v>
      </c>
      <c r="J85" s="50" t="str">
        <f>IF(J14="","",J14)</f>
        <v>22. 5. 2025</v>
      </c>
      <c r="L85" s="33"/>
    </row>
    <row r="86" spans="2:65" s="1" customFormat="1" ht="6.95" customHeight="1" x14ac:dyDescent="0.2">
      <c r="B86" s="33"/>
      <c r="L86" s="33"/>
    </row>
    <row r="87" spans="2:65" s="1" customFormat="1" ht="15.2" customHeight="1" x14ac:dyDescent="0.2">
      <c r="B87" s="33"/>
      <c r="C87" s="27" t="s">
        <v>28</v>
      </c>
      <c r="F87" s="25" t="str">
        <f>E17</f>
        <v>Statutární město Opava</v>
      </c>
      <c r="I87" s="27" t="s">
        <v>36</v>
      </c>
      <c r="J87" s="31" t="str">
        <f>E23</f>
        <v>Matěj Bálek</v>
      </c>
      <c r="L87" s="33"/>
    </row>
    <row r="88" spans="2:65" s="1" customFormat="1" ht="15.2" customHeight="1" x14ac:dyDescent="0.2">
      <c r="B88" s="33"/>
      <c r="C88" s="27" t="s">
        <v>34</v>
      </c>
      <c r="F88" s="25" t="str">
        <f>IF(E20="","",E20)</f>
        <v>Vyplň údaj</v>
      </c>
      <c r="I88" s="27" t="s">
        <v>40</v>
      </c>
      <c r="J88" s="31" t="str">
        <f>E26</f>
        <v xml:space="preserve"> </v>
      </c>
      <c r="L88" s="33"/>
    </row>
    <row r="89" spans="2:65" s="1" customFormat="1" ht="10.35" customHeight="1" x14ac:dyDescent="0.2">
      <c r="B89" s="33"/>
      <c r="L89" s="33"/>
    </row>
    <row r="90" spans="2:65" s="10" customFormat="1" ht="29.25" customHeight="1" x14ac:dyDescent="0.2">
      <c r="B90" s="112"/>
      <c r="C90" s="113" t="s">
        <v>146</v>
      </c>
      <c r="D90" s="114" t="s">
        <v>63</v>
      </c>
      <c r="E90" s="114" t="s">
        <v>59</v>
      </c>
      <c r="F90" s="114" t="s">
        <v>60</v>
      </c>
      <c r="G90" s="114" t="s">
        <v>147</v>
      </c>
      <c r="H90" s="114" t="s">
        <v>148</v>
      </c>
      <c r="I90" s="114" t="s">
        <v>149</v>
      </c>
      <c r="J90" s="114" t="s">
        <v>125</v>
      </c>
      <c r="K90" s="115" t="s">
        <v>150</v>
      </c>
      <c r="L90" s="112"/>
      <c r="M90" s="57" t="s">
        <v>33</v>
      </c>
      <c r="N90" s="58" t="s">
        <v>48</v>
      </c>
      <c r="O90" s="58" t="s">
        <v>151</v>
      </c>
      <c r="P90" s="58" t="s">
        <v>152</v>
      </c>
      <c r="Q90" s="58" t="s">
        <v>153</v>
      </c>
      <c r="R90" s="58" t="s">
        <v>154</v>
      </c>
      <c r="S90" s="58" t="s">
        <v>155</v>
      </c>
      <c r="T90" s="59" t="s">
        <v>156</v>
      </c>
    </row>
    <row r="91" spans="2:65" s="1" customFormat="1" ht="22.9" customHeight="1" x14ac:dyDescent="0.25">
      <c r="B91" s="33"/>
      <c r="C91" s="62" t="s">
        <v>157</v>
      </c>
      <c r="J91" s="116">
        <f>BK91</f>
        <v>0</v>
      </c>
      <c r="L91" s="33"/>
      <c r="M91" s="60"/>
      <c r="N91" s="51"/>
      <c r="O91" s="51"/>
      <c r="P91" s="117">
        <f>P92+P94+P128+P132+P142+P152</f>
        <v>0</v>
      </c>
      <c r="Q91" s="51"/>
      <c r="R91" s="117">
        <f>R92+R94+R128+R132+R142+R152</f>
        <v>0</v>
      </c>
      <c r="S91" s="51"/>
      <c r="T91" s="118">
        <f>T92+T94+T128+T132+T142+T152</f>
        <v>0</v>
      </c>
      <c r="AT91" s="17" t="s">
        <v>77</v>
      </c>
      <c r="AU91" s="17" t="s">
        <v>126</v>
      </c>
      <c r="BK91" s="119">
        <f>BK92+BK94+BK128+BK132+BK142+BK152</f>
        <v>0</v>
      </c>
    </row>
    <row r="92" spans="2:65" s="11" customFormat="1" ht="25.9" customHeight="1" x14ac:dyDescent="0.2">
      <c r="B92" s="120"/>
      <c r="D92" s="121" t="s">
        <v>77</v>
      </c>
      <c r="E92" s="122" t="s">
        <v>696</v>
      </c>
      <c r="F92" s="122" t="s">
        <v>881</v>
      </c>
      <c r="I92" s="123"/>
      <c r="J92" s="124">
        <f>BK92</f>
        <v>0</v>
      </c>
      <c r="L92" s="120"/>
      <c r="M92" s="125"/>
      <c r="P92" s="126">
        <f>P93</f>
        <v>0</v>
      </c>
      <c r="R92" s="126">
        <f>R93</f>
        <v>0</v>
      </c>
      <c r="T92" s="127">
        <f>T93</f>
        <v>0</v>
      </c>
      <c r="AR92" s="121" t="s">
        <v>21</v>
      </c>
      <c r="AT92" s="128" t="s">
        <v>77</v>
      </c>
      <c r="AU92" s="128" t="s">
        <v>78</v>
      </c>
      <c r="AY92" s="121" t="s">
        <v>160</v>
      </c>
      <c r="BK92" s="129">
        <f>BK93</f>
        <v>0</v>
      </c>
    </row>
    <row r="93" spans="2:65" s="1" customFormat="1" ht="24.2" customHeight="1" x14ac:dyDescent="0.2">
      <c r="B93" s="33"/>
      <c r="C93" s="132" t="s">
        <v>21</v>
      </c>
      <c r="D93" s="132" t="s">
        <v>162</v>
      </c>
      <c r="E93" s="133" t="s">
        <v>882</v>
      </c>
      <c r="F93" s="134" t="s">
        <v>883</v>
      </c>
      <c r="G93" s="135" t="s">
        <v>700</v>
      </c>
      <c r="H93" s="136">
        <v>1</v>
      </c>
      <c r="I93" s="137"/>
      <c r="J93" s="138">
        <f>ROUND(I93*H93,2)</f>
        <v>0</v>
      </c>
      <c r="K93" s="134" t="s">
        <v>321</v>
      </c>
      <c r="L93" s="33"/>
      <c r="M93" s="139" t="s">
        <v>33</v>
      </c>
      <c r="N93" s="140" t="s">
        <v>49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167</v>
      </c>
      <c r="AT93" s="143" t="s">
        <v>162</v>
      </c>
      <c r="AU93" s="143" t="s">
        <v>21</v>
      </c>
      <c r="AY93" s="17" t="s">
        <v>160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7" t="s">
        <v>21</v>
      </c>
      <c r="BK93" s="144">
        <f>ROUND(I93*H93,2)</f>
        <v>0</v>
      </c>
      <c r="BL93" s="17" t="s">
        <v>167</v>
      </c>
      <c r="BM93" s="143" t="s">
        <v>167</v>
      </c>
    </row>
    <row r="94" spans="2:65" s="11" customFormat="1" ht="25.9" customHeight="1" x14ac:dyDescent="0.2">
      <c r="B94" s="120"/>
      <c r="D94" s="121" t="s">
        <v>77</v>
      </c>
      <c r="E94" s="122" t="s">
        <v>701</v>
      </c>
      <c r="F94" s="122" t="s">
        <v>884</v>
      </c>
      <c r="I94" s="123"/>
      <c r="J94" s="124">
        <f>BK94</f>
        <v>0</v>
      </c>
      <c r="L94" s="120"/>
      <c r="M94" s="125"/>
      <c r="P94" s="126">
        <f>SUM(P95:P127)</f>
        <v>0</v>
      </c>
      <c r="R94" s="126">
        <f>SUM(R95:R127)</f>
        <v>0</v>
      </c>
      <c r="T94" s="127">
        <f>SUM(T95:T127)</f>
        <v>0</v>
      </c>
      <c r="AR94" s="121" t="s">
        <v>21</v>
      </c>
      <c r="AT94" s="128" t="s">
        <v>77</v>
      </c>
      <c r="AU94" s="128" t="s">
        <v>78</v>
      </c>
      <c r="AY94" s="121" t="s">
        <v>160</v>
      </c>
      <c r="BK94" s="129">
        <f>SUM(BK95:BK127)</f>
        <v>0</v>
      </c>
    </row>
    <row r="95" spans="2:65" s="1" customFormat="1" ht="16.5" customHeight="1" x14ac:dyDescent="0.2">
      <c r="B95" s="33"/>
      <c r="C95" s="132" t="s">
        <v>87</v>
      </c>
      <c r="D95" s="132" t="s">
        <v>162</v>
      </c>
      <c r="E95" s="133" t="s">
        <v>885</v>
      </c>
      <c r="F95" s="134" t="s">
        <v>886</v>
      </c>
      <c r="G95" s="135" t="s">
        <v>700</v>
      </c>
      <c r="H95" s="136">
        <v>15</v>
      </c>
      <c r="I95" s="137"/>
      <c r="J95" s="138">
        <f t="shared" ref="J95:J127" si="0">ROUND(I95*H95,2)</f>
        <v>0</v>
      </c>
      <c r="K95" s="134" t="s">
        <v>321</v>
      </c>
      <c r="L95" s="33"/>
      <c r="M95" s="139" t="s">
        <v>33</v>
      </c>
      <c r="N95" s="140" t="s">
        <v>49</v>
      </c>
      <c r="P95" s="141">
        <f t="shared" ref="P95:P127" si="1">O95*H95</f>
        <v>0</v>
      </c>
      <c r="Q95" s="141">
        <v>0</v>
      </c>
      <c r="R95" s="141">
        <f t="shared" ref="R95:R127" si="2">Q95*H95</f>
        <v>0</v>
      </c>
      <c r="S95" s="141">
        <v>0</v>
      </c>
      <c r="T95" s="142">
        <f t="shared" ref="T95:T127" si="3">S95*H95</f>
        <v>0</v>
      </c>
      <c r="AR95" s="143" t="s">
        <v>167</v>
      </c>
      <c r="AT95" s="143" t="s">
        <v>162</v>
      </c>
      <c r="AU95" s="143" t="s">
        <v>21</v>
      </c>
      <c r="AY95" s="17" t="s">
        <v>160</v>
      </c>
      <c r="BE95" s="144">
        <f t="shared" ref="BE95:BE127" si="4">IF(N95="základní",J95,0)</f>
        <v>0</v>
      </c>
      <c r="BF95" s="144">
        <f t="shared" ref="BF95:BF127" si="5">IF(N95="snížená",J95,0)</f>
        <v>0</v>
      </c>
      <c r="BG95" s="144">
        <f t="shared" ref="BG95:BG127" si="6">IF(N95="zákl. přenesená",J95,0)</f>
        <v>0</v>
      </c>
      <c r="BH95" s="144">
        <f t="shared" ref="BH95:BH127" si="7">IF(N95="sníž. přenesená",J95,0)</f>
        <v>0</v>
      </c>
      <c r="BI95" s="144">
        <f t="shared" ref="BI95:BI127" si="8">IF(N95="nulová",J95,0)</f>
        <v>0</v>
      </c>
      <c r="BJ95" s="17" t="s">
        <v>21</v>
      </c>
      <c r="BK95" s="144">
        <f t="shared" ref="BK95:BK127" si="9">ROUND(I95*H95,2)</f>
        <v>0</v>
      </c>
      <c r="BL95" s="17" t="s">
        <v>167</v>
      </c>
      <c r="BM95" s="143" t="s">
        <v>196</v>
      </c>
    </row>
    <row r="96" spans="2:65" s="1" customFormat="1" ht="16.5" customHeight="1" x14ac:dyDescent="0.2">
      <c r="B96" s="33"/>
      <c r="C96" s="132" t="s">
        <v>103</v>
      </c>
      <c r="D96" s="132" t="s">
        <v>162</v>
      </c>
      <c r="E96" s="133" t="s">
        <v>887</v>
      </c>
      <c r="F96" s="134" t="s">
        <v>888</v>
      </c>
      <c r="G96" s="135" t="s">
        <v>700</v>
      </c>
      <c r="H96" s="136">
        <v>24</v>
      </c>
      <c r="I96" s="137"/>
      <c r="J96" s="138">
        <f t="shared" si="0"/>
        <v>0</v>
      </c>
      <c r="K96" s="134" t="s">
        <v>321</v>
      </c>
      <c r="L96" s="33"/>
      <c r="M96" s="139" t="s">
        <v>33</v>
      </c>
      <c r="N96" s="140" t="s">
        <v>49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167</v>
      </c>
      <c r="AT96" s="143" t="s">
        <v>162</v>
      </c>
      <c r="AU96" s="143" t="s">
        <v>21</v>
      </c>
      <c r="AY96" s="17" t="s">
        <v>160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7" t="s">
        <v>21</v>
      </c>
      <c r="BK96" s="144">
        <f t="shared" si="9"/>
        <v>0</v>
      </c>
      <c r="BL96" s="17" t="s">
        <v>167</v>
      </c>
      <c r="BM96" s="143" t="s">
        <v>187</v>
      </c>
    </row>
    <row r="97" spans="2:65" s="1" customFormat="1" ht="16.5" customHeight="1" x14ac:dyDescent="0.2">
      <c r="B97" s="33"/>
      <c r="C97" s="132" t="s">
        <v>167</v>
      </c>
      <c r="D97" s="132" t="s">
        <v>162</v>
      </c>
      <c r="E97" s="133" t="s">
        <v>889</v>
      </c>
      <c r="F97" s="134" t="s">
        <v>890</v>
      </c>
      <c r="G97" s="135" t="s">
        <v>700</v>
      </c>
      <c r="H97" s="136">
        <v>2</v>
      </c>
      <c r="I97" s="137"/>
      <c r="J97" s="138">
        <f t="shared" si="0"/>
        <v>0</v>
      </c>
      <c r="K97" s="134" t="s">
        <v>321</v>
      </c>
      <c r="L97" s="33"/>
      <c r="M97" s="139" t="s">
        <v>33</v>
      </c>
      <c r="N97" s="140" t="s">
        <v>49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167</v>
      </c>
      <c r="AT97" s="143" t="s">
        <v>162</v>
      </c>
      <c r="AU97" s="143" t="s">
        <v>21</v>
      </c>
      <c r="AY97" s="17" t="s">
        <v>160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7" t="s">
        <v>21</v>
      </c>
      <c r="BK97" s="144">
        <f t="shared" si="9"/>
        <v>0</v>
      </c>
      <c r="BL97" s="17" t="s">
        <v>167</v>
      </c>
      <c r="BM97" s="143" t="s">
        <v>225</v>
      </c>
    </row>
    <row r="98" spans="2:65" s="1" customFormat="1" ht="16.5" customHeight="1" x14ac:dyDescent="0.2">
      <c r="B98" s="33"/>
      <c r="C98" s="132" t="s">
        <v>198</v>
      </c>
      <c r="D98" s="132" t="s">
        <v>162</v>
      </c>
      <c r="E98" s="133" t="s">
        <v>891</v>
      </c>
      <c r="F98" s="134" t="s">
        <v>892</v>
      </c>
      <c r="G98" s="135" t="s">
        <v>700</v>
      </c>
      <c r="H98" s="136">
        <v>1</v>
      </c>
      <c r="I98" s="137"/>
      <c r="J98" s="138">
        <f t="shared" si="0"/>
        <v>0</v>
      </c>
      <c r="K98" s="134" t="s">
        <v>321</v>
      </c>
      <c r="L98" s="33"/>
      <c r="M98" s="139" t="s">
        <v>33</v>
      </c>
      <c r="N98" s="140" t="s">
        <v>49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167</v>
      </c>
      <c r="AT98" s="143" t="s">
        <v>162</v>
      </c>
      <c r="AU98" s="143" t="s">
        <v>21</v>
      </c>
      <c r="AY98" s="17" t="s">
        <v>160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7" t="s">
        <v>21</v>
      </c>
      <c r="BK98" s="144">
        <f t="shared" si="9"/>
        <v>0</v>
      </c>
      <c r="BL98" s="17" t="s">
        <v>167</v>
      </c>
      <c r="BM98" s="143" t="s">
        <v>8</v>
      </c>
    </row>
    <row r="99" spans="2:65" s="1" customFormat="1" ht="16.5" customHeight="1" x14ac:dyDescent="0.2">
      <c r="B99" s="33"/>
      <c r="C99" s="132" t="s">
        <v>196</v>
      </c>
      <c r="D99" s="132" t="s">
        <v>162</v>
      </c>
      <c r="E99" s="133" t="s">
        <v>893</v>
      </c>
      <c r="F99" s="134" t="s">
        <v>894</v>
      </c>
      <c r="G99" s="135" t="s">
        <v>700</v>
      </c>
      <c r="H99" s="136">
        <v>8</v>
      </c>
      <c r="I99" s="137"/>
      <c r="J99" s="138">
        <f t="shared" si="0"/>
        <v>0</v>
      </c>
      <c r="K99" s="134" t="s">
        <v>321</v>
      </c>
      <c r="L99" s="33"/>
      <c r="M99" s="139" t="s">
        <v>33</v>
      </c>
      <c r="N99" s="140" t="s">
        <v>49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167</v>
      </c>
      <c r="AT99" s="143" t="s">
        <v>162</v>
      </c>
      <c r="AU99" s="143" t="s">
        <v>21</v>
      </c>
      <c r="AY99" s="17" t="s">
        <v>160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7" t="s">
        <v>21</v>
      </c>
      <c r="BK99" s="144">
        <f t="shared" si="9"/>
        <v>0</v>
      </c>
      <c r="BL99" s="17" t="s">
        <v>167</v>
      </c>
      <c r="BM99" s="143" t="s">
        <v>257</v>
      </c>
    </row>
    <row r="100" spans="2:65" s="1" customFormat="1" ht="16.5" customHeight="1" x14ac:dyDescent="0.2">
      <c r="B100" s="33"/>
      <c r="C100" s="132" t="s">
        <v>210</v>
      </c>
      <c r="D100" s="132" t="s">
        <v>162</v>
      </c>
      <c r="E100" s="133" t="s">
        <v>895</v>
      </c>
      <c r="F100" s="134" t="s">
        <v>896</v>
      </c>
      <c r="G100" s="135" t="s">
        <v>700</v>
      </c>
      <c r="H100" s="136">
        <v>1</v>
      </c>
      <c r="I100" s="137"/>
      <c r="J100" s="138">
        <f t="shared" si="0"/>
        <v>0</v>
      </c>
      <c r="K100" s="134" t="s">
        <v>321</v>
      </c>
      <c r="L100" s="33"/>
      <c r="M100" s="139" t="s">
        <v>33</v>
      </c>
      <c r="N100" s="140" t="s">
        <v>49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167</v>
      </c>
      <c r="AT100" s="143" t="s">
        <v>162</v>
      </c>
      <c r="AU100" s="143" t="s">
        <v>21</v>
      </c>
      <c r="AY100" s="17" t="s">
        <v>160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7" t="s">
        <v>21</v>
      </c>
      <c r="BK100" s="144">
        <f t="shared" si="9"/>
        <v>0</v>
      </c>
      <c r="BL100" s="17" t="s">
        <v>167</v>
      </c>
      <c r="BM100" s="143" t="s">
        <v>270</v>
      </c>
    </row>
    <row r="101" spans="2:65" s="1" customFormat="1" ht="16.5" customHeight="1" x14ac:dyDescent="0.2">
      <c r="B101" s="33"/>
      <c r="C101" s="132" t="s">
        <v>187</v>
      </c>
      <c r="D101" s="132" t="s">
        <v>162</v>
      </c>
      <c r="E101" s="133" t="s">
        <v>897</v>
      </c>
      <c r="F101" s="134" t="s">
        <v>898</v>
      </c>
      <c r="G101" s="135" t="s">
        <v>700</v>
      </c>
      <c r="H101" s="136">
        <v>95</v>
      </c>
      <c r="I101" s="137"/>
      <c r="J101" s="138">
        <f t="shared" si="0"/>
        <v>0</v>
      </c>
      <c r="K101" s="134" t="s">
        <v>321</v>
      </c>
      <c r="L101" s="33"/>
      <c r="M101" s="139" t="s">
        <v>33</v>
      </c>
      <c r="N101" s="140" t="s">
        <v>49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167</v>
      </c>
      <c r="AT101" s="143" t="s">
        <v>162</v>
      </c>
      <c r="AU101" s="143" t="s">
        <v>21</v>
      </c>
      <c r="AY101" s="17" t="s">
        <v>160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7" t="s">
        <v>21</v>
      </c>
      <c r="BK101" s="144">
        <f t="shared" si="9"/>
        <v>0</v>
      </c>
      <c r="BL101" s="17" t="s">
        <v>167</v>
      </c>
      <c r="BM101" s="143" t="s">
        <v>282</v>
      </c>
    </row>
    <row r="102" spans="2:65" s="1" customFormat="1" ht="16.5" customHeight="1" x14ac:dyDescent="0.2">
      <c r="B102" s="33"/>
      <c r="C102" s="132" t="s">
        <v>220</v>
      </c>
      <c r="D102" s="132" t="s">
        <v>162</v>
      </c>
      <c r="E102" s="133" t="s">
        <v>899</v>
      </c>
      <c r="F102" s="134" t="s">
        <v>900</v>
      </c>
      <c r="G102" s="135" t="s">
        <v>700</v>
      </c>
      <c r="H102" s="136">
        <v>66</v>
      </c>
      <c r="I102" s="137"/>
      <c r="J102" s="138">
        <f t="shared" si="0"/>
        <v>0</v>
      </c>
      <c r="K102" s="134" t="s">
        <v>321</v>
      </c>
      <c r="L102" s="33"/>
      <c r="M102" s="139" t="s">
        <v>33</v>
      </c>
      <c r="N102" s="140" t="s">
        <v>49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167</v>
      </c>
      <c r="AT102" s="143" t="s">
        <v>162</v>
      </c>
      <c r="AU102" s="143" t="s">
        <v>21</v>
      </c>
      <c r="AY102" s="17" t="s">
        <v>160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7" t="s">
        <v>21</v>
      </c>
      <c r="BK102" s="144">
        <f t="shared" si="9"/>
        <v>0</v>
      </c>
      <c r="BL102" s="17" t="s">
        <v>167</v>
      </c>
      <c r="BM102" s="143" t="s">
        <v>232</v>
      </c>
    </row>
    <row r="103" spans="2:65" s="1" customFormat="1" ht="16.5" customHeight="1" x14ac:dyDescent="0.2">
      <c r="B103" s="33"/>
      <c r="C103" s="132" t="s">
        <v>225</v>
      </c>
      <c r="D103" s="132" t="s">
        <v>162</v>
      </c>
      <c r="E103" s="133" t="s">
        <v>901</v>
      </c>
      <c r="F103" s="134" t="s">
        <v>902</v>
      </c>
      <c r="G103" s="135" t="s">
        <v>700</v>
      </c>
      <c r="H103" s="136">
        <v>21</v>
      </c>
      <c r="I103" s="137"/>
      <c r="J103" s="138">
        <f t="shared" si="0"/>
        <v>0</v>
      </c>
      <c r="K103" s="134" t="s">
        <v>321</v>
      </c>
      <c r="L103" s="33"/>
      <c r="M103" s="139" t="s">
        <v>33</v>
      </c>
      <c r="N103" s="140" t="s">
        <v>49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167</v>
      </c>
      <c r="AT103" s="143" t="s">
        <v>162</v>
      </c>
      <c r="AU103" s="143" t="s">
        <v>21</v>
      </c>
      <c r="AY103" s="17" t="s">
        <v>160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7" t="s">
        <v>21</v>
      </c>
      <c r="BK103" s="144">
        <f t="shared" si="9"/>
        <v>0</v>
      </c>
      <c r="BL103" s="17" t="s">
        <v>167</v>
      </c>
      <c r="BM103" s="143" t="s">
        <v>301</v>
      </c>
    </row>
    <row r="104" spans="2:65" s="1" customFormat="1" ht="16.5" customHeight="1" x14ac:dyDescent="0.2">
      <c r="B104" s="33"/>
      <c r="C104" s="132" t="s">
        <v>234</v>
      </c>
      <c r="D104" s="132" t="s">
        <v>162</v>
      </c>
      <c r="E104" s="133" t="s">
        <v>903</v>
      </c>
      <c r="F104" s="134" t="s">
        <v>722</v>
      </c>
      <c r="G104" s="135" t="s">
        <v>700</v>
      </c>
      <c r="H104" s="136">
        <v>23</v>
      </c>
      <c r="I104" s="137"/>
      <c r="J104" s="138">
        <f t="shared" si="0"/>
        <v>0</v>
      </c>
      <c r="K104" s="134" t="s">
        <v>321</v>
      </c>
      <c r="L104" s="33"/>
      <c r="M104" s="139" t="s">
        <v>33</v>
      </c>
      <c r="N104" s="140" t="s">
        <v>49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167</v>
      </c>
      <c r="AT104" s="143" t="s">
        <v>162</v>
      </c>
      <c r="AU104" s="143" t="s">
        <v>21</v>
      </c>
      <c r="AY104" s="17" t="s">
        <v>160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7" t="s">
        <v>21</v>
      </c>
      <c r="BK104" s="144">
        <f t="shared" si="9"/>
        <v>0</v>
      </c>
      <c r="BL104" s="17" t="s">
        <v>167</v>
      </c>
      <c r="BM104" s="143" t="s">
        <v>317</v>
      </c>
    </row>
    <row r="105" spans="2:65" s="1" customFormat="1" ht="16.5" customHeight="1" x14ac:dyDescent="0.2">
      <c r="B105" s="33"/>
      <c r="C105" s="132" t="s">
        <v>8</v>
      </c>
      <c r="D105" s="132" t="s">
        <v>162</v>
      </c>
      <c r="E105" s="133" t="s">
        <v>904</v>
      </c>
      <c r="F105" s="134" t="s">
        <v>905</v>
      </c>
      <c r="G105" s="135" t="s">
        <v>700</v>
      </c>
      <c r="H105" s="136">
        <v>305</v>
      </c>
      <c r="I105" s="137"/>
      <c r="J105" s="138">
        <f t="shared" si="0"/>
        <v>0</v>
      </c>
      <c r="K105" s="134" t="s">
        <v>321</v>
      </c>
      <c r="L105" s="33"/>
      <c r="M105" s="139" t="s">
        <v>33</v>
      </c>
      <c r="N105" s="140" t="s">
        <v>49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167</v>
      </c>
      <c r="AT105" s="143" t="s">
        <v>162</v>
      </c>
      <c r="AU105" s="143" t="s">
        <v>21</v>
      </c>
      <c r="AY105" s="17" t="s">
        <v>160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7" t="s">
        <v>21</v>
      </c>
      <c r="BK105" s="144">
        <f t="shared" si="9"/>
        <v>0</v>
      </c>
      <c r="BL105" s="17" t="s">
        <v>167</v>
      </c>
      <c r="BM105" s="143" t="s">
        <v>333</v>
      </c>
    </row>
    <row r="106" spans="2:65" s="1" customFormat="1" ht="16.5" customHeight="1" x14ac:dyDescent="0.2">
      <c r="B106" s="33"/>
      <c r="C106" s="132" t="s">
        <v>249</v>
      </c>
      <c r="D106" s="132" t="s">
        <v>162</v>
      </c>
      <c r="E106" s="133" t="s">
        <v>906</v>
      </c>
      <c r="F106" s="134" t="s">
        <v>907</v>
      </c>
      <c r="G106" s="135" t="s">
        <v>700</v>
      </c>
      <c r="H106" s="136">
        <v>72</v>
      </c>
      <c r="I106" s="137"/>
      <c r="J106" s="138">
        <f t="shared" si="0"/>
        <v>0</v>
      </c>
      <c r="K106" s="134" t="s">
        <v>321</v>
      </c>
      <c r="L106" s="33"/>
      <c r="M106" s="139" t="s">
        <v>33</v>
      </c>
      <c r="N106" s="140" t="s">
        <v>49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167</v>
      </c>
      <c r="AT106" s="143" t="s">
        <v>162</v>
      </c>
      <c r="AU106" s="143" t="s">
        <v>21</v>
      </c>
      <c r="AY106" s="17" t="s">
        <v>160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7" t="s">
        <v>21</v>
      </c>
      <c r="BK106" s="144">
        <f t="shared" si="9"/>
        <v>0</v>
      </c>
      <c r="BL106" s="17" t="s">
        <v>167</v>
      </c>
      <c r="BM106" s="143" t="s">
        <v>342</v>
      </c>
    </row>
    <row r="107" spans="2:65" s="1" customFormat="1" ht="16.5" customHeight="1" x14ac:dyDescent="0.2">
      <c r="B107" s="33"/>
      <c r="C107" s="132" t="s">
        <v>257</v>
      </c>
      <c r="D107" s="132" t="s">
        <v>162</v>
      </c>
      <c r="E107" s="133" t="s">
        <v>908</v>
      </c>
      <c r="F107" s="134" t="s">
        <v>909</v>
      </c>
      <c r="G107" s="135" t="s">
        <v>700</v>
      </c>
      <c r="H107" s="136">
        <v>38</v>
      </c>
      <c r="I107" s="137"/>
      <c r="J107" s="138">
        <f t="shared" si="0"/>
        <v>0</v>
      </c>
      <c r="K107" s="134" t="s">
        <v>321</v>
      </c>
      <c r="L107" s="33"/>
      <c r="M107" s="139" t="s">
        <v>33</v>
      </c>
      <c r="N107" s="140" t="s">
        <v>49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167</v>
      </c>
      <c r="AT107" s="143" t="s">
        <v>162</v>
      </c>
      <c r="AU107" s="143" t="s">
        <v>21</v>
      </c>
      <c r="AY107" s="17" t="s">
        <v>160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7" t="s">
        <v>21</v>
      </c>
      <c r="BK107" s="144">
        <f t="shared" si="9"/>
        <v>0</v>
      </c>
      <c r="BL107" s="17" t="s">
        <v>167</v>
      </c>
      <c r="BM107" s="143" t="s">
        <v>357</v>
      </c>
    </row>
    <row r="108" spans="2:65" s="1" customFormat="1" ht="16.5" customHeight="1" x14ac:dyDescent="0.2">
      <c r="B108" s="33"/>
      <c r="C108" s="132" t="s">
        <v>263</v>
      </c>
      <c r="D108" s="132" t="s">
        <v>162</v>
      </c>
      <c r="E108" s="133" t="s">
        <v>910</v>
      </c>
      <c r="F108" s="134" t="s">
        <v>911</v>
      </c>
      <c r="G108" s="135" t="s">
        <v>700</v>
      </c>
      <c r="H108" s="136">
        <v>12</v>
      </c>
      <c r="I108" s="137"/>
      <c r="J108" s="138">
        <f t="shared" si="0"/>
        <v>0</v>
      </c>
      <c r="K108" s="134" t="s">
        <v>321</v>
      </c>
      <c r="L108" s="33"/>
      <c r="M108" s="139" t="s">
        <v>33</v>
      </c>
      <c r="N108" s="140" t="s">
        <v>49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167</v>
      </c>
      <c r="AT108" s="143" t="s">
        <v>162</v>
      </c>
      <c r="AU108" s="143" t="s">
        <v>21</v>
      </c>
      <c r="AY108" s="17" t="s">
        <v>160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7" t="s">
        <v>21</v>
      </c>
      <c r="BK108" s="144">
        <f t="shared" si="9"/>
        <v>0</v>
      </c>
      <c r="BL108" s="17" t="s">
        <v>167</v>
      </c>
      <c r="BM108" s="143" t="s">
        <v>368</v>
      </c>
    </row>
    <row r="109" spans="2:65" s="1" customFormat="1" ht="16.5" customHeight="1" x14ac:dyDescent="0.2">
      <c r="B109" s="33"/>
      <c r="C109" s="132" t="s">
        <v>270</v>
      </c>
      <c r="D109" s="132" t="s">
        <v>162</v>
      </c>
      <c r="E109" s="133" t="s">
        <v>912</v>
      </c>
      <c r="F109" s="134" t="s">
        <v>913</v>
      </c>
      <c r="G109" s="135" t="s">
        <v>700</v>
      </c>
      <c r="H109" s="136">
        <v>6</v>
      </c>
      <c r="I109" s="137"/>
      <c r="J109" s="138">
        <f t="shared" si="0"/>
        <v>0</v>
      </c>
      <c r="K109" s="134" t="s">
        <v>321</v>
      </c>
      <c r="L109" s="33"/>
      <c r="M109" s="139" t="s">
        <v>33</v>
      </c>
      <c r="N109" s="140" t="s">
        <v>49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167</v>
      </c>
      <c r="AT109" s="143" t="s">
        <v>162</v>
      </c>
      <c r="AU109" s="143" t="s">
        <v>21</v>
      </c>
      <c r="AY109" s="17" t="s">
        <v>160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7" t="s">
        <v>21</v>
      </c>
      <c r="BK109" s="144">
        <f t="shared" si="9"/>
        <v>0</v>
      </c>
      <c r="BL109" s="17" t="s">
        <v>167</v>
      </c>
      <c r="BM109" s="143" t="s">
        <v>378</v>
      </c>
    </row>
    <row r="110" spans="2:65" s="1" customFormat="1" ht="16.5" customHeight="1" x14ac:dyDescent="0.2">
      <c r="B110" s="33"/>
      <c r="C110" s="132" t="s">
        <v>277</v>
      </c>
      <c r="D110" s="132" t="s">
        <v>162</v>
      </c>
      <c r="E110" s="133" t="s">
        <v>914</v>
      </c>
      <c r="F110" s="134" t="s">
        <v>734</v>
      </c>
      <c r="G110" s="135" t="s">
        <v>700</v>
      </c>
      <c r="H110" s="136">
        <v>4</v>
      </c>
      <c r="I110" s="137"/>
      <c r="J110" s="138">
        <f t="shared" si="0"/>
        <v>0</v>
      </c>
      <c r="K110" s="134" t="s">
        <v>321</v>
      </c>
      <c r="L110" s="33"/>
      <c r="M110" s="139" t="s">
        <v>33</v>
      </c>
      <c r="N110" s="140" t="s">
        <v>49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167</v>
      </c>
      <c r="AT110" s="143" t="s">
        <v>162</v>
      </c>
      <c r="AU110" s="143" t="s">
        <v>21</v>
      </c>
      <c r="AY110" s="17" t="s">
        <v>160</v>
      </c>
      <c r="BE110" s="144">
        <f t="shared" si="4"/>
        <v>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7" t="s">
        <v>21</v>
      </c>
      <c r="BK110" s="144">
        <f t="shared" si="9"/>
        <v>0</v>
      </c>
      <c r="BL110" s="17" t="s">
        <v>167</v>
      </c>
      <c r="BM110" s="143" t="s">
        <v>389</v>
      </c>
    </row>
    <row r="111" spans="2:65" s="1" customFormat="1" ht="16.5" customHeight="1" x14ac:dyDescent="0.2">
      <c r="B111" s="33"/>
      <c r="C111" s="132" t="s">
        <v>282</v>
      </c>
      <c r="D111" s="132" t="s">
        <v>162</v>
      </c>
      <c r="E111" s="133" t="s">
        <v>915</v>
      </c>
      <c r="F111" s="134" t="s">
        <v>916</v>
      </c>
      <c r="G111" s="135" t="s">
        <v>237</v>
      </c>
      <c r="H111" s="136">
        <v>40</v>
      </c>
      <c r="I111" s="137"/>
      <c r="J111" s="138">
        <f t="shared" si="0"/>
        <v>0</v>
      </c>
      <c r="K111" s="134" t="s">
        <v>321</v>
      </c>
      <c r="L111" s="33"/>
      <c r="M111" s="139" t="s">
        <v>33</v>
      </c>
      <c r="N111" s="140" t="s">
        <v>49</v>
      </c>
      <c r="P111" s="141">
        <f t="shared" si="1"/>
        <v>0</v>
      </c>
      <c r="Q111" s="141">
        <v>0</v>
      </c>
      <c r="R111" s="141">
        <f t="shared" si="2"/>
        <v>0</v>
      </c>
      <c r="S111" s="141">
        <v>0</v>
      </c>
      <c r="T111" s="142">
        <f t="shared" si="3"/>
        <v>0</v>
      </c>
      <c r="AR111" s="143" t="s">
        <v>167</v>
      </c>
      <c r="AT111" s="143" t="s">
        <v>162</v>
      </c>
      <c r="AU111" s="143" t="s">
        <v>21</v>
      </c>
      <c r="AY111" s="17" t="s">
        <v>160</v>
      </c>
      <c r="BE111" s="144">
        <f t="shared" si="4"/>
        <v>0</v>
      </c>
      <c r="BF111" s="144">
        <f t="shared" si="5"/>
        <v>0</v>
      </c>
      <c r="BG111" s="144">
        <f t="shared" si="6"/>
        <v>0</v>
      </c>
      <c r="BH111" s="144">
        <f t="shared" si="7"/>
        <v>0</v>
      </c>
      <c r="BI111" s="144">
        <f t="shared" si="8"/>
        <v>0</v>
      </c>
      <c r="BJ111" s="17" t="s">
        <v>21</v>
      </c>
      <c r="BK111" s="144">
        <f t="shared" si="9"/>
        <v>0</v>
      </c>
      <c r="BL111" s="17" t="s">
        <v>167</v>
      </c>
      <c r="BM111" s="143" t="s">
        <v>400</v>
      </c>
    </row>
    <row r="112" spans="2:65" s="1" customFormat="1" ht="16.5" customHeight="1" x14ac:dyDescent="0.2">
      <c r="B112" s="33"/>
      <c r="C112" s="132" t="s">
        <v>287</v>
      </c>
      <c r="D112" s="132" t="s">
        <v>162</v>
      </c>
      <c r="E112" s="133" t="s">
        <v>917</v>
      </c>
      <c r="F112" s="134" t="s">
        <v>918</v>
      </c>
      <c r="G112" s="135" t="s">
        <v>237</v>
      </c>
      <c r="H112" s="136">
        <v>5</v>
      </c>
      <c r="I112" s="137"/>
      <c r="J112" s="138">
        <f t="shared" si="0"/>
        <v>0</v>
      </c>
      <c r="K112" s="134" t="s">
        <v>321</v>
      </c>
      <c r="L112" s="33"/>
      <c r="M112" s="139" t="s">
        <v>33</v>
      </c>
      <c r="N112" s="140" t="s">
        <v>49</v>
      </c>
      <c r="P112" s="141">
        <f t="shared" si="1"/>
        <v>0</v>
      </c>
      <c r="Q112" s="141">
        <v>0</v>
      </c>
      <c r="R112" s="141">
        <f t="shared" si="2"/>
        <v>0</v>
      </c>
      <c r="S112" s="141">
        <v>0</v>
      </c>
      <c r="T112" s="142">
        <f t="shared" si="3"/>
        <v>0</v>
      </c>
      <c r="AR112" s="143" t="s">
        <v>167</v>
      </c>
      <c r="AT112" s="143" t="s">
        <v>162</v>
      </c>
      <c r="AU112" s="143" t="s">
        <v>21</v>
      </c>
      <c r="AY112" s="17" t="s">
        <v>160</v>
      </c>
      <c r="BE112" s="144">
        <f t="shared" si="4"/>
        <v>0</v>
      </c>
      <c r="BF112" s="144">
        <f t="shared" si="5"/>
        <v>0</v>
      </c>
      <c r="BG112" s="144">
        <f t="shared" si="6"/>
        <v>0</v>
      </c>
      <c r="BH112" s="144">
        <f t="shared" si="7"/>
        <v>0</v>
      </c>
      <c r="BI112" s="144">
        <f t="shared" si="8"/>
        <v>0</v>
      </c>
      <c r="BJ112" s="17" t="s">
        <v>21</v>
      </c>
      <c r="BK112" s="144">
        <f t="shared" si="9"/>
        <v>0</v>
      </c>
      <c r="BL112" s="17" t="s">
        <v>167</v>
      </c>
      <c r="BM112" s="143" t="s">
        <v>411</v>
      </c>
    </row>
    <row r="113" spans="2:65" s="1" customFormat="1" ht="16.5" customHeight="1" x14ac:dyDescent="0.2">
      <c r="B113" s="33"/>
      <c r="C113" s="132" t="s">
        <v>232</v>
      </c>
      <c r="D113" s="132" t="s">
        <v>162</v>
      </c>
      <c r="E113" s="133" t="s">
        <v>919</v>
      </c>
      <c r="F113" s="134" t="s">
        <v>920</v>
      </c>
      <c r="G113" s="135" t="s">
        <v>700</v>
      </c>
      <c r="H113" s="136">
        <v>610</v>
      </c>
      <c r="I113" s="137"/>
      <c r="J113" s="138">
        <f t="shared" si="0"/>
        <v>0</v>
      </c>
      <c r="K113" s="134" t="s">
        <v>321</v>
      </c>
      <c r="L113" s="33"/>
      <c r="M113" s="139" t="s">
        <v>33</v>
      </c>
      <c r="N113" s="140" t="s">
        <v>49</v>
      </c>
      <c r="P113" s="141">
        <f t="shared" si="1"/>
        <v>0</v>
      </c>
      <c r="Q113" s="141">
        <v>0</v>
      </c>
      <c r="R113" s="141">
        <f t="shared" si="2"/>
        <v>0</v>
      </c>
      <c r="S113" s="141">
        <v>0</v>
      </c>
      <c r="T113" s="142">
        <f t="shared" si="3"/>
        <v>0</v>
      </c>
      <c r="AR113" s="143" t="s">
        <v>167</v>
      </c>
      <c r="AT113" s="143" t="s">
        <v>162</v>
      </c>
      <c r="AU113" s="143" t="s">
        <v>21</v>
      </c>
      <c r="AY113" s="17" t="s">
        <v>160</v>
      </c>
      <c r="BE113" s="144">
        <f t="shared" si="4"/>
        <v>0</v>
      </c>
      <c r="BF113" s="144">
        <f t="shared" si="5"/>
        <v>0</v>
      </c>
      <c r="BG113" s="144">
        <f t="shared" si="6"/>
        <v>0</v>
      </c>
      <c r="BH113" s="144">
        <f t="shared" si="7"/>
        <v>0</v>
      </c>
      <c r="BI113" s="144">
        <f t="shared" si="8"/>
        <v>0</v>
      </c>
      <c r="BJ113" s="17" t="s">
        <v>21</v>
      </c>
      <c r="BK113" s="144">
        <f t="shared" si="9"/>
        <v>0</v>
      </c>
      <c r="BL113" s="17" t="s">
        <v>167</v>
      </c>
      <c r="BM113" s="143" t="s">
        <v>421</v>
      </c>
    </row>
    <row r="114" spans="2:65" s="1" customFormat="1" ht="16.5" customHeight="1" x14ac:dyDescent="0.2">
      <c r="B114" s="33"/>
      <c r="C114" s="132" t="s">
        <v>7</v>
      </c>
      <c r="D114" s="132" t="s">
        <v>162</v>
      </c>
      <c r="E114" s="133" t="s">
        <v>921</v>
      </c>
      <c r="F114" s="134" t="s">
        <v>922</v>
      </c>
      <c r="G114" s="135" t="s">
        <v>237</v>
      </c>
      <c r="H114" s="136">
        <v>112</v>
      </c>
      <c r="I114" s="137"/>
      <c r="J114" s="138">
        <f t="shared" si="0"/>
        <v>0</v>
      </c>
      <c r="K114" s="134" t="s">
        <v>321</v>
      </c>
      <c r="L114" s="33"/>
      <c r="M114" s="139" t="s">
        <v>33</v>
      </c>
      <c r="N114" s="140" t="s">
        <v>49</v>
      </c>
      <c r="P114" s="141">
        <f t="shared" si="1"/>
        <v>0</v>
      </c>
      <c r="Q114" s="141">
        <v>0</v>
      </c>
      <c r="R114" s="141">
        <f t="shared" si="2"/>
        <v>0</v>
      </c>
      <c r="S114" s="141">
        <v>0</v>
      </c>
      <c r="T114" s="142">
        <f t="shared" si="3"/>
        <v>0</v>
      </c>
      <c r="AR114" s="143" t="s">
        <v>167</v>
      </c>
      <c r="AT114" s="143" t="s">
        <v>162</v>
      </c>
      <c r="AU114" s="143" t="s">
        <v>21</v>
      </c>
      <c r="AY114" s="17" t="s">
        <v>160</v>
      </c>
      <c r="BE114" s="144">
        <f t="shared" si="4"/>
        <v>0</v>
      </c>
      <c r="BF114" s="144">
        <f t="shared" si="5"/>
        <v>0</v>
      </c>
      <c r="BG114" s="144">
        <f t="shared" si="6"/>
        <v>0</v>
      </c>
      <c r="BH114" s="144">
        <f t="shared" si="7"/>
        <v>0</v>
      </c>
      <c r="BI114" s="144">
        <f t="shared" si="8"/>
        <v>0</v>
      </c>
      <c r="BJ114" s="17" t="s">
        <v>21</v>
      </c>
      <c r="BK114" s="144">
        <f t="shared" si="9"/>
        <v>0</v>
      </c>
      <c r="BL114" s="17" t="s">
        <v>167</v>
      </c>
      <c r="BM114" s="143" t="s">
        <v>431</v>
      </c>
    </row>
    <row r="115" spans="2:65" s="1" customFormat="1" ht="16.5" customHeight="1" x14ac:dyDescent="0.2">
      <c r="B115" s="33"/>
      <c r="C115" s="132" t="s">
        <v>301</v>
      </c>
      <c r="D115" s="132" t="s">
        <v>162</v>
      </c>
      <c r="E115" s="133" t="s">
        <v>923</v>
      </c>
      <c r="F115" s="134" t="s">
        <v>924</v>
      </c>
      <c r="G115" s="135" t="s">
        <v>700</v>
      </c>
      <c r="H115" s="136">
        <v>1460</v>
      </c>
      <c r="I115" s="137"/>
      <c r="J115" s="138">
        <f t="shared" si="0"/>
        <v>0</v>
      </c>
      <c r="K115" s="134" t="s">
        <v>321</v>
      </c>
      <c r="L115" s="33"/>
      <c r="M115" s="139" t="s">
        <v>33</v>
      </c>
      <c r="N115" s="140" t="s">
        <v>49</v>
      </c>
      <c r="P115" s="141">
        <f t="shared" si="1"/>
        <v>0</v>
      </c>
      <c r="Q115" s="141">
        <v>0</v>
      </c>
      <c r="R115" s="141">
        <f t="shared" si="2"/>
        <v>0</v>
      </c>
      <c r="S115" s="141">
        <v>0</v>
      </c>
      <c r="T115" s="142">
        <f t="shared" si="3"/>
        <v>0</v>
      </c>
      <c r="AR115" s="143" t="s">
        <v>167</v>
      </c>
      <c r="AT115" s="143" t="s">
        <v>162</v>
      </c>
      <c r="AU115" s="143" t="s">
        <v>21</v>
      </c>
      <c r="AY115" s="17" t="s">
        <v>160</v>
      </c>
      <c r="BE115" s="144">
        <f t="shared" si="4"/>
        <v>0</v>
      </c>
      <c r="BF115" s="144">
        <f t="shared" si="5"/>
        <v>0</v>
      </c>
      <c r="BG115" s="144">
        <f t="shared" si="6"/>
        <v>0</v>
      </c>
      <c r="BH115" s="144">
        <f t="shared" si="7"/>
        <v>0</v>
      </c>
      <c r="BI115" s="144">
        <f t="shared" si="8"/>
        <v>0</v>
      </c>
      <c r="BJ115" s="17" t="s">
        <v>21</v>
      </c>
      <c r="BK115" s="144">
        <f t="shared" si="9"/>
        <v>0</v>
      </c>
      <c r="BL115" s="17" t="s">
        <v>167</v>
      </c>
      <c r="BM115" s="143" t="s">
        <v>444</v>
      </c>
    </row>
    <row r="116" spans="2:65" s="1" customFormat="1" ht="16.5" customHeight="1" x14ac:dyDescent="0.2">
      <c r="B116" s="33"/>
      <c r="C116" s="132" t="s">
        <v>308</v>
      </c>
      <c r="D116" s="132" t="s">
        <v>162</v>
      </c>
      <c r="E116" s="133" t="s">
        <v>925</v>
      </c>
      <c r="F116" s="134" t="s">
        <v>754</v>
      </c>
      <c r="G116" s="135" t="s">
        <v>700</v>
      </c>
      <c r="H116" s="136">
        <v>8</v>
      </c>
      <c r="I116" s="137"/>
      <c r="J116" s="138">
        <f t="shared" si="0"/>
        <v>0</v>
      </c>
      <c r="K116" s="134" t="s">
        <v>321</v>
      </c>
      <c r="L116" s="33"/>
      <c r="M116" s="139" t="s">
        <v>33</v>
      </c>
      <c r="N116" s="140" t="s">
        <v>49</v>
      </c>
      <c r="P116" s="141">
        <f t="shared" si="1"/>
        <v>0</v>
      </c>
      <c r="Q116" s="141">
        <v>0</v>
      </c>
      <c r="R116" s="141">
        <f t="shared" si="2"/>
        <v>0</v>
      </c>
      <c r="S116" s="141">
        <v>0</v>
      </c>
      <c r="T116" s="142">
        <f t="shared" si="3"/>
        <v>0</v>
      </c>
      <c r="AR116" s="143" t="s">
        <v>167</v>
      </c>
      <c r="AT116" s="143" t="s">
        <v>162</v>
      </c>
      <c r="AU116" s="143" t="s">
        <v>21</v>
      </c>
      <c r="AY116" s="17" t="s">
        <v>160</v>
      </c>
      <c r="BE116" s="144">
        <f t="shared" si="4"/>
        <v>0</v>
      </c>
      <c r="BF116" s="144">
        <f t="shared" si="5"/>
        <v>0</v>
      </c>
      <c r="BG116" s="144">
        <f t="shared" si="6"/>
        <v>0</v>
      </c>
      <c r="BH116" s="144">
        <f t="shared" si="7"/>
        <v>0</v>
      </c>
      <c r="BI116" s="144">
        <f t="shared" si="8"/>
        <v>0</v>
      </c>
      <c r="BJ116" s="17" t="s">
        <v>21</v>
      </c>
      <c r="BK116" s="144">
        <f t="shared" si="9"/>
        <v>0</v>
      </c>
      <c r="BL116" s="17" t="s">
        <v>167</v>
      </c>
      <c r="BM116" s="143" t="s">
        <v>455</v>
      </c>
    </row>
    <row r="117" spans="2:65" s="1" customFormat="1" ht="16.5" customHeight="1" x14ac:dyDescent="0.2">
      <c r="B117" s="33"/>
      <c r="C117" s="132" t="s">
        <v>317</v>
      </c>
      <c r="D117" s="132" t="s">
        <v>162</v>
      </c>
      <c r="E117" s="133" t="s">
        <v>926</v>
      </c>
      <c r="F117" s="134" t="s">
        <v>756</v>
      </c>
      <c r="G117" s="135" t="s">
        <v>700</v>
      </c>
      <c r="H117" s="136">
        <v>740</v>
      </c>
      <c r="I117" s="137"/>
      <c r="J117" s="138">
        <f t="shared" si="0"/>
        <v>0</v>
      </c>
      <c r="K117" s="134" t="s">
        <v>321</v>
      </c>
      <c r="L117" s="33"/>
      <c r="M117" s="139" t="s">
        <v>33</v>
      </c>
      <c r="N117" s="140" t="s">
        <v>49</v>
      </c>
      <c r="P117" s="141">
        <f t="shared" si="1"/>
        <v>0</v>
      </c>
      <c r="Q117" s="141">
        <v>0</v>
      </c>
      <c r="R117" s="141">
        <f t="shared" si="2"/>
        <v>0</v>
      </c>
      <c r="S117" s="141">
        <v>0</v>
      </c>
      <c r="T117" s="142">
        <f t="shared" si="3"/>
        <v>0</v>
      </c>
      <c r="AR117" s="143" t="s">
        <v>167</v>
      </c>
      <c r="AT117" s="143" t="s">
        <v>162</v>
      </c>
      <c r="AU117" s="143" t="s">
        <v>21</v>
      </c>
      <c r="AY117" s="17" t="s">
        <v>160</v>
      </c>
      <c r="BE117" s="144">
        <f t="shared" si="4"/>
        <v>0</v>
      </c>
      <c r="BF117" s="144">
        <f t="shared" si="5"/>
        <v>0</v>
      </c>
      <c r="BG117" s="144">
        <f t="shared" si="6"/>
        <v>0</v>
      </c>
      <c r="BH117" s="144">
        <f t="shared" si="7"/>
        <v>0</v>
      </c>
      <c r="BI117" s="144">
        <f t="shared" si="8"/>
        <v>0</v>
      </c>
      <c r="BJ117" s="17" t="s">
        <v>21</v>
      </c>
      <c r="BK117" s="144">
        <f t="shared" si="9"/>
        <v>0</v>
      </c>
      <c r="BL117" s="17" t="s">
        <v>167</v>
      </c>
      <c r="BM117" s="143" t="s">
        <v>466</v>
      </c>
    </row>
    <row r="118" spans="2:65" s="1" customFormat="1" ht="16.5" customHeight="1" x14ac:dyDescent="0.2">
      <c r="B118" s="33"/>
      <c r="C118" s="132" t="s">
        <v>327</v>
      </c>
      <c r="D118" s="132" t="s">
        <v>162</v>
      </c>
      <c r="E118" s="133" t="s">
        <v>927</v>
      </c>
      <c r="F118" s="134" t="s">
        <v>928</v>
      </c>
      <c r="G118" s="135" t="s">
        <v>700</v>
      </c>
      <c r="H118" s="136">
        <v>12</v>
      </c>
      <c r="I118" s="137"/>
      <c r="J118" s="138">
        <f t="shared" si="0"/>
        <v>0</v>
      </c>
      <c r="K118" s="134" t="s">
        <v>321</v>
      </c>
      <c r="L118" s="33"/>
      <c r="M118" s="139" t="s">
        <v>33</v>
      </c>
      <c r="N118" s="140" t="s">
        <v>49</v>
      </c>
      <c r="P118" s="141">
        <f t="shared" si="1"/>
        <v>0</v>
      </c>
      <c r="Q118" s="141">
        <v>0</v>
      </c>
      <c r="R118" s="141">
        <f t="shared" si="2"/>
        <v>0</v>
      </c>
      <c r="S118" s="141">
        <v>0</v>
      </c>
      <c r="T118" s="142">
        <f t="shared" si="3"/>
        <v>0</v>
      </c>
      <c r="AR118" s="143" t="s">
        <v>167</v>
      </c>
      <c r="AT118" s="143" t="s">
        <v>162</v>
      </c>
      <c r="AU118" s="143" t="s">
        <v>21</v>
      </c>
      <c r="AY118" s="17" t="s">
        <v>160</v>
      </c>
      <c r="BE118" s="144">
        <f t="shared" si="4"/>
        <v>0</v>
      </c>
      <c r="BF118" s="144">
        <f t="shared" si="5"/>
        <v>0</v>
      </c>
      <c r="BG118" s="144">
        <f t="shared" si="6"/>
        <v>0</v>
      </c>
      <c r="BH118" s="144">
        <f t="shared" si="7"/>
        <v>0</v>
      </c>
      <c r="BI118" s="144">
        <f t="shared" si="8"/>
        <v>0</v>
      </c>
      <c r="BJ118" s="17" t="s">
        <v>21</v>
      </c>
      <c r="BK118" s="144">
        <f t="shared" si="9"/>
        <v>0</v>
      </c>
      <c r="BL118" s="17" t="s">
        <v>167</v>
      </c>
      <c r="BM118" s="143" t="s">
        <v>479</v>
      </c>
    </row>
    <row r="119" spans="2:65" s="1" customFormat="1" ht="16.5" customHeight="1" x14ac:dyDescent="0.2">
      <c r="B119" s="33"/>
      <c r="C119" s="132" t="s">
        <v>333</v>
      </c>
      <c r="D119" s="132" t="s">
        <v>162</v>
      </c>
      <c r="E119" s="133" t="s">
        <v>929</v>
      </c>
      <c r="F119" s="134" t="s">
        <v>762</v>
      </c>
      <c r="G119" s="135" t="s">
        <v>700</v>
      </c>
      <c r="H119" s="136">
        <v>4</v>
      </c>
      <c r="I119" s="137"/>
      <c r="J119" s="138">
        <f t="shared" si="0"/>
        <v>0</v>
      </c>
      <c r="K119" s="134" t="s">
        <v>321</v>
      </c>
      <c r="L119" s="33"/>
      <c r="M119" s="139" t="s">
        <v>33</v>
      </c>
      <c r="N119" s="140" t="s">
        <v>49</v>
      </c>
      <c r="P119" s="141">
        <f t="shared" si="1"/>
        <v>0</v>
      </c>
      <c r="Q119" s="141">
        <v>0</v>
      </c>
      <c r="R119" s="141">
        <f t="shared" si="2"/>
        <v>0</v>
      </c>
      <c r="S119" s="141">
        <v>0</v>
      </c>
      <c r="T119" s="142">
        <f t="shared" si="3"/>
        <v>0</v>
      </c>
      <c r="AR119" s="143" t="s">
        <v>167</v>
      </c>
      <c r="AT119" s="143" t="s">
        <v>162</v>
      </c>
      <c r="AU119" s="143" t="s">
        <v>21</v>
      </c>
      <c r="AY119" s="17" t="s">
        <v>160</v>
      </c>
      <c r="BE119" s="144">
        <f t="shared" si="4"/>
        <v>0</v>
      </c>
      <c r="BF119" s="144">
        <f t="shared" si="5"/>
        <v>0</v>
      </c>
      <c r="BG119" s="144">
        <f t="shared" si="6"/>
        <v>0</v>
      </c>
      <c r="BH119" s="144">
        <f t="shared" si="7"/>
        <v>0</v>
      </c>
      <c r="BI119" s="144">
        <f t="shared" si="8"/>
        <v>0</v>
      </c>
      <c r="BJ119" s="17" t="s">
        <v>21</v>
      </c>
      <c r="BK119" s="144">
        <f t="shared" si="9"/>
        <v>0</v>
      </c>
      <c r="BL119" s="17" t="s">
        <v>167</v>
      </c>
      <c r="BM119" s="143" t="s">
        <v>490</v>
      </c>
    </row>
    <row r="120" spans="2:65" s="1" customFormat="1" ht="16.5" customHeight="1" x14ac:dyDescent="0.2">
      <c r="B120" s="33"/>
      <c r="C120" s="132" t="s">
        <v>338</v>
      </c>
      <c r="D120" s="132" t="s">
        <v>162</v>
      </c>
      <c r="E120" s="133" t="s">
        <v>930</v>
      </c>
      <c r="F120" s="134" t="s">
        <v>931</v>
      </c>
      <c r="G120" s="135" t="s">
        <v>700</v>
      </c>
      <c r="H120" s="136">
        <v>24</v>
      </c>
      <c r="I120" s="137"/>
      <c r="J120" s="138">
        <f t="shared" si="0"/>
        <v>0</v>
      </c>
      <c r="K120" s="134" t="s">
        <v>321</v>
      </c>
      <c r="L120" s="33"/>
      <c r="M120" s="139" t="s">
        <v>33</v>
      </c>
      <c r="N120" s="140" t="s">
        <v>49</v>
      </c>
      <c r="P120" s="141">
        <f t="shared" si="1"/>
        <v>0</v>
      </c>
      <c r="Q120" s="141">
        <v>0</v>
      </c>
      <c r="R120" s="141">
        <f t="shared" si="2"/>
        <v>0</v>
      </c>
      <c r="S120" s="141">
        <v>0</v>
      </c>
      <c r="T120" s="142">
        <f t="shared" si="3"/>
        <v>0</v>
      </c>
      <c r="AR120" s="143" t="s">
        <v>167</v>
      </c>
      <c r="AT120" s="143" t="s">
        <v>162</v>
      </c>
      <c r="AU120" s="143" t="s">
        <v>21</v>
      </c>
      <c r="AY120" s="17" t="s">
        <v>160</v>
      </c>
      <c r="BE120" s="144">
        <f t="shared" si="4"/>
        <v>0</v>
      </c>
      <c r="BF120" s="144">
        <f t="shared" si="5"/>
        <v>0</v>
      </c>
      <c r="BG120" s="144">
        <f t="shared" si="6"/>
        <v>0</v>
      </c>
      <c r="BH120" s="144">
        <f t="shared" si="7"/>
        <v>0</v>
      </c>
      <c r="BI120" s="144">
        <f t="shared" si="8"/>
        <v>0</v>
      </c>
      <c r="BJ120" s="17" t="s">
        <v>21</v>
      </c>
      <c r="BK120" s="144">
        <f t="shared" si="9"/>
        <v>0</v>
      </c>
      <c r="BL120" s="17" t="s">
        <v>167</v>
      </c>
      <c r="BM120" s="143" t="s">
        <v>501</v>
      </c>
    </row>
    <row r="121" spans="2:65" s="1" customFormat="1" ht="16.5" customHeight="1" x14ac:dyDescent="0.2">
      <c r="B121" s="33"/>
      <c r="C121" s="132" t="s">
        <v>342</v>
      </c>
      <c r="D121" s="132" t="s">
        <v>162</v>
      </c>
      <c r="E121" s="133" t="s">
        <v>932</v>
      </c>
      <c r="F121" s="134" t="s">
        <v>933</v>
      </c>
      <c r="G121" s="135" t="s">
        <v>700</v>
      </c>
      <c r="H121" s="136">
        <v>160</v>
      </c>
      <c r="I121" s="137"/>
      <c r="J121" s="138">
        <f t="shared" si="0"/>
        <v>0</v>
      </c>
      <c r="K121" s="134" t="s">
        <v>321</v>
      </c>
      <c r="L121" s="33"/>
      <c r="M121" s="139" t="s">
        <v>33</v>
      </c>
      <c r="N121" s="140" t="s">
        <v>49</v>
      </c>
      <c r="P121" s="141">
        <f t="shared" si="1"/>
        <v>0</v>
      </c>
      <c r="Q121" s="141">
        <v>0</v>
      </c>
      <c r="R121" s="141">
        <f t="shared" si="2"/>
        <v>0</v>
      </c>
      <c r="S121" s="141">
        <v>0</v>
      </c>
      <c r="T121" s="142">
        <f t="shared" si="3"/>
        <v>0</v>
      </c>
      <c r="AR121" s="143" t="s">
        <v>167</v>
      </c>
      <c r="AT121" s="143" t="s">
        <v>162</v>
      </c>
      <c r="AU121" s="143" t="s">
        <v>21</v>
      </c>
      <c r="AY121" s="17" t="s">
        <v>160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7" t="s">
        <v>21</v>
      </c>
      <c r="BK121" s="144">
        <f t="shared" si="9"/>
        <v>0</v>
      </c>
      <c r="BL121" s="17" t="s">
        <v>167</v>
      </c>
      <c r="BM121" s="143" t="s">
        <v>515</v>
      </c>
    </row>
    <row r="122" spans="2:65" s="1" customFormat="1" ht="16.5" customHeight="1" x14ac:dyDescent="0.2">
      <c r="B122" s="33"/>
      <c r="C122" s="132" t="s">
        <v>349</v>
      </c>
      <c r="D122" s="132" t="s">
        <v>162</v>
      </c>
      <c r="E122" s="133" t="s">
        <v>934</v>
      </c>
      <c r="F122" s="134" t="s">
        <v>935</v>
      </c>
      <c r="G122" s="135" t="s">
        <v>700</v>
      </c>
      <c r="H122" s="136">
        <v>1</v>
      </c>
      <c r="I122" s="137"/>
      <c r="J122" s="138">
        <f t="shared" si="0"/>
        <v>0</v>
      </c>
      <c r="K122" s="134" t="s">
        <v>321</v>
      </c>
      <c r="L122" s="33"/>
      <c r="M122" s="139" t="s">
        <v>33</v>
      </c>
      <c r="N122" s="140" t="s">
        <v>49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167</v>
      </c>
      <c r="AT122" s="143" t="s">
        <v>162</v>
      </c>
      <c r="AU122" s="143" t="s">
        <v>21</v>
      </c>
      <c r="AY122" s="17" t="s">
        <v>160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7" t="s">
        <v>21</v>
      </c>
      <c r="BK122" s="144">
        <f t="shared" si="9"/>
        <v>0</v>
      </c>
      <c r="BL122" s="17" t="s">
        <v>167</v>
      </c>
      <c r="BM122" s="143" t="s">
        <v>524</v>
      </c>
    </row>
    <row r="123" spans="2:65" s="1" customFormat="1" ht="16.5" customHeight="1" x14ac:dyDescent="0.2">
      <c r="B123" s="33"/>
      <c r="C123" s="132" t="s">
        <v>357</v>
      </c>
      <c r="D123" s="132" t="s">
        <v>162</v>
      </c>
      <c r="E123" s="133" t="s">
        <v>936</v>
      </c>
      <c r="F123" s="134" t="s">
        <v>937</v>
      </c>
      <c r="G123" s="135" t="s">
        <v>700</v>
      </c>
      <c r="H123" s="136">
        <v>5</v>
      </c>
      <c r="I123" s="137"/>
      <c r="J123" s="138">
        <f t="shared" si="0"/>
        <v>0</v>
      </c>
      <c r="K123" s="134" t="s">
        <v>321</v>
      </c>
      <c r="L123" s="33"/>
      <c r="M123" s="139" t="s">
        <v>33</v>
      </c>
      <c r="N123" s="140" t="s">
        <v>49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167</v>
      </c>
      <c r="AT123" s="143" t="s">
        <v>162</v>
      </c>
      <c r="AU123" s="143" t="s">
        <v>21</v>
      </c>
      <c r="AY123" s="17" t="s">
        <v>160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7" t="s">
        <v>21</v>
      </c>
      <c r="BK123" s="144">
        <f t="shared" si="9"/>
        <v>0</v>
      </c>
      <c r="BL123" s="17" t="s">
        <v>167</v>
      </c>
      <c r="BM123" s="143" t="s">
        <v>535</v>
      </c>
    </row>
    <row r="124" spans="2:65" s="1" customFormat="1" ht="16.5" customHeight="1" x14ac:dyDescent="0.2">
      <c r="B124" s="33"/>
      <c r="C124" s="132" t="s">
        <v>364</v>
      </c>
      <c r="D124" s="132" t="s">
        <v>162</v>
      </c>
      <c r="E124" s="133" t="s">
        <v>938</v>
      </c>
      <c r="F124" s="134" t="s">
        <v>777</v>
      </c>
      <c r="G124" s="135" t="s">
        <v>700</v>
      </c>
      <c r="H124" s="136">
        <v>1</v>
      </c>
      <c r="I124" s="137"/>
      <c r="J124" s="138">
        <f t="shared" si="0"/>
        <v>0</v>
      </c>
      <c r="K124" s="134" t="s">
        <v>321</v>
      </c>
      <c r="L124" s="33"/>
      <c r="M124" s="139" t="s">
        <v>33</v>
      </c>
      <c r="N124" s="140" t="s">
        <v>49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167</v>
      </c>
      <c r="AT124" s="143" t="s">
        <v>162</v>
      </c>
      <c r="AU124" s="143" t="s">
        <v>21</v>
      </c>
      <c r="AY124" s="17" t="s">
        <v>160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7" t="s">
        <v>21</v>
      </c>
      <c r="BK124" s="144">
        <f t="shared" si="9"/>
        <v>0</v>
      </c>
      <c r="BL124" s="17" t="s">
        <v>167</v>
      </c>
      <c r="BM124" s="143" t="s">
        <v>548</v>
      </c>
    </row>
    <row r="125" spans="2:65" s="1" customFormat="1" ht="16.5" customHeight="1" x14ac:dyDescent="0.2">
      <c r="B125" s="33"/>
      <c r="C125" s="132" t="s">
        <v>368</v>
      </c>
      <c r="D125" s="132" t="s">
        <v>162</v>
      </c>
      <c r="E125" s="133" t="s">
        <v>939</v>
      </c>
      <c r="F125" s="134" t="s">
        <v>779</v>
      </c>
      <c r="G125" s="135" t="s">
        <v>700</v>
      </c>
      <c r="H125" s="136">
        <v>1</v>
      </c>
      <c r="I125" s="137"/>
      <c r="J125" s="138">
        <f t="shared" si="0"/>
        <v>0</v>
      </c>
      <c r="K125" s="134" t="s">
        <v>321</v>
      </c>
      <c r="L125" s="33"/>
      <c r="M125" s="139" t="s">
        <v>33</v>
      </c>
      <c r="N125" s="140" t="s">
        <v>49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167</v>
      </c>
      <c r="AT125" s="143" t="s">
        <v>162</v>
      </c>
      <c r="AU125" s="143" t="s">
        <v>21</v>
      </c>
      <c r="AY125" s="17" t="s">
        <v>160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7" t="s">
        <v>21</v>
      </c>
      <c r="BK125" s="144">
        <f t="shared" si="9"/>
        <v>0</v>
      </c>
      <c r="BL125" s="17" t="s">
        <v>167</v>
      </c>
      <c r="BM125" s="143" t="s">
        <v>561</v>
      </c>
    </row>
    <row r="126" spans="2:65" s="1" customFormat="1" ht="16.5" customHeight="1" x14ac:dyDescent="0.2">
      <c r="B126" s="33"/>
      <c r="C126" s="132" t="s">
        <v>373</v>
      </c>
      <c r="D126" s="132" t="s">
        <v>162</v>
      </c>
      <c r="E126" s="133" t="s">
        <v>940</v>
      </c>
      <c r="F126" s="134" t="s">
        <v>781</v>
      </c>
      <c r="G126" s="135" t="s">
        <v>700</v>
      </c>
      <c r="H126" s="136">
        <v>1</v>
      </c>
      <c r="I126" s="137"/>
      <c r="J126" s="138">
        <f t="shared" si="0"/>
        <v>0</v>
      </c>
      <c r="K126" s="134" t="s">
        <v>321</v>
      </c>
      <c r="L126" s="33"/>
      <c r="M126" s="139" t="s">
        <v>33</v>
      </c>
      <c r="N126" s="140" t="s">
        <v>49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167</v>
      </c>
      <c r="AT126" s="143" t="s">
        <v>162</v>
      </c>
      <c r="AU126" s="143" t="s">
        <v>21</v>
      </c>
      <c r="AY126" s="17" t="s">
        <v>160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7" t="s">
        <v>21</v>
      </c>
      <c r="BK126" s="144">
        <f t="shared" si="9"/>
        <v>0</v>
      </c>
      <c r="BL126" s="17" t="s">
        <v>167</v>
      </c>
      <c r="BM126" s="143" t="s">
        <v>571</v>
      </c>
    </row>
    <row r="127" spans="2:65" s="1" customFormat="1" ht="16.5" customHeight="1" x14ac:dyDescent="0.2">
      <c r="B127" s="33"/>
      <c r="C127" s="132" t="s">
        <v>378</v>
      </c>
      <c r="D127" s="132" t="s">
        <v>162</v>
      </c>
      <c r="E127" s="133" t="s">
        <v>941</v>
      </c>
      <c r="F127" s="134" t="s">
        <v>942</v>
      </c>
      <c r="G127" s="135" t="s">
        <v>700</v>
      </c>
      <c r="H127" s="136">
        <v>1</v>
      </c>
      <c r="I127" s="137"/>
      <c r="J127" s="138">
        <f t="shared" si="0"/>
        <v>0</v>
      </c>
      <c r="K127" s="134" t="s">
        <v>321</v>
      </c>
      <c r="L127" s="33"/>
      <c r="M127" s="139" t="s">
        <v>33</v>
      </c>
      <c r="N127" s="140" t="s">
        <v>49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167</v>
      </c>
      <c r="AT127" s="143" t="s">
        <v>162</v>
      </c>
      <c r="AU127" s="143" t="s">
        <v>21</v>
      </c>
      <c r="AY127" s="17" t="s">
        <v>160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7" t="s">
        <v>21</v>
      </c>
      <c r="BK127" s="144">
        <f t="shared" si="9"/>
        <v>0</v>
      </c>
      <c r="BL127" s="17" t="s">
        <v>167</v>
      </c>
      <c r="BM127" s="143" t="s">
        <v>582</v>
      </c>
    </row>
    <row r="128" spans="2:65" s="11" customFormat="1" ht="25.9" customHeight="1" x14ac:dyDescent="0.2">
      <c r="B128" s="120"/>
      <c r="D128" s="121" t="s">
        <v>77</v>
      </c>
      <c r="E128" s="122" t="s">
        <v>784</v>
      </c>
      <c r="F128" s="122" t="s">
        <v>943</v>
      </c>
      <c r="I128" s="123"/>
      <c r="J128" s="124">
        <f>BK128</f>
        <v>0</v>
      </c>
      <c r="L128" s="120"/>
      <c r="M128" s="125"/>
      <c r="P128" s="126">
        <f>SUM(P129:P131)</f>
        <v>0</v>
      </c>
      <c r="R128" s="126">
        <f>SUM(R129:R131)</f>
        <v>0</v>
      </c>
      <c r="T128" s="127">
        <f>SUM(T129:T131)</f>
        <v>0</v>
      </c>
      <c r="AR128" s="121" t="s">
        <v>21</v>
      </c>
      <c r="AT128" s="128" t="s">
        <v>77</v>
      </c>
      <c r="AU128" s="128" t="s">
        <v>78</v>
      </c>
      <c r="AY128" s="121" t="s">
        <v>160</v>
      </c>
      <c r="BK128" s="129">
        <f>SUM(BK129:BK131)</f>
        <v>0</v>
      </c>
    </row>
    <row r="129" spans="2:65" s="1" customFormat="1" ht="16.5" customHeight="1" x14ac:dyDescent="0.2">
      <c r="B129" s="33"/>
      <c r="C129" s="132" t="s">
        <v>385</v>
      </c>
      <c r="D129" s="132" t="s">
        <v>162</v>
      </c>
      <c r="E129" s="133" t="s">
        <v>944</v>
      </c>
      <c r="F129" s="134" t="s">
        <v>945</v>
      </c>
      <c r="G129" s="135" t="s">
        <v>700</v>
      </c>
      <c r="H129" s="136">
        <v>147</v>
      </c>
      <c r="I129" s="137"/>
      <c r="J129" s="138">
        <f>ROUND(I129*H129,2)</f>
        <v>0</v>
      </c>
      <c r="K129" s="134" t="s">
        <v>321</v>
      </c>
      <c r="L129" s="33"/>
      <c r="M129" s="139" t="s">
        <v>33</v>
      </c>
      <c r="N129" s="140" t="s">
        <v>49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167</v>
      </c>
      <c r="AT129" s="143" t="s">
        <v>162</v>
      </c>
      <c r="AU129" s="143" t="s">
        <v>21</v>
      </c>
      <c r="AY129" s="17" t="s">
        <v>160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21</v>
      </c>
      <c r="BK129" s="144">
        <f>ROUND(I129*H129,2)</f>
        <v>0</v>
      </c>
      <c r="BL129" s="17" t="s">
        <v>167</v>
      </c>
      <c r="BM129" s="143" t="s">
        <v>595</v>
      </c>
    </row>
    <row r="130" spans="2:65" s="1" customFormat="1" ht="24.2" customHeight="1" x14ac:dyDescent="0.2">
      <c r="B130" s="33"/>
      <c r="C130" s="132" t="s">
        <v>389</v>
      </c>
      <c r="D130" s="132" t="s">
        <v>162</v>
      </c>
      <c r="E130" s="133" t="s">
        <v>946</v>
      </c>
      <c r="F130" s="134" t="s">
        <v>834</v>
      </c>
      <c r="G130" s="135" t="s">
        <v>237</v>
      </c>
      <c r="H130" s="136">
        <v>75</v>
      </c>
      <c r="I130" s="137"/>
      <c r="J130" s="138">
        <f>ROUND(I130*H130,2)</f>
        <v>0</v>
      </c>
      <c r="K130" s="134" t="s">
        <v>321</v>
      </c>
      <c r="L130" s="33"/>
      <c r="M130" s="139" t="s">
        <v>33</v>
      </c>
      <c r="N130" s="140" t="s">
        <v>49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167</v>
      </c>
      <c r="AT130" s="143" t="s">
        <v>162</v>
      </c>
      <c r="AU130" s="143" t="s">
        <v>21</v>
      </c>
      <c r="AY130" s="17" t="s">
        <v>160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7" t="s">
        <v>21</v>
      </c>
      <c r="BK130" s="144">
        <f>ROUND(I130*H130,2)</f>
        <v>0</v>
      </c>
      <c r="BL130" s="17" t="s">
        <v>167</v>
      </c>
      <c r="BM130" s="143" t="s">
        <v>608</v>
      </c>
    </row>
    <row r="131" spans="2:65" s="1" customFormat="1" ht="16.5" customHeight="1" x14ac:dyDescent="0.2">
      <c r="B131" s="33"/>
      <c r="C131" s="132" t="s">
        <v>394</v>
      </c>
      <c r="D131" s="132" t="s">
        <v>162</v>
      </c>
      <c r="E131" s="133" t="s">
        <v>947</v>
      </c>
      <c r="F131" s="134" t="s">
        <v>948</v>
      </c>
      <c r="G131" s="135" t="s">
        <v>700</v>
      </c>
      <c r="H131" s="136">
        <v>10</v>
      </c>
      <c r="I131" s="137"/>
      <c r="J131" s="138">
        <f>ROUND(I131*H131,2)</f>
        <v>0</v>
      </c>
      <c r="K131" s="134" t="s">
        <v>321</v>
      </c>
      <c r="L131" s="33"/>
      <c r="M131" s="139" t="s">
        <v>33</v>
      </c>
      <c r="N131" s="140" t="s">
        <v>49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167</v>
      </c>
      <c r="AT131" s="143" t="s">
        <v>162</v>
      </c>
      <c r="AU131" s="143" t="s">
        <v>21</v>
      </c>
      <c r="AY131" s="17" t="s">
        <v>160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7" t="s">
        <v>21</v>
      </c>
      <c r="BK131" s="144">
        <f>ROUND(I131*H131,2)</f>
        <v>0</v>
      </c>
      <c r="BL131" s="17" t="s">
        <v>167</v>
      </c>
      <c r="BM131" s="143" t="s">
        <v>619</v>
      </c>
    </row>
    <row r="132" spans="2:65" s="11" customFormat="1" ht="25.9" customHeight="1" x14ac:dyDescent="0.2">
      <c r="B132" s="120"/>
      <c r="D132" s="121" t="s">
        <v>77</v>
      </c>
      <c r="E132" s="122" t="s">
        <v>845</v>
      </c>
      <c r="F132" s="122" t="s">
        <v>949</v>
      </c>
      <c r="I132" s="123"/>
      <c r="J132" s="124">
        <f>BK132</f>
        <v>0</v>
      </c>
      <c r="L132" s="120"/>
      <c r="M132" s="125"/>
      <c r="P132" s="126">
        <f>SUM(P133:P141)</f>
        <v>0</v>
      </c>
      <c r="R132" s="126">
        <f>SUM(R133:R141)</f>
        <v>0</v>
      </c>
      <c r="T132" s="127">
        <f>SUM(T133:T141)</f>
        <v>0</v>
      </c>
      <c r="AR132" s="121" t="s">
        <v>21</v>
      </c>
      <c r="AT132" s="128" t="s">
        <v>77</v>
      </c>
      <c r="AU132" s="128" t="s">
        <v>78</v>
      </c>
      <c r="AY132" s="121" t="s">
        <v>160</v>
      </c>
      <c r="BK132" s="129">
        <f>SUM(BK133:BK141)</f>
        <v>0</v>
      </c>
    </row>
    <row r="133" spans="2:65" s="1" customFormat="1" ht="16.5" customHeight="1" x14ac:dyDescent="0.2">
      <c r="B133" s="33"/>
      <c r="C133" s="132" t="s">
        <v>400</v>
      </c>
      <c r="D133" s="132" t="s">
        <v>162</v>
      </c>
      <c r="E133" s="133" t="s">
        <v>950</v>
      </c>
      <c r="F133" s="134" t="s">
        <v>951</v>
      </c>
      <c r="G133" s="135" t="s">
        <v>237</v>
      </c>
      <c r="H133" s="136">
        <v>420</v>
      </c>
      <c r="I133" s="137"/>
      <c r="J133" s="138">
        <f t="shared" ref="J133:J141" si="10">ROUND(I133*H133,2)</f>
        <v>0</v>
      </c>
      <c r="K133" s="134" t="s">
        <v>321</v>
      </c>
      <c r="L133" s="33"/>
      <c r="M133" s="139" t="s">
        <v>33</v>
      </c>
      <c r="N133" s="140" t="s">
        <v>49</v>
      </c>
      <c r="P133" s="141">
        <f t="shared" ref="P133:P141" si="11">O133*H133</f>
        <v>0</v>
      </c>
      <c r="Q133" s="141">
        <v>0</v>
      </c>
      <c r="R133" s="141">
        <f t="shared" ref="R133:R141" si="12">Q133*H133</f>
        <v>0</v>
      </c>
      <c r="S133" s="141">
        <v>0</v>
      </c>
      <c r="T133" s="142">
        <f t="shared" ref="T133:T141" si="13">S133*H133</f>
        <v>0</v>
      </c>
      <c r="AR133" s="143" t="s">
        <v>167</v>
      </c>
      <c r="AT133" s="143" t="s">
        <v>162</v>
      </c>
      <c r="AU133" s="143" t="s">
        <v>21</v>
      </c>
      <c r="AY133" s="17" t="s">
        <v>160</v>
      </c>
      <c r="BE133" s="144">
        <f t="shared" ref="BE133:BE141" si="14">IF(N133="základní",J133,0)</f>
        <v>0</v>
      </c>
      <c r="BF133" s="144">
        <f t="shared" ref="BF133:BF141" si="15">IF(N133="snížená",J133,0)</f>
        <v>0</v>
      </c>
      <c r="BG133" s="144">
        <f t="shared" ref="BG133:BG141" si="16">IF(N133="zákl. přenesená",J133,0)</f>
        <v>0</v>
      </c>
      <c r="BH133" s="144">
        <f t="shared" ref="BH133:BH141" si="17">IF(N133="sníž. přenesená",J133,0)</f>
        <v>0</v>
      </c>
      <c r="BI133" s="144">
        <f t="shared" ref="BI133:BI141" si="18">IF(N133="nulová",J133,0)</f>
        <v>0</v>
      </c>
      <c r="BJ133" s="17" t="s">
        <v>21</v>
      </c>
      <c r="BK133" s="144">
        <f t="shared" ref="BK133:BK141" si="19">ROUND(I133*H133,2)</f>
        <v>0</v>
      </c>
      <c r="BL133" s="17" t="s">
        <v>167</v>
      </c>
      <c r="BM133" s="143" t="s">
        <v>629</v>
      </c>
    </row>
    <row r="134" spans="2:65" s="1" customFormat="1" ht="16.5" customHeight="1" x14ac:dyDescent="0.2">
      <c r="B134" s="33"/>
      <c r="C134" s="132" t="s">
        <v>404</v>
      </c>
      <c r="D134" s="132" t="s">
        <v>162</v>
      </c>
      <c r="E134" s="133" t="s">
        <v>952</v>
      </c>
      <c r="F134" s="134" t="s">
        <v>953</v>
      </c>
      <c r="G134" s="135" t="s">
        <v>237</v>
      </c>
      <c r="H134" s="136">
        <v>2530</v>
      </c>
      <c r="I134" s="137"/>
      <c r="J134" s="138">
        <f t="shared" si="10"/>
        <v>0</v>
      </c>
      <c r="K134" s="134" t="s">
        <v>321</v>
      </c>
      <c r="L134" s="33"/>
      <c r="M134" s="139" t="s">
        <v>33</v>
      </c>
      <c r="N134" s="140" t="s">
        <v>49</v>
      </c>
      <c r="P134" s="141">
        <f t="shared" si="11"/>
        <v>0</v>
      </c>
      <c r="Q134" s="141">
        <v>0</v>
      </c>
      <c r="R134" s="141">
        <f t="shared" si="12"/>
        <v>0</v>
      </c>
      <c r="S134" s="141">
        <v>0</v>
      </c>
      <c r="T134" s="142">
        <f t="shared" si="13"/>
        <v>0</v>
      </c>
      <c r="AR134" s="143" t="s">
        <v>167</v>
      </c>
      <c r="AT134" s="143" t="s">
        <v>162</v>
      </c>
      <c r="AU134" s="143" t="s">
        <v>21</v>
      </c>
      <c r="AY134" s="17" t="s">
        <v>160</v>
      </c>
      <c r="BE134" s="144">
        <f t="shared" si="14"/>
        <v>0</v>
      </c>
      <c r="BF134" s="144">
        <f t="shared" si="15"/>
        <v>0</v>
      </c>
      <c r="BG134" s="144">
        <f t="shared" si="16"/>
        <v>0</v>
      </c>
      <c r="BH134" s="144">
        <f t="shared" si="17"/>
        <v>0</v>
      </c>
      <c r="BI134" s="144">
        <f t="shared" si="18"/>
        <v>0</v>
      </c>
      <c r="BJ134" s="17" t="s">
        <v>21</v>
      </c>
      <c r="BK134" s="144">
        <f t="shared" si="19"/>
        <v>0</v>
      </c>
      <c r="BL134" s="17" t="s">
        <v>167</v>
      </c>
      <c r="BM134" s="143" t="s">
        <v>639</v>
      </c>
    </row>
    <row r="135" spans="2:65" s="1" customFormat="1" ht="16.5" customHeight="1" x14ac:dyDescent="0.2">
      <c r="B135" s="33"/>
      <c r="C135" s="132" t="s">
        <v>411</v>
      </c>
      <c r="D135" s="132" t="s">
        <v>162</v>
      </c>
      <c r="E135" s="133" t="s">
        <v>954</v>
      </c>
      <c r="F135" s="134" t="s">
        <v>955</v>
      </c>
      <c r="G135" s="135" t="s">
        <v>237</v>
      </c>
      <c r="H135" s="136">
        <v>340</v>
      </c>
      <c r="I135" s="137"/>
      <c r="J135" s="138">
        <f t="shared" si="10"/>
        <v>0</v>
      </c>
      <c r="K135" s="134" t="s">
        <v>321</v>
      </c>
      <c r="L135" s="33"/>
      <c r="M135" s="139" t="s">
        <v>33</v>
      </c>
      <c r="N135" s="140" t="s">
        <v>49</v>
      </c>
      <c r="P135" s="141">
        <f t="shared" si="11"/>
        <v>0</v>
      </c>
      <c r="Q135" s="141">
        <v>0</v>
      </c>
      <c r="R135" s="141">
        <f t="shared" si="12"/>
        <v>0</v>
      </c>
      <c r="S135" s="141">
        <v>0</v>
      </c>
      <c r="T135" s="142">
        <f t="shared" si="13"/>
        <v>0</v>
      </c>
      <c r="AR135" s="143" t="s">
        <v>167</v>
      </c>
      <c r="AT135" s="143" t="s">
        <v>162</v>
      </c>
      <c r="AU135" s="143" t="s">
        <v>21</v>
      </c>
      <c r="AY135" s="17" t="s">
        <v>160</v>
      </c>
      <c r="BE135" s="144">
        <f t="shared" si="14"/>
        <v>0</v>
      </c>
      <c r="BF135" s="144">
        <f t="shared" si="15"/>
        <v>0</v>
      </c>
      <c r="BG135" s="144">
        <f t="shared" si="16"/>
        <v>0</v>
      </c>
      <c r="BH135" s="144">
        <f t="shared" si="17"/>
        <v>0</v>
      </c>
      <c r="BI135" s="144">
        <f t="shared" si="18"/>
        <v>0</v>
      </c>
      <c r="BJ135" s="17" t="s">
        <v>21</v>
      </c>
      <c r="BK135" s="144">
        <f t="shared" si="19"/>
        <v>0</v>
      </c>
      <c r="BL135" s="17" t="s">
        <v>167</v>
      </c>
      <c r="BM135" s="143" t="s">
        <v>666</v>
      </c>
    </row>
    <row r="136" spans="2:65" s="1" customFormat="1" ht="16.5" customHeight="1" x14ac:dyDescent="0.2">
      <c r="B136" s="33"/>
      <c r="C136" s="132" t="s">
        <v>417</v>
      </c>
      <c r="D136" s="132" t="s">
        <v>162</v>
      </c>
      <c r="E136" s="133" t="s">
        <v>956</v>
      </c>
      <c r="F136" s="134" t="s">
        <v>957</v>
      </c>
      <c r="G136" s="135" t="s">
        <v>237</v>
      </c>
      <c r="H136" s="136">
        <v>2490</v>
      </c>
      <c r="I136" s="137"/>
      <c r="J136" s="138">
        <f t="shared" si="10"/>
        <v>0</v>
      </c>
      <c r="K136" s="134" t="s">
        <v>321</v>
      </c>
      <c r="L136" s="33"/>
      <c r="M136" s="139" t="s">
        <v>33</v>
      </c>
      <c r="N136" s="140" t="s">
        <v>49</v>
      </c>
      <c r="P136" s="141">
        <f t="shared" si="11"/>
        <v>0</v>
      </c>
      <c r="Q136" s="141">
        <v>0</v>
      </c>
      <c r="R136" s="141">
        <f t="shared" si="12"/>
        <v>0</v>
      </c>
      <c r="S136" s="141">
        <v>0</v>
      </c>
      <c r="T136" s="142">
        <f t="shared" si="13"/>
        <v>0</v>
      </c>
      <c r="AR136" s="143" t="s">
        <v>167</v>
      </c>
      <c r="AT136" s="143" t="s">
        <v>162</v>
      </c>
      <c r="AU136" s="143" t="s">
        <v>21</v>
      </c>
      <c r="AY136" s="17" t="s">
        <v>160</v>
      </c>
      <c r="BE136" s="144">
        <f t="shared" si="14"/>
        <v>0</v>
      </c>
      <c r="BF136" s="144">
        <f t="shared" si="15"/>
        <v>0</v>
      </c>
      <c r="BG136" s="144">
        <f t="shared" si="16"/>
        <v>0</v>
      </c>
      <c r="BH136" s="144">
        <f t="shared" si="17"/>
        <v>0</v>
      </c>
      <c r="BI136" s="144">
        <f t="shared" si="18"/>
        <v>0</v>
      </c>
      <c r="BJ136" s="17" t="s">
        <v>21</v>
      </c>
      <c r="BK136" s="144">
        <f t="shared" si="19"/>
        <v>0</v>
      </c>
      <c r="BL136" s="17" t="s">
        <v>167</v>
      </c>
      <c r="BM136" s="143" t="s">
        <v>679</v>
      </c>
    </row>
    <row r="137" spans="2:65" s="1" customFormat="1" ht="16.5" customHeight="1" x14ac:dyDescent="0.2">
      <c r="B137" s="33"/>
      <c r="C137" s="132" t="s">
        <v>421</v>
      </c>
      <c r="D137" s="132" t="s">
        <v>162</v>
      </c>
      <c r="E137" s="133" t="s">
        <v>958</v>
      </c>
      <c r="F137" s="134" t="s">
        <v>959</v>
      </c>
      <c r="G137" s="135" t="s">
        <v>237</v>
      </c>
      <c r="H137" s="136">
        <v>90</v>
      </c>
      <c r="I137" s="137"/>
      <c r="J137" s="138">
        <f t="shared" si="10"/>
        <v>0</v>
      </c>
      <c r="K137" s="134" t="s">
        <v>321</v>
      </c>
      <c r="L137" s="33"/>
      <c r="M137" s="139" t="s">
        <v>33</v>
      </c>
      <c r="N137" s="140" t="s">
        <v>49</v>
      </c>
      <c r="P137" s="141">
        <f t="shared" si="11"/>
        <v>0</v>
      </c>
      <c r="Q137" s="141">
        <v>0</v>
      </c>
      <c r="R137" s="141">
        <f t="shared" si="12"/>
        <v>0</v>
      </c>
      <c r="S137" s="141">
        <v>0</v>
      </c>
      <c r="T137" s="142">
        <f t="shared" si="13"/>
        <v>0</v>
      </c>
      <c r="AR137" s="143" t="s">
        <v>167</v>
      </c>
      <c r="AT137" s="143" t="s">
        <v>162</v>
      </c>
      <c r="AU137" s="143" t="s">
        <v>21</v>
      </c>
      <c r="AY137" s="17" t="s">
        <v>160</v>
      </c>
      <c r="BE137" s="144">
        <f t="shared" si="14"/>
        <v>0</v>
      </c>
      <c r="BF137" s="144">
        <f t="shared" si="15"/>
        <v>0</v>
      </c>
      <c r="BG137" s="144">
        <f t="shared" si="16"/>
        <v>0</v>
      </c>
      <c r="BH137" s="144">
        <f t="shared" si="17"/>
        <v>0</v>
      </c>
      <c r="BI137" s="144">
        <f t="shared" si="18"/>
        <v>0</v>
      </c>
      <c r="BJ137" s="17" t="s">
        <v>21</v>
      </c>
      <c r="BK137" s="144">
        <f t="shared" si="19"/>
        <v>0</v>
      </c>
      <c r="BL137" s="17" t="s">
        <v>167</v>
      </c>
      <c r="BM137" s="143" t="s">
        <v>790</v>
      </c>
    </row>
    <row r="138" spans="2:65" s="1" customFormat="1" ht="16.5" customHeight="1" x14ac:dyDescent="0.2">
      <c r="B138" s="33"/>
      <c r="C138" s="132" t="s">
        <v>427</v>
      </c>
      <c r="D138" s="132" t="s">
        <v>162</v>
      </c>
      <c r="E138" s="133" t="s">
        <v>960</v>
      </c>
      <c r="F138" s="134" t="s">
        <v>863</v>
      </c>
      <c r="G138" s="135" t="s">
        <v>237</v>
      </c>
      <c r="H138" s="136">
        <v>70</v>
      </c>
      <c r="I138" s="137"/>
      <c r="J138" s="138">
        <f t="shared" si="10"/>
        <v>0</v>
      </c>
      <c r="K138" s="134" t="s">
        <v>321</v>
      </c>
      <c r="L138" s="33"/>
      <c r="M138" s="139" t="s">
        <v>33</v>
      </c>
      <c r="N138" s="140" t="s">
        <v>49</v>
      </c>
      <c r="P138" s="141">
        <f t="shared" si="11"/>
        <v>0</v>
      </c>
      <c r="Q138" s="141">
        <v>0</v>
      </c>
      <c r="R138" s="141">
        <f t="shared" si="12"/>
        <v>0</v>
      </c>
      <c r="S138" s="141">
        <v>0</v>
      </c>
      <c r="T138" s="142">
        <f t="shared" si="13"/>
        <v>0</v>
      </c>
      <c r="AR138" s="143" t="s">
        <v>167</v>
      </c>
      <c r="AT138" s="143" t="s">
        <v>162</v>
      </c>
      <c r="AU138" s="143" t="s">
        <v>21</v>
      </c>
      <c r="AY138" s="17" t="s">
        <v>160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7" t="s">
        <v>21</v>
      </c>
      <c r="BK138" s="144">
        <f t="shared" si="19"/>
        <v>0</v>
      </c>
      <c r="BL138" s="17" t="s">
        <v>167</v>
      </c>
      <c r="BM138" s="143" t="s">
        <v>793</v>
      </c>
    </row>
    <row r="139" spans="2:65" s="1" customFormat="1" ht="16.5" customHeight="1" x14ac:dyDescent="0.2">
      <c r="B139" s="33"/>
      <c r="C139" s="132" t="s">
        <v>431</v>
      </c>
      <c r="D139" s="132" t="s">
        <v>162</v>
      </c>
      <c r="E139" s="133" t="s">
        <v>961</v>
      </c>
      <c r="F139" s="134" t="s">
        <v>866</v>
      </c>
      <c r="G139" s="135" t="s">
        <v>237</v>
      </c>
      <c r="H139" s="136">
        <v>50</v>
      </c>
      <c r="I139" s="137"/>
      <c r="J139" s="138">
        <f t="shared" si="10"/>
        <v>0</v>
      </c>
      <c r="K139" s="134" t="s">
        <v>321</v>
      </c>
      <c r="L139" s="33"/>
      <c r="M139" s="139" t="s">
        <v>33</v>
      </c>
      <c r="N139" s="140" t="s">
        <v>49</v>
      </c>
      <c r="P139" s="141">
        <f t="shared" si="11"/>
        <v>0</v>
      </c>
      <c r="Q139" s="141">
        <v>0</v>
      </c>
      <c r="R139" s="141">
        <f t="shared" si="12"/>
        <v>0</v>
      </c>
      <c r="S139" s="141">
        <v>0</v>
      </c>
      <c r="T139" s="142">
        <f t="shared" si="13"/>
        <v>0</v>
      </c>
      <c r="AR139" s="143" t="s">
        <v>167</v>
      </c>
      <c r="AT139" s="143" t="s">
        <v>162</v>
      </c>
      <c r="AU139" s="143" t="s">
        <v>21</v>
      </c>
      <c r="AY139" s="17" t="s">
        <v>160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7" t="s">
        <v>21</v>
      </c>
      <c r="BK139" s="144">
        <f t="shared" si="19"/>
        <v>0</v>
      </c>
      <c r="BL139" s="17" t="s">
        <v>167</v>
      </c>
      <c r="BM139" s="143" t="s">
        <v>796</v>
      </c>
    </row>
    <row r="140" spans="2:65" s="1" customFormat="1" ht="16.5" customHeight="1" x14ac:dyDescent="0.2">
      <c r="B140" s="33"/>
      <c r="C140" s="132" t="s">
        <v>436</v>
      </c>
      <c r="D140" s="132" t="s">
        <v>162</v>
      </c>
      <c r="E140" s="133" t="s">
        <v>962</v>
      </c>
      <c r="F140" s="134" t="s">
        <v>869</v>
      </c>
      <c r="G140" s="135" t="s">
        <v>237</v>
      </c>
      <c r="H140" s="136">
        <v>100</v>
      </c>
      <c r="I140" s="137"/>
      <c r="J140" s="138">
        <f t="shared" si="10"/>
        <v>0</v>
      </c>
      <c r="K140" s="134" t="s">
        <v>321</v>
      </c>
      <c r="L140" s="33"/>
      <c r="M140" s="139" t="s">
        <v>33</v>
      </c>
      <c r="N140" s="140" t="s">
        <v>49</v>
      </c>
      <c r="P140" s="141">
        <f t="shared" si="11"/>
        <v>0</v>
      </c>
      <c r="Q140" s="141">
        <v>0</v>
      </c>
      <c r="R140" s="141">
        <f t="shared" si="12"/>
        <v>0</v>
      </c>
      <c r="S140" s="141">
        <v>0</v>
      </c>
      <c r="T140" s="142">
        <f t="shared" si="13"/>
        <v>0</v>
      </c>
      <c r="AR140" s="143" t="s">
        <v>167</v>
      </c>
      <c r="AT140" s="143" t="s">
        <v>162</v>
      </c>
      <c r="AU140" s="143" t="s">
        <v>21</v>
      </c>
      <c r="AY140" s="17" t="s">
        <v>160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7" t="s">
        <v>21</v>
      </c>
      <c r="BK140" s="144">
        <f t="shared" si="19"/>
        <v>0</v>
      </c>
      <c r="BL140" s="17" t="s">
        <v>167</v>
      </c>
      <c r="BM140" s="143" t="s">
        <v>799</v>
      </c>
    </row>
    <row r="141" spans="2:65" s="1" customFormat="1" ht="16.5" customHeight="1" x14ac:dyDescent="0.2">
      <c r="B141" s="33"/>
      <c r="C141" s="132" t="s">
        <v>444</v>
      </c>
      <c r="D141" s="132" t="s">
        <v>162</v>
      </c>
      <c r="E141" s="133" t="s">
        <v>963</v>
      </c>
      <c r="F141" s="134" t="s">
        <v>872</v>
      </c>
      <c r="G141" s="135" t="s">
        <v>237</v>
      </c>
      <c r="H141" s="136">
        <v>40</v>
      </c>
      <c r="I141" s="137"/>
      <c r="J141" s="138">
        <f t="shared" si="10"/>
        <v>0</v>
      </c>
      <c r="K141" s="134" t="s">
        <v>321</v>
      </c>
      <c r="L141" s="33"/>
      <c r="M141" s="139" t="s">
        <v>33</v>
      </c>
      <c r="N141" s="140" t="s">
        <v>49</v>
      </c>
      <c r="P141" s="141">
        <f t="shared" si="11"/>
        <v>0</v>
      </c>
      <c r="Q141" s="141">
        <v>0</v>
      </c>
      <c r="R141" s="141">
        <f t="shared" si="12"/>
        <v>0</v>
      </c>
      <c r="S141" s="141">
        <v>0</v>
      </c>
      <c r="T141" s="142">
        <f t="shared" si="13"/>
        <v>0</v>
      </c>
      <c r="AR141" s="143" t="s">
        <v>167</v>
      </c>
      <c r="AT141" s="143" t="s">
        <v>162</v>
      </c>
      <c r="AU141" s="143" t="s">
        <v>21</v>
      </c>
      <c r="AY141" s="17" t="s">
        <v>160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7" t="s">
        <v>21</v>
      </c>
      <c r="BK141" s="144">
        <f t="shared" si="19"/>
        <v>0</v>
      </c>
      <c r="BL141" s="17" t="s">
        <v>167</v>
      </c>
      <c r="BM141" s="143" t="s">
        <v>802</v>
      </c>
    </row>
    <row r="142" spans="2:65" s="11" customFormat="1" ht="25.9" customHeight="1" x14ac:dyDescent="0.2">
      <c r="B142" s="120"/>
      <c r="D142" s="121" t="s">
        <v>77</v>
      </c>
      <c r="E142" s="122" t="s">
        <v>964</v>
      </c>
      <c r="F142" s="122" t="s">
        <v>965</v>
      </c>
      <c r="I142" s="123"/>
      <c r="J142" s="124">
        <f>BK142</f>
        <v>0</v>
      </c>
      <c r="L142" s="120"/>
      <c r="M142" s="125"/>
      <c r="P142" s="126">
        <f>SUM(P143:P151)</f>
        <v>0</v>
      </c>
      <c r="R142" s="126">
        <f>SUM(R143:R151)</f>
        <v>0</v>
      </c>
      <c r="T142" s="127">
        <f>SUM(T143:T151)</f>
        <v>0</v>
      </c>
      <c r="AR142" s="121" t="s">
        <v>21</v>
      </c>
      <c r="AT142" s="128" t="s">
        <v>77</v>
      </c>
      <c r="AU142" s="128" t="s">
        <v>78</v>
      </c>
      <c r="AY142" s="121" t="s">
        <v>160</v>
      </c>
      <c r="BK142" s="129">
        <f>SUM(BK143:BK151)</f>
        <v>0</v>
      </c>
    </row>
    <row r="143" spans="2:65" s="1" customFormat="1" ht="16.5" customHeight="1" x14ac:dyDescent="0.2">
      <c r="B143" s="33"/>
      <c r="C143" s="132" t="s">
        <v>449</v>
      </c>
      <c r="D143" s="132" t="s">
        <v>162</v>
      </c>
      <c r="E143" s="133" t="s">
        <v>966</v>
      </c>
      <c r="F143" s="134" t="s">
        <v>967</v>
      </c>
      <c r="G143" s="135" t="s">
        <v>700</v>
      </c>
      <c r="H143" s="136">
        <v>377</v>
      </c>
      <c r="I143" s="137"/>
      <c r="J143" s="138">
        <f t="shared" ref="J143:J151" si="20">ROUND(I143*H143,2)</f>
        <v>0</v>
      </c>
      <c r="K143" s="134" t="s">
        <v>321</v>
      </c>
      <c r="L143" s="33"/>
      <c r="M143" s="139" t="s">
        <v>33</v>
      </c>
      <c r="N143" s="140" t="s">
        <v>49</v>
      </c>
      <c r="P143" s="141">
        <f t="shared" ref="P143:P151" si="21">O143*H143</f>
        <v>0</v>
      </c>
      <c r="Q143" s="141">
        <v>0</v>
      </c>
      <c r="R143" s="141">
        <f t="shared" ref="R143:R151" si="22">Q143*H143</f>
        <v>0</v>
      </c>
      <c r="S143" s="141">
        <v>0</v>
      </c>
      <c r="T143" s="142">
        <f t="shared" ref="T143:T151" si="23">S143*H143</f>
        <v>0</v>
      </c>
      <c r="AR143" s="143" t="s">
        <v>167</v>
      </c>
      <c r="AT143" s="143" t="s">
        <v>162</v>
      </c>
      <c r="AU143" s="143" t="s">
        <v>21</v>
      </c>
      <c r="AY143" s="17" t="s">
        <v>160</v>
      </c>
      <c r="BE143" s="144">
        <f t="shared" ref="BE143:BE151" si="24">IF(N143="základní",J143,0)</f>
        <v>0</v>
      </c>
      <c r="BF143" s="144">
        <f t="shared" ref="BF143:BF151" si="25">IF(N143="snížená",J143,0)</f>
        <v>0</v>
      </c>
      <c r="BG143" s="144">
        <f t="shared" ref="BG143:BG151" si="26">IF(N143="zákl. přenesená",J143,0)</f>
        <v>0</v>
      </c>
      <c r="BH143" s="144">
        <f t="shared" ref="BH143:BH151" si="27">IF(N143="sníž. přenesená",J143,0)</f>
        <v>0</v>
      </c>
      <c r="BI143" s="144">
        <f t="shared" ref="BI143:BI151" si="28">IF(N143="nulová",J143,0)</f>
        <v>0</v>
      </c>
      <c r="BJ143" s="17" t="s">
        <v>21</v>
      </c>
      <c r="BK143" s="144">
        <f t="shared" ref="BK143:BK151" si="29">ROUND(I143*H143,2)</f>
        <v>0</v>
      </c>
      <c r="BL143" s="17" t="s">
        <v>167</v>
      </c>
      <c r="BM143" s="143" t="s">
        <v>805</v>
      </c>
    </row>
    <row r="144" spans="2:65" s="1" customFormat="1" ht="16.5" customHeight="1" x14ac:dyDescent="0.2">
      <c r="B144" s="33"/>
      <c r="C144" s="132" t="s">
        <v>455</v>
      </c>
      <c r="D144" s="132" t="s">
        <v>162</v>
      </c>
      <c r="E144" s="133" t="s">
        <v>968</v>
      </c>
      <c r="F144" s="134" t="s">
        <v>969</v>
      </c>
      <c r="G144" s="135" t="s">
        <v>700</v>
      </c>
      <c r="H144" s="136">
        <v>60</v>
      </c>
      <c r="I144" s="137"/>
      <c r="J144" s="138">
        <f t="shared" si="20"/>
        <v>0</v>
      </c>
      <c r="K144" s="134" t="s">
        <v>321</v>
      </c>
      <c r="L144" s="33"/>
      <c r="M144" s="139" t="s">
        <v>33</v>
      </c>
      <c r="N144" s="140" t="s">
        <v>49</v>
      </c>
      <c r="P144" s="141">
        <f t="shared" si="21"/>
        <v>0</v>
      </c>
      <c r="Q144" s="141">
        <v>0</v>
      </c>
      <c r="R144" s="141">
        <f t="shared" si="22"/>
        <v>0</v>
      </c>
      <c r="S144" s="141">
        <v>0</v>
      </c>
      <c r="T144" s="142">
        <f t="shared" si="23"/>
        <v>0</v>
      </c>
      <c r="AR144" s="143" t="s">
        <v>167</v>
      </c>
      <c r="AT144" s="143" t="s">
        <v>162</v>
      </c>
      <c r="AU144" s="143" t="s">
        <v>21</v>
      </c>
      <c r="AY144" s="17" t="s">
        <v>160</v>
      </c>
      <c r="BE144" s="144">
        <f t="shared" si="24"/>
        <v>0</v>
      </c>
      <c r="BF144" s="144">
        <f t="shared" si="25"/>
        <v>0</v>
      </c>
      <c r="BG144" s="144">
        <f t="shared" si="26"/>
        <v>0</v>
      </c>
      <c r="BH144" s="144">
        <f t="shared" si="27"/>
        <v>0</v>
      </c>
      <c r="BI144" s="144">
        <f t="shared" si="28"/>
        <v>0</v>
      </c>
      <c r="BJ144" s="17" t="s">
        <v>21</v>
      </c>
      <c r="BK144" s="144">
        <f t="shared" si="29"/>
        <v>0</v>
      </c>
      <c r="BL144" s="17" t="s">
        <v>167</v>
      </c>
      <c r="BM144" s="143" t="s">
        <v>808</v>
      </c>
    </row>
    <row r="145" spans="2:65" s="1" customFormat="1" ht="16.5" customHeight="1" x14ac:dyDescent="0.2">
      <c r="B145" s="33"/>
      <c r="C145" s="132" t="s">
        <v>460</v>
      </c>
      <c r="D145" s="132" t="s">
        <v>162</v>
      </c>
      <c r="E145" s="133" t="s">
        <v>970</v>
      </c>
      <c r="F145" s="134" t="s">
        <v>971</v>
      </c>
      <c r="G145" s="135" t="s">
        <v>700</v>
      </c>
      <c r="H145" s="136">
        <v>22</v>
      </c>
      <c r="I145" s="137"/>
      <c r="J145" s="138">
        <f t="shared" si="20"/>
        <v>0</v>
      </c>
      <c r="K145" s="134" t="s">
        <v>321</v>
      </c>
      <c r="L145" s="33"/>
      <c r="M145" s="139" t="s">
        <v>33</v>
      </c>
      <c r="N145" s="140" t="s">
        <v>49</v>
      </c>
      <c r="P145" s="141">
        <f t="shared" si="21"/>
        <v>0</v>
      </c>
      <c r="Q145" s="141">
        <v>0</v>
      </c>
      <c r="R145" s="141">
        <f t="shared" si="22"/>
        <v>0</v>
      </c>
      <c r="S145" s="141">
        <v>0</v>
      </c>
      <c r="T145" s="142">
        <f t="shared" si="23"/>
        <v>0</v>
      </c>
      <c r="AR145" s="143" t="s">
        <v>167</v>
      </c>
      <c r="AT145" s="143" t="s">
        <v>162</v>
      </c>
      <c r="AU145" s="143" t="s">
        <v>21</v>
      </c>
      <c r="AY145" s="17" t="s">
        <v>160</v>
      </c>
      <c r="BE145" s="144">
        <f t="shared" si="24"/>
        <v>0</v>
      </c>
      <c r="BF145" s="144">
        <f t="shared" si="25"/>
        <v>0</v>
      </c>
      <c r="BG145" s="144">
        <f t="shared" si="26"/>
        <v>0</v>
      </c>
      <c r="BH145" s="144">
        <f t="shared" si="27"/>
        <v>0</v>
      </c>
      <c r="BI145" s="144">
        <f t="shared" si="28"/>
        <v>0</v>
      </c>
      <c r="BJ145" s="17" t="s">
        <v>21</v>
      </c>
      <c r="BK145" s="144">
        <f t="shared" si="29"/>
        <v>0</v>
      </c>
      <c r="BL145" s="17" t="s">
        <v>167</v>
      </c>
      <c r="BM145" s="143" t="s">
        <v>811</v>
      </c>
    </row>
    <row r="146" spans="2:65" s="1" customFormat="1" ht="16.5" customHeight="1" x14ac:dyDescent="0.2">
      <c r="B146" s="33"/>
      <c r="C146" s="132" t="s">
        <v>466</v>
      </c>
      <c r="D146" s="132" t="s">
        <v>162</v>
      </c>
      <c r="E146" s="133" t="s">
        <v>972</v>
      </c>
      <c r="F146" s="134" t="s">
        <v>973</v>
      </c>
      <c r="G146" s="135" t="s">
        <v>700</v>
      </c>
      <c r="H146" s="136">
        <v>3</v>
      </c>
      <c r="I146" s="137"/>
      <c r="J146" s="138">
        <f t="shared" si="20"/>
        <v>0</v>
      </c>
      <c r="K146" s="134" t="s">
        <v>321</v>
      </c>
      <c r="L146" s="33"/>
      <c r="M146" s="139" t="s">
        <v>33</v>
      </c>
      <c r="N146" s="140" t="s">
        <v>49</v>
      </c>
      <c r="P146" s="141">
        <f t="shared" si="21"/>
        <v>0</v>
      </c>
      <c r="Q146" s="141">
        <v>0</v>
      </c>
      <c r="R146" s="141">
        <f t="shared" si="22"/>
        <v>0</v>
      </c>
      <c r="S146" s="141">
        <v>0</v>
      </c>
      <c r="T146" s="142">
        <f t="shared" si="23"/>
        <v>0</v>
      </c>
      <c r="AR146" s="143" t="s">
        <v>167</v>
      </c>
      <c r="AT146" s="143" t="s">
        <v>162</v>
      </c>
      <c r="AU146" s="143" t="s">
        <v>21</v>
      </c>
      <c r="AY146" s="17" t="s">
        <v>160</v>
      </c>
      <c r="BE146" s="144">
        <f t="shared" si="24"/>
        <v>0</v>
      </c>
      <c r="BF146" s="144">
        <f t="shared" si="25"/>
        <v>0</v>
      </c>
      <c r="BG146" s="144">
        <f t="shared" si="26"/>
        <v>0</v>
      </c>
      <c r="BH146" s="144">
        <f t="shared" si="27"/>
        <v>0</v>
      </c>
      <c r="BI146" s="144">
        <f t="shared" si="28"/>
        <v>0</v>
      </c>
      <c r="BJ146" s="17" t="s">
        <v>21</v>
      </c>
      <c r="BK146" s="144">
        <f t="shared" si="29"/>
        <v>0</v>
      </c>
      <c r="BL146" s="17" t="s">
        <v>167</v>
      </c>
      <c r="BM146" s="143" t="s">
        <v>814</v>
      </c>
    </row>
    <row r="147" spans="2:65" s="1" customFormat="1" ht="16.5" customHeight="1" x14ac:dyDescent="0.2">
      <c r="B147" s="33"/>
      <c r="C147" s="132" t="s">
        <v>474</v>
      </c>
      <c r="D147" s="132" t="s">
        <v>162</v>
      </c>
      <c r="E147" s="133" t="s">
        <v>974</v>
      </c>
      <c r="F147" s="134" t="s">
        <v>975</v>
      </c>
      <c r="G147" s="135" t="s">
        <v>700</v>
      </c>
      <c r="H147" s="136">
        <v>1</v>
      </c>
      <c r="I147" s="137"/>
      <c r="J147" s="138">
        <f t="shared" si="20"/>
        <v>0</v>
      </c>
      <c r="K147" s="134" t="s">
        <v>321</v>
      </c>
      <c r="L147" s="33"/>
      <c r="M147" s="139" t="s">
        <v>33</v>
      </c>
      <c r="N147" s="140" t="s">
        <v>49</v>
      </c>
      <c r="P147" s="141">
        <f t="shared" si="21"/>
        <v>0</v>
      </c>
      <c r="Q147" s="141">
        <v>0</v>
      </c>
      <c r="R147" s="141">
        <f t="shared" si="22"/>
        <v>0</v>
      </c>
      <c r="S147" s="141">
        <v>0</v>
      </c>
      <c r="T147" s="142">
        <f t="shared" si="23"/>
        <v>0</v>
      </c>
      <c r="AR147" s="143" t="s">
        <v>167</v>
      </c>
      <c r="AT147" s="143" t="s">
        <v>162</v>
      </c>
      <c r="AU147" s="143" t="s">
        <v>21</v>
      </c>
      <c r="AY147" s="17" t="s">
        <v>160</v>
      </c>
      <c r="BE147" s="144">
        <f t="shared" si="24"/>
        <v>0</v>
      </c>
      <c r="BF147" s="144">
        <f t="shared" si="25"/>
        <v>0</v>
      </c>
      <c r="BG147" s="144">
        <f t="shared" si="26"/>
        <v>0</v>
      </c>
      <c r="BH147" s="144">
        <f t="shared" si="27"/>
        <v>0</v>
      </c>
      <c r="BI147" s="144">
        <f t="shared" si="28"/>
        <v>0</v>
      </c>
      <c r="BJ147" s="17" t="s">
        <v>21</v>
      </c>
      <c r="BK147" s="144">
        <f t="shared" si="29"/>
        <v>0</v>
      </c>
      <c r="BL147" s="17" t="s">
        <v>167</v>
      </c>
      <c r="BM147" s="143" t="s">
        <v>817</v>
      </c>
    </row>
    <row r="148" spans="2:65" s="1" customFormat="1" ht="24.2" customHeight="1" x14ac:dyDescent="0.2">
      <c r="B148" s="33"/>
      <c r="C148" s="132" t="s">
        <v>479</v>
      </c>
      <c r="D148" s="132" t="s">
        <v>162</v>
      </c>
      <c r="E148" s="133" t="s">
        <v>976</v>
      </c>
      <c r="F148" s="134" t="s">
        <v>977</v>
      </c>
      <c r="G148" s="135" t="s">
        <v>176</v>
      </c>
      <c r="H148" s="136">
        <v>0.9</v>
      </c>
      <c r="I148" s="137"/>
      <c r="J148" s="138">
        <f t="shared" si="20"/>
        <v>0</v>
      </c>
      <c r="K148" s="134" t="s">
        <v>321</v>
      </c>
      <c r="L148" s="33"/>
      <c r="M148" s="139" t="s">
        <v>33</v>
      </c>
      <c r="N148" s="140" t="s">
        <v>49</v>
      </c>
      <c r="P148" s="141">
        <f t="shared" si="21"/>
        <v>0</v>
      </c>
      <c r="Q148" s="141">
        <v>0</v>
      </c>
      <c r="R148" s="141">
        <f t="shared" si="22"/>
        <v>0</v>
      </c>
      <c r="S148" s="141">
        <v>0</v>
      </c>
      <c r="T148" s="142">
        <f t="shared" si="23"/>
        <v>0</v>
      </c>
      <c r="AR148" s="143" t="s">
        <v>167</v>
      </c>
      <c r="AT148" s="143" t="s">
        <v>162</v>
      </c>
      <c r="AU148" s="143" t="s">
        <v>21</v>
      </c>
      <c r="AY148" s="17" t="s">
        <v>160</v>
      </c>
      <c r="BE148" s="144">
        <f t="shared" si="24"/>
        <v>0</v>
      </c>
      <c r="BF148" s="144">
        <f t="shared" si="25"/>
        <v>0</v>
      </c>
      <c r="BG148" s="144">
        <f t="shared" si="26"/>
        <v>0</v>
      </c>
      <c r="BH148" s="144">
        <f t="shared" si="27"/>
        <v>0</v>
      </c>
      <c r="BI148" s="144">
        <f t="shared" si="28"/>
        <v>0</v>
      </c>
      <c r="BJ148" s="17" t="s">
        <v>21</v>
      </c>
      <c r="BK148" s="144">
        <f t="shared" si="29"/>
        <v>0</v>
      </c>
      <c r="BL148" s="17" t="s">
        <v>167</v>
      </c>
      <c r="BM148" s="143" t="s">
        <v>820</v>
      </c>
    </row>
    <row r="149" spans="2:65" s="1" customFormat="1" ht="21.75" customHeight="1" x14ac:dyDescent="0.2">
      <c r="B149" s="33"/>
      <c r="C149" s="132" t="s">
        <v>483</v>
      </c>
      <c r="D149" s="132" t="s">
        <v>162</v>
      </c>
      <c r="E149" s="133" t="s">
        <v>978</v>
      </c>
      <c r="F149" s="134" t="s">
        <v>979</v>
      </c>
      <c r="G149" s="135" t="s">
        <v>176</v>
      </c>
      <c r="H149" s="136">
        <v>0.9</v>
      </c>
      <c r="I149" s="137"/>
      <c r="J149" s="138">
        <f t="shared" si="20"/>
        <v>0</v>
      </c>
      <c r="K149" s="134" t="s">
        <v>321</v>
      </c>
      <c r="L149" s="33"/>
      <c r="M149" s="139" t="s">
        <v>33</v>
      </c>
      <c r="N149" s="140" t="s">
        <v>49</v>
      </c>
      <c r="P149" s="141">
        <f t="shared" si="21"/>
        <v>0</v>
      </c>
      <c r="Q149" s="141">
        <v>0</v>
      </c>
      <c r="R149" s="141">
        <f t="shared" si="22"/>
        <v>0</v>
      </c>
      <c r="S149" s="141">
        <v>0</v>
      </c>
      <c r="T149" s="142">
        <f t="shared" si="23"/>
        <v>0</v>
      </c>
      <c r="AR149" s="143" t="s">
        <v>167</v>
      </c>
      <c r="AT149" s="143" t="s">
        <v>162</v>
      </c>
      <c r="AU149" s="143" t="s">
        <v>21</v>
      </c>
      <c r="AY149" s="17" t="s">
        <v>160</v>
      </c>
      <c r="BE149" s="144">
        <f t="shared" si="24"/>
        <v>0</v>
      </c>
      <c r="BF149" s="144">
        <f t="shared" si="25"/>
        <v>0</v>
      </c>
      <c r="BG149" s="144">
        <f t="shared" si="26"/>
        <v>0</v>
      </c>
      <c r="BH149" s="144">
        <f t="shared" si="27"/>
        <v>0</v>
      </c>
      <c r="BI149" s="144">
        <f t="shared" si="28"/>
        <v>0</v>
      </c>
      <c r="BJ149" s="17" t="s">
        <v>21</v>
      </c>
      <c r="BK149" s="144">
        <f t="shared" si="29"/>
        <v>0</v>
      </c>
      <c r="BL149" s="17" t="s">
        <v>167</v>
      </c>
      <c r="BM149" s="143" t="s">
        <v>823</v>
      </c>
    </row>
    <row r="150" spans="2:65" s="1" customFormat="1" ht="21.75" customHeight="1" x14ac:dyDescent="0.2">
      <c r="B150" s="33"/>
      <c r="C150" s="132" t="s">
        <v>490</v>
      </c>
      <c r="D150" s="132" t="s">
        <v>162</v>
      </c>
      <c r="E150" s="133" t="s">
        <v>980</v>
      </c>
      <c r="F150" s="134" t="s">
        <v>981</v>
      </c>
      <c r="G150" s="135" t="s">
        <v>176</v>
      </c>
      <c r="H150" s="136">
        <v>0.9</v>
      </c>
      <c r="I150" s="137"/>
      <c r="J150" s="138">
        <f t="shared" si="20"/>
        <v>0</v>
      </c>
      <c r="K150" s="134" t="s">
        <v>321</v>
      </c>
      <c r="L150" s="33"/>
      <c r="M150" s="139" t="s">
        <v>33</v>
      </c>
      <c r="N150" s="140" t="s">
        <v>49</v>
      </c>
      <c r="P150" s="141">
        <f t="shared" si="21"/>
        <v>0</v>
      </c>
      <c r="Q150" s="141">
        <v>0</v>
      </c>
      <c r="R150" s="141">
        <f t="shared" si="22"/>
        <v>0</v>
      </c>
      <c r="S150" s="141">
        <v>0</v>
      </c>
      <c r="T150" s="142">
        <f t="shared" si="23"/>
        <v>0</v>
      </c>
      <c r="AR150" s="143" t="s">
        <v>167</v>
      </c>
      <c r="AT150" s="143" t="s">
        <v>162</v>
      </c>
      <c r="AU150" s="143" t="s">
        <v>21</v>
      </c>
      <c r="AY150" s="17" t="s">
        <v>160</v>
      </c>
      <c r="BE150" s="144">
        <f t="shared" si="24"/>
        <v>0</v>
      </c>
      <c r="BF150" s="144">
        <f t="shared" si="25"/>
        <v>0</v>
      </c>
      <c r="BG150" s="144">
        <f t="shared" si="26"/>
        <v>0</v>
      </c>
      <c r="BH150" s="144">
        <f t="shared" si="27"/>
        <v>0</v>
      </c>
      <c r="BI150" s="144">
        <f t="shared" si="28"/>
        <v>0</v>
      </c>
      <c r="BJ150" s="17" t="s">
        <v>21</v>
      </c>
      <c r="BK150" s="144">
        <f t="shared" si="29"/>
        <v>0</v>
      </c>
      <c r="BL150" s="17" t="s">
        <v>167</v>
      </c>
      <c r="BM150" s="143" t="s">
        <v>826</v>
      </c>
    </row>
    <row r="151" spans="2:65" s="1" customFormat="1" ht="24.2" customHeight="1" x14ac:dyDescent="0.2">
      <c r="B151" s="33"/>
      <c r="C151" s="132" t="s">
        <v>496</v>
      </c>
      <c r="D151" s="132" t="s">
        <v>162</v>
      </c>
      <c r="E151" s="133" t="s">
        <v>982</v>
      </c>
      <c r="F151" s="134" t="s">
        <v>983</v>
      </c>
      <c r="G151" s="135" t="s">
        <v>165</v>
      </c>
      <c r="H151" s="136">
        <v>403</v>
      </c>
      <c r="I151" s="137"/>
      <c r="J151" s="138">
        <f t="shared" si="20"/>
        <v>0</v>
      </c>
      <c r="K151" s="134" t="s">
        <v>321</v>
      </c>
      <c r="L151" s="33"/>
      <c r="M151" s="139" t="s">
        <v>33</v>
      </c>
      <c r="N151" s="140" t="s">
        <v>49</v>
      </c>
      <c r="P151" s="141">
        <f t="shared" si="21"/>
        <v>0</v>
      </c>
      <c r="Q151" s="141">
        <v>0</v>
      </c>
      <c r="R151" s="141">
        <f t="shared" si="22"/>
        <v>0</v>
      </c>
      <c r="S151" s="141">
        <v>0</v>
      </c>
      <c r="T151" s="142">
        <f t="shared" si="23"/>
        <v>0</v>
      </c>
      <c r="AR151" s="143" t="s">
        <v>167</v>
      </c>
      <c r="AT151" s="143" t="s">
        <v>162</v>
      </c>
      <c r="AU151" s="143" t="s">
        <v>21</v>
      </c>
      <c r="AY151" s="17" t="s">
        <v>160</v>
      </c>
      <c r="BE151" s="144">
        <f t="shared" si="24"/>
        <v>0</v>
      </c>
      <c r="BF151" s="144">
        <f t="shared" si="25"/>
        <v>0</v>
      </c>
      <c r="BG151" s="144">
        <f t="shared" si="26"/>
        <v>0</v>
      </c>
      <c r="BH151" s="144">
        <f t="shared" si="27"/>
        <v>0</v>
      </c>
      <c r="BI151" s="144">
        <f t="shared" si="28"/>
        <v>0</v>
      </c>
      <c r="BJ151" s="17" t="s">
        <v>21</v>
      </c>
      <c r="BK151" s="144">
        <f t="shared" si="29"/>
        <v>0</v>
      </c>
      <c r="BL151" s="17" t="s">
        <v>167</v>
      </c>
      <c r="BM151" s="143" t="s">
        <v>829</v>
      </c>
    </row>
    <row r="152" spans="2:65" s="11" customFormat="1" ht="25.9" customHeight="1" x14ac:dyDescent="0.2">
      <c r="B152" s="120"/>
      <c r="D152" s="121" t="s">
        <v>77</v>
      </c>
      <c r="E152" s="122" t="s">
        <v>984</v>
      </c>
      <c r="F152" s="122" t="s">
        <v>985</v>
      </c>
      <c r="I152" s="123"/>
      <c r="J152" s="124">
        <f>BK152</f>
        <v>0</v>
      </c>
      <c r="L152" s="120"/>
      <c r="M152" s="125"/>
      <c r="P152" s="126">
        <f>SUM(P153:P160)</f>
        <v>0</v>
      </c>
      <c r="R152" s="126">
        <f>SUM(R153:R160)</f>
        <v>0</v>
      </c>
      <c r="T152" s="127">
        <f>SUM(T153:T160)</f>
        <v>0</v>
      </c>
      <c r="AR152" s="121" t="s">
        <v>21</v>
      </c>
      <c r="AT152" s="128" t="s">
        <v>77</v>
      </c>
      <c r="AU152" s="128" t="s">
        <v>78</v>
      </c>
      <c r="AY152" s="121" t="s">
        <v>160</v>
      </c>
      <c r="BK152" s="129">
        <f>SUM(BK153:BK160)</f>
        <v>0</v>
      </c>
    </row>
    <row r="153" spans="2:65" s="1" customFormat="1" ht="16.5" customHeight="1" x14ac:dyDescent="0.2">
      <c r="B153" s="33"/>
      <c r="C153" s="132" t="s">
        <v>501</v>
      </c>
      <c r="D153" s="132" t="s">
        <v>162</v>
      </c>
      <c r="E153" s="133" t="s">
        <v>986</v>
      </c>
      <c r="F153" s="134" t="s">
        <v>987</v>
      </c>
      <c r="G153" s="135" t="s">
        <v>988</v>
      </c>
      <c r="H153" s="136">
        <v>8</v>
      </c>
      <c r="I153" s="137"/>
      <c r="J153" s="138">
        <f t="shared" ref="J153:J160" si="30">ROUND(I153*H153,2)</f>
        <v>0</v>
      </c>
      <c r="K153" s="134" t="s">
        <v>321</v>
      </c>
      <c r="L153" s="33"/>
      <c r="M153" s="139" t="s">
        <v>33</v>
      </c>
      <c r="N153" s="140" t="s">
        <v>49</v>
      </c>
      <c r="P153" s="141">
        <f t="shared" ref="P153:P160" si="31">O153*H153</f>
        <v>0</v>
      </c>
      <c r="Q153" s="141">
        <v>0</v>
      </c>
      <c r="R153" s="141">
        <f t="shared" ref="R153:R160" si="32">Q153*H153</f>
        <v>0</v>
      </c>
      <c r="S153" s="141">
        <v>0</v>
      </c>
      <c r="T153" s="142">
        <f t="shared" ref="T153:T160" si="33">S153*H153</f>
        <v>0</v>
      </c>
      <c r="AR153" s="143" t="s">
        <v>167</v>
      </c>
      <c r="AT153" s="143" t="s">
        <v>162</v>
      </c>
      <c r="AU153" s="143" t="s">
        <v>21</v>
      </c>
      <c r="AY153" s="17" t="s">
        <v>160</v>
      </c>
      <c r="BE153" s="144">
        <f t="shared" ref="BE153:BE160" si="34">IF(N153="základní",J153,0)</f>
        <v>0</v>
      </c>
      <c r="BF153" s="144">
        <f t="shared" ref="BF153:BF160" si="35">IF(N153="snížená",J153,0)</f>
        <v>0</v>
      </c>
      <c r="BG153" s="144">
        <f t="shared" ref="BG153:BG160" si="36">IF(N153="zákl. přenesená",J153,0)</f>
        <v>0</v>
      </c>
      <c r="BH153" s="144">
        <f t="shared" ref="BH153:BH160" si="37">IF(N153="sníž. přenesená",J153,0)</f>
        <v>0</v>
      </c>
      <c r="BI153" s="144">
        <f t="shared" ref="BI153:BI160" si="38">IF(N153="nulová",J153,0)</f>
        <v>0</v>
      </c>
      <c r="BJ153" s="17" t="s">
        <v>21</v>
      </c>
      <c r="BK153" s="144">
        <f t="shared" ref="BK153:BK160" si="39">ROUND(I153*H153,2)</f>
        <v>0</v>
      </c>
      <c r="BL153" s="17" t="s">
        <v>167</v>
      </c>
      <c r="BM153" s="143" t="s">
        <v>832</v>
      </c>
    </row>
    <row r="154" spans="2:65" s="1" customFormat="1" ht="16.5" customHeight="1" x14ac:dyDescent="0.2">
      <c r="B154" s="33"/>
      <c r="C154" s="132" t="s">
        <v>506</v>
      </c>
      <c r="D154" s="132" t="s">
        <v>162</v>
      </c>
      <c r="E154" s="133" t="s">
        <v>989</v>
      </c>
      <c r="F154" s="134" t="s">
        <v>990</v>
      </c>
      <c r="G154" s="135" t="s">
        <v>988</v>
      </c>
      <c r="H154" s="136">
        <v>16</v>
      </c>
      <c r="I154" s="137"/>
      <c r="J154" s="138">
        <f t="shared" si="30"/>
        <v>0</v>
      </c>
      <c r="K154" s="134" t="s">
        <v>321</v>
      </c>
      <c r="L154" s="33"/>
      <c r="M154" s="139" t="s">
        <v>33</v>
      </c>
      <c r="N154" s="140" t="s">
        <v>49</v>
      </c>
      <c r="P154" s="141">
        <f t="shared" si="31"/>
        <v>0</v>
      </c>
      <c r="Q154" s="141">
        <v>0</v>
      </c>
      <c r="R154" s="141">
        <f t="shared" si="32"/>
        <v>0</v>
      </c>
      <c r="S154" s="141">
        <v>0</v>
      </c>
      <c r="T154" s="142">
        <f t="shared" si="33"/>
        <v>0</v>
      </c>
      <c r="AR154" s="143" t="s">
        <v>167</v>
      </c>
      <c r="AT154" s="143" t="s">
        <v>162</v>
      </c>
      <c r="AU154" s="143" t="s">
        <v>21</v>
      </c>
      <c r="AY154" s="17" t="s">
        <v>160</v>
      </c>
      <c r="BE154" s="144">
        <f t="shared" si="34"/>
        <v>0</v>
      </c>
      <c r="BF154" s="144">
        <f t="shared" si="35"/>
        <v>0</v>
      </c>
      <c r="BG154" s="144">
        <f t="shared" si="36"/>
        <v>0</v>
      </c>
      <c r="BH154" s="144">
        <f t="shared" si="37"/>
        <v>0</v>
      </c>
      <c r="BI154" s="144">
        <f t="shared" si="38"/>
        <v>0</v>
      </c>
      <c r="BJ154" s="17" t="s">
        <v>21</v>
      </c>
      <c r="BK154" s="144">
        <f t="shared" si="39"/>
        <v>0</v>
      </c>
      <c r="BL154" s="17" t="s">
        <v>167</v>
      </c>
      <c r="BM154" s="143" t="s">
        <v>835</v>
      </c>
    </row>
    <row r="155" spans="2:65" s="1" customFormat="1" ht="16.5" customHeight="1" x14ac:dyDescent="0.2">
      <c r="B155" s="33"/>
      <c r="C155" s="132" t="s">
        <v>515</v>
      </c>
      <c r="D155" s="132" t="s">
        <v>162</v>
      </c>
      <c r="E155" s="133" t="s">
        <v>991</v>
      </c>
      <c r="F155" s="134" t="s">
        <v>992</v>
      </c>
      <c r="G155" s="135" t="s">
        <v>988</v>
      </c>
      <c r="H155" s="136">
        <v>50</v>
      </c>
      <c r="I155" s="137"/>
      <c r="J155" s="138">
        <f t="shared" si="30"/>
        <v>0</v>
      </c>
      <c r="K155" s="134" t="s">
        <v>321</v>
      </c>
      <c r="L155" s="33"/>
      <c r="M155" s="139" t="s">
        <v>33</v>
      </c>
      <c r="N155" s="140" t="s">
        <v>49</v>
      </c>
      <c r="P155" s="141">
        <f t="shared" si="31"/>
        <v>0</v>
      </c>
      <c r="Q155" s="141">
        <v>0</v>
      </c>
      <c r="R155" s="141">
        <f t="shared" si="32"/>
        <v>0</v>
      </c>
      <c r="S155" s="141">
        <v>0</v>
      </c>
      <c r="T155" s="142">
        <f t="shared" si="33"/>
        <v>0</v>
      </c>
      <c r="AR155" s="143" t="s">
        <v>167</v>
      </c>
      <c r="AT155" s="143" t="s">
        <v>162</v>
      </c>
      <c r="AU155" s="143" t="s">
        <v>21</v>
      </c>
      <c r="AY155" s="17" t="s">
        <v>160</v>
      </c>
      <c r="BE155" s="144">
        <f t="shared" si="34"/>
        <v>0</v>
      </c>
      <c r="BF155" s="144">
        <f t="shared" si="35"/>
        <v>0</v>
      </c>
      <c r="BG155" s="144">
        <f t="shared" si="36"/>
        <v>0</v>
      </c>
      <c r="BH155" s="144">
        <f t="shared" si="37"/>
        <v>0</v>
      </c>
      <c r="BI155" s="144">
        <f t="shared" si="38"/>
        <v>0</v>
      </c>
      <c r="BJ155" s="17" t="s">
        <v>21</v>
      </c>
      <c r="BK155" s="144">
        <f t="shared" si="39"/>
        <v>0</v>
      </c>
      <c r="BL155" s="17" t="s">
        <v>167</v>
      </c>
      <c r="BM155" s="143" t="s">
        <v>838</v>
      </c>
    </row>
    <row r="156" spans="2:65" s="1" customFormat="1" ht="16.5" customHeight="1" x14ac:dyDescent="0.2">
      <c r="B156" s="33"/>
      <c r="C156" s="132" t="s">
        <v>519</v>
      </c>
      <c r="D156" s="132" t="s">
        <v>162</v>
      </c>
      <c r="E156" s="133" t="s">
        <v>993</v>
      </c>
      <c r="F156" s="134" t="s">
        <v>994</v>
      </c>
      <c r="G156" s="135" t="s">
        <v>988</v>
      </c>
      <c r="H156" s="136">
        <v>6</v>
      </c>
      <c r="I156" s="137"/>
      <c r="J156" s="138">
        <f t="shared" si="30"/>
        <v>0</v>
      </c>
      <c r="K156" s="134" t="s">
        <v>321</v>
      </c>
      <c r="L156" s="33"/>
      <c r="M156" s="139" t="s">
        <v>33</v>
      </c>
      <c r="N156" s="140" t="s">
        <v>49</v>
      </c>
      <c r="P156" s="141">
        <f t="shared" si="31"/>
        <v>0</v>
      </c>
      <c r="Q156" s="141">
        <v>0</v>
      </c>
      <c r="R156" s="141">
        <f t="shared" si="32"/>
        <v>0</v>
      </c>
      <c r="S156" s="141">
        <v>0</v>
      </c>
      <c r="T156" s="142">
        <f t="shared" si="33"/>
        <v>0</v>
      </c>
      <c r="AR156" s="143" t="s">
        <v>167</v>
      </c>
      <c r="AT156" s="143" t="s">
        <v>162</v>
      </c>
      <c r="AU156" s="143" t="s">
        <v>21</v>
      </c>
      <c r="AY156" s="17" t="s">
        <v>160</v>
      </c>
      <c r="BE156" s="144">
        <f t="shared" si="34"/>
        <v>0</v>
      </c>
      <c r="BF156" s="144">
        <f t="shared" si="35"/>
        <v>0</v>
      </c>
      <c r="BG156" s="144">
        <f t="shared" si="36"/>
        <v>0</v>
      </c>
      <c r="BH156" s="144">
        <f t="shared" si="37"/>
        <v>0</v>
      </c>
      <c r="BI156" s="144">
        <f t="shared" si="38"/>
        <v>0</v>
      </c>
      <c r="BJ156" s="17" t="s">
        <v>21</v>
      </c>
      <c r="BK156" s="144">
        <f t="shared" si="39"/>
        <v>0</v>
      </c>
      <c r="BL156" s="17" t="s">
        <v>167</v>
      </c>
      <c r="BM156" s="143" t="s">
        <v>841</v>
      </c>
    </row>
    <row r="157" spans="2:65" s="1" customFormat="1" ht="16.5" customHeight="1" x14ac:dyDescent="0.2">
      <c r="B157" s="33"/>
      <c r="C157" s="132" t="s">
        <v>524</v>
      </c>
      <c r="D157" s="132" t="s">
        <v>162</v>
      </c>
      <c r="E157" s="133" t="s">
        <v>995</v>
      </c>
      <c r="F157" s="134" t="s">
        <v>996</v>
      </c>
      <c r="G157" s="135" t="s">
        <v>988</v>
      </c>
      <c r="H157" s="136">
        <v>32</v>
      </c>
      <c r="I157" s="137"/>
      <c r="J157" s="138">
        <f t="shared" si="30"/>
        <v>0</v>
      </c>
      <c r="K157" s="134" t="s">
        <v>321</v>
      </c>
      <c r="L157" s="33"/>
      <c r="M157" s="139" t="s">
        <v>33</v>
      </c>
      <c r="N157" s="140" t="s">
        <v>49</v>
      </c>
      <c r="P157" s="141">
        <f t="shared" si="31"/>
        <v>0</v>
      </c>
      <c r="Q157" s="141">
        <v>0</v>
      </c>
      <c r="R157" s="141">
        <f t="shared" si="32"/>
        <v>0</v>
      </c>
      <c r="S157" s="141">
        <v>0</v>
      </c>
      <c r="T157" s="142">
        <f t="shared" si="33"/>
        <v>0</v>
      </c>
      <c r="AR157" s="143" t="s">
        <v>167</v>
      </c>
      <c r="AT157" s="143" t="s">
        <v>162</v>
      </c>
      <c r="AU157" s="143" t="s">
        <v>21</v>
      </c>
      <c r="AY157" s="17" t="s">
        <v>160</v>
      </c>
      <c r="BE157" s="144">
        <f t="shared" si="34"/>
        <v>0</v>
      </c>
      <c r="BF157" s="144">
        <f t="shared" si="35"/>
        <v>0</v>
      </c>
      <c r="BG157" s="144">
        <f t="shared" si="36"/>
        <v>0</v>
      </c>
      <c r="BH157" s="144">
        <f t="shared" si="37"/>
        <v>0</v>
      </c>
      <c r="BI157" s="144">
        <f t="shared" si="38"/>
        <v>0</v>
      </c>
      <c r="BJ157" s="17" t="s">
        <v>21</v>
      </c>
      <c r="BK157" s="144">
        <f t="shared" si="39"/>
        <v>0</v>
      </c>
      <c r="BL157" s="17" t="s">
        <v>167</v>
      </c>
      <c r="BM157" s="143" t="s">
        <v>844</v>
      </c>
    </row>
    <row r="158" spans="2:65" s="1" customFormat="1" ht="16.5" customHeight="1" x14ac:dyDescent="0.2">
      <c r="B158" s="33"/>
      <c r="C158" s="132" t="s">
        <v>529</v>
      </c>
      <c r="D158" s="132" t="s">
        <v>162</v>
      </c>
      <c r="E158" s="133" t="s">
        <v>997</v>
      </c>
      <c r="F158" s="134" t="s">
        <v>998</v>
      </c>
      <c r="G158" s="135" t="s">
        <v>988</v>
      </c>
      <c r="H158" s="136">
        <v>16</v>
      </c>
      <c r="I158" s="137"/>
      <c r="J158" s="138">
        <f t="shared" si="30"/>
        <v>0</v>
      </c>
      <c r="K158" s="134" t="s">
        <v>321</v>
      </c>
      <c r="L158" s="33"/>
      <c r="M158" s="139" t="s">
        <v>33</v>
      </c>
      <c r="N158" s="140" t="s">
        <v>49</v>
      </c>
      <c r="P158" s="141">
        <f t="shared" si="31"/>
        <v>0</v>
      </c>
      <c r="Q158" s="141">
        <v>0</v>
      </c>
      <c r="R158" s="141">
        <f t="shared" si="32"/>
        <v>0</v>
      </c>
      <c r="S158" s="141">
        <v>0</v>
      </c>
      <c r="T158" s="142">
        <f t="shared" si="33"/>
        <v>0</v>
      </c>
      <c r="AR158" s="143" t="s">
        <v>167</v>
      </c>
      <c r="AT158" s="143" t="s">
        <v>162</v>
      </c>
      <c r="AU158" s="143" t="s">
        <v>21</v>
      </c>
      <c r="AY158" s="17" t="s">
        <v>160</v>
      </c>
      <c r="BE158" s="144">
        <f t="shared" si="34"/>
        <v>0</v>
      </c>
      <c r="BF158" s="144">
        <f t="shared" si="35"/>
        <v>0</v>
      </c>
      <c r="BG158" s="144">
        <f t="shared" si="36"/>
        <v>0</v>
      </c>
      <c r="BH158" s="144">
        <f t="shared" si="37"/>
        <v>0</v>
      </c>
      <c r="BI158" s="144">
        <f t="shared" si="38"/>
        <v>0</v>
      </c>
      <c r="BJ158" s="17" t="s">
        <v>21</v>
      </c>
      <c r="BK158" s="144">
        <f t="shared" si="39"/>
        <v>0</v>
      </c>
      <c r="BL158" s="17" t="s">
        <v>167</v>
      </c>
      <c r="BM158" s="143" t="s">
        <v>849</v>
      </c>
    </row>
    <row r="159" spans="2:65" s="1" customFormat="1" ht="16.5" customHeight="1" x14ac:dyDescent="0.2">
      <c r="B159" s="33"/>
      <c r="C159" s="132" t="s">
        <v>535</v>
      </c>
      <c r="D159" s="132" t="s">
        <v>162</v>
      </c>
      <c r="E159" s="133" t="s">
        <v>999</v>
      </c>
      <c r="F159" s="134" t="s">
        <v>1000</v>
      </c>
      <c r="G159" s="135" t="s">
        <v>988</v>
      </c>
      <c r="H159" s="136">
        <v>16</v>
      </c>
      <c r="I159" s="137"/>
      <c r="J159" s="138">
        <f t="shared" si="30"/>
        <v>0</v>
      </c>
      <c r="K159" s="134" t="s">
        <v>321</v>
      </c>
      <c r="L159" s="33"/>
      <c r="M159" s="139" t="s">
        <v>33</v>
      </c>
      <c r="N159" s="140" t="s">
        <v>49</v>
      </c>
      <c r="P159" s="141">
        <f t="shared" si="31"/>
        <v>0</v>
      </c>
      <c r="Q159" s="141">
        <v>0</v>
      </c>
      <c r="R159" s="141">
        <f t="shared" si="32"/>
        <v>0</v>
      </c>
      <c r="S159" s="141">
        <v>0</v>
      </c>
      <c r="T159" s="142">
        <f t="shared" si="33"/>
        <v>0</v>
      </c>
      <c r="AR159" s="143" t="s">
        <v>167</v>
      </c>
      <c r="AT159" s="143" t="s">
        <v>162</v>
      </c>
      <c r="AU159" s="143" t="s">
        <v>21</v>
      </c>
      <c r="AY159" s="17" t="s">
        <v>160</v>
      </c>
      <c r="BE159" s="144">
        <f t="shared" si="34"/>
        <v>0</v>
      </c>
      <c r="BF159" s="144">
        <f t="shared" si="35"/>
        <v>0</v>
      </c>
      <c r="BG159" s="144">
        <f t="shared" si="36"/>
        <v>0</v>
      </c>
      <c r="BH159" s="144">
        <f t="shared" si="37"/>
        <v>0</v>
      </c>
      <c r="BI159" s="144">
        <f t="shared" si="38"/>
        <v>0</v>
      </c>
      <c r="BJ159" s="17" t="s">
        <v>21</v>
      </c>
      <c r="BK159" s="144">
        <f t="shared" si="39"/>
        <v>0</v>
      </c>
      <c r="BL159" s="17" t="s">
        <v>167</v>
      </c>
      <c r="BM159" s="143" t="s">
        <v>852</v>
      </c>
    </row>
    <row r="160" spans="2:65" s="1" customFormat="1" ht="16.5" customHeight="1" x14ac:dyDescent="0.2">
      <c r="B160" s="33"/>
      <c r="C160" s="132" t="s">
        <v>543</v>
      </c>
      <c r="D160" s="132" t="s">
        <v>162</v>
      </c>
      <c r="E160" s="133" t="s">
        <v>1001</v>
      </c>
      <c r="F160" s="134" t="s">
        <v>1002</v>
      </c>
      <c r="G160" s="135" t="s">
        <v>988</v>
      </c>
      <c r="H160" s="136">
        <v>8</v>
      </c>
      <c r="I160" s="137"/>
      <c r="J160" s="138">
        <f t="shared" si="30"/>
        <v>0</v>
      </c>
      <c r="K160" s="134" t="s">
        <v>321</v>
      </c>
      <c r="L160" s="33"/>
      <c r="M160" s="188" t="s">
        <v>33</v>
      </c>
      <c r="N160" s="189" t="s">
        <v>49</v>
      </c>
      <c r="O160" s="182"/>
      <c r="P160" s="186">
        <f t="shared" si="31"/>
        <v>0</v>
      </c>
      <c r="Q160" s="186">
        <v>0</v>
      </c>
      <c r="R160" s="186">
        <f t="shared" si="32"/>
        <v>0</v>
      </c>
      <c r="S160" s="186">
        <v>0</v>
      </c>
      <c r="T160" s="187">
        <f t="shared" si="33"/>
        <v>0</v>
      </c>
      <c r="AR160" s="143" t="s">
        <v>167</v>
      </c>
      <c r="AT160" s="143" t="s">
        <v>162</v>
      </c>
      <c r="AU160" s="143" t="s">
        <v>21</v>
      </c>
      <c r="AY160" s="17" t="s">
        <v>160</v>
      </c>
      <c r="BE160" s="144">
        <f t="shared" si="34"/>
        <v>0</v>
      </c>
      <c r="BF160" s="144">
        <f t="shared" si="35"/>
        <v>0</v>
      </c>
      <c r="BG160" s="144">
        <f t="shared" si="36"/>
        <v>0</v>
      </c>
      <c r="BH160" s="144">
        <f t="shared" si="37"/>
        <v>0</v>
      </c>
      <c r="BI160" s="144">
        <f t="shared" si="38"/>
        <v>0</v>
      </c>
      <c r="BJ160" s="17" t="s">
        <v>21</v>
      </c>
      <c r="BK160" s="144">
        <f t="shared" si="39"/>
        <v>0</v>
      </c>
      <c r="BL160" s="17" t="s">
        <v>167</v>
      </c>
      <c r="BM160" s="143" t="s">
        <v>855</v>
      </c>
    </row>
    <row r="161" spans="2:12" s="1" customFormat="1" ht="6.95" customHeight="1" x14ac:dyDescent="0.2">
      <c r="B161" s="42"/>
      <c r="C161" s="43"/>
      <c r="D161" s="43"/>
      <c r="E161" s="43"/>
      <c r="F161" s="43"/>
      <c r="G161" s="43"/>
      <c r="H161" s="43"/>
      <c r="I161" s="43"/>
      <c r="J161" s="43"/>
      <c r="K161" s="43"/>
      <c r="L161" s="33"/>
    </row>
  </sheetData>
  <sheetProtection algorithmName="SHA-512" hashValue="4kW/9CY4koYHEEJrkP0eZmDl61NB7aKlK6yPVFW4b1idwsXAjE8HIzElZ/rhXys5/9IRxok8oyMzoY7NDdMU0w==" saltValue="TuWEjvn/8HslJGqTnL8s9X1muzxi+9nA+xXM58gily57KaJF6hrXt4VmsoPtgrWZQ3+i2z1wCRAEZ1Y7qYBExw==" spinCount="100000" sheet="1" objects="1" scenarios="1" formatColumns="0" formatRows="0" autoFilter="0"/>
  <autoFilter ref="C90:K160"/>
  <mergeCells count="12">
    <mergeCell ref="E83:H83"/>
    <mergeCell ref="L2:V2"/>
    <mergeCell ref="E50:H50"/>
    <mergeCell ref="E52:H52"/>
    <mergeCell ref="E54:H54"/>
    <mergeCell ref="E79:H79"/>
    <mergeCell ref="E81:H8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2"/>
  <sheetViews>
    <sheetView showGridLines="0" topLeftCell="A87" workbookViewId="0">
      <selection activeCell="I113" sqref="I11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104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120</v>
      </c>
      <c r="L4" s="20"/>
      <c r="M4" s="91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8" t="str">
        <f>'Rekapitulace stavby'!K6</f>
        <v>Rekonstrukce pobočky knihovny Petra Bezruče - Opava Kateřinky</v>
      </c>
      <c r="F7" s="319"/>
      <c r="G7" s="319"/>
      <c r="H7" s="319"/>
      <c r="L7" s="20"/>
    </row>
    <row r="8" spans="2:46" ht="12.75" x14ac:dyDescent="0.2">
      <c r="B8" s="20"/>
      <c r="D8" s="27" t="s">
        <v>121</v>
      </c>
      <c r="L8" s="20"/>
    </row>
    <row r="9" spans="2:46" ht="16.5" customHeight="1" x14ac:dyDescent="0.2">
      <c r="B9" s="20"/>
      <c r="E9" s="318" t="s">
        <v>689</v>
      </c>
      <c r="F9" s="282"/>
      <c r="G9" s="282"/>
      <c r="H9" s="282"/>
      <c r="L9" s="20"/>
    </row>
    <row r="10" spans="2:46" ht="12" customHeight="1" x14ac:dyDescent="0.2">
      <c r="B10" s="20"/>
      <c r="D10" s="27" t="s">
        <v>690</v>
      </c>
      <c r="L10" s="20"/>
    </row>
    <row r="11" spans="2:46" s="1" customFormat="1" ht="16.5" customHeight="1" x14ac:dyDescent="0.2">
      <c r="B11" s="33"/>
      <c r="E11" s="278" t="s">
        <v>1003</v>
      </c>
      <c r="F11" s="317"/>
      <c r="G11" s="317"/>
      <c r="H11" s="317"/>
      <c r="L11" s="33"/>
    </row>
    <row r="12" spans="2:46" s="1" customFormat="1" ht="12" customHeight="1" x14ac:dyDescent="0.2">
      <c r="B12" s="33"/>
      <c r="D12" s="27" t="s">
        <v>1004</v>
      </c>
      <c r="L12" s="33"/>
    </row>
    <row r="13" spans="2:46" s="1" customFormat="1" ht="16.5" customHeight="1" x14ac:dyDescent="0.2">
      <c r="B13" s="33"/>
      <c r="E13" s="311" t="s">
        <v>1005</v>
      </c>
      <c r="F13" s="317"/>
      <c r="G13" s="317"/>
      <c r="H13" s="317"/>
      <c r="L13" s="33"/>
    </row>
    <row r="14" spans="2:46" s="1" customFormat="1" x14ac:dyDescent="0.2">
      <c r="B14" s="33"/>
      <c r="L14" s="33"/>
    </row>
    <row r="15" spans="2:46" s="1" customFormat="1" ht="12" customHeight="1" x14ac:dyDescent="0.2">
      <c r="B15" s="33"/>
      <c r="D15" s="27" t="s">
        <v>18</v>
      </c>
      <c r="F15" s="25" t="s">
        <v>33</v>
      </c>
      <c r="I15" s="27" t="s">
        <v>20</v>
      </c>
      <c r="J15" s="25" t="s">
        <v>33</v>
      </c>
      <c r="L15" s="33"/>
    </row>
    <row r="16" spans="2:46" s="1" customFormat="1" ht="12" customHeight="1" x14ac:dyDescent="0.2">
      <c r="B16" s="33"/>
      <c r="D16" s="27" t="s">
        <v>22</v>
      </c>
      <c r="F16" s="25" t="s">
        <v>23</v>
      </c>
      <c r="I16" s="27" t="s">
        <v>24</v>
      </c>
      <c r="J16" s="50" t="str">
        <f>'Rekapitulace stavby'!AN8</f>
        <v>22. 5. 2025</v>
      </c>
      <c r="L16" s="33"/>
    </row>
    <row r="17" spans="2:12" s="1" customFormat="1" ht="10.9" customHeight="1" x14ac:dyDescent="0.2">
      <c r="B17" s="33"/>
      <c r="L17" s="33"/>
    </row>
    <row r="18" spans="2:12" s="1" customFormat="1" ht="12" customHeight="1" x14ac:dyDescent="0.2">
      <c r="B18" s="33"/>
      <c r="D18" s="27" t="s">
        <v>28</v>
      </c>
      <c r="I18" s="27" t="s">
        <v>29</v>
      </c>
      <c r="J18" s="25" t="s">
        <v>30</v>
      </c>
      <c r="L18" s="33"/>
    </row>
    <row r="19" spans="2:12" s="1" customFormat="1" ht="18" customHeight="1" x14ac:dyDescent="0.2">
      <c r="B19" s="33"/>
      <c r="E19" s="25" t="s">
        <v>31</v>
      </c>
      <c r="I19" s="27" t="s">
        <v>32</v>
      </c>
      <c r="J19" s="25" t="s">
        <v>33</v>
      </c>
      <c r="L19" s="33"/>
    </row>
    <row r="20" spans="2:12" s="1" customFormat="1" ht="6.95" customHeight="1" x14ac:dyDescent="0.2">
      <c r="B20" s="33"/>
      <c r="L20" s="33"/>
    </row>
    <row r="21" spans="2:12" s="1" customFormat="1" ht="12" customHeight="1" x14ac:dyDescent="0.2">
      <c r="B21" s="33"/>
      <c r="D21" s="27" t="s">
        <v>34</v>
      </c>
      <c r="I21" s="27" t="s">
        <v>29</v>
      </c>
      <c r="J21" s="28" t="str">
        <f>'Rekapitulace stavby'!AN13</f>
        <v>Vyplň údaj</v>
      </c>
      <c r="L21" s="33"/>
    </row>
    <row r="22" spans="2:12" s="1" customFormat="1" ht="18" customHeight="1" x14ac:dyDescent="0.2">
      <c r="B22" s="33"/>
      <c r="E22" s="320" t="str">
        <f>'Rekapitulace stavby'!E14</f>
        <v>Vyplň údaj</v>
      </c>
      <c r="F22" s="302"/>
      <c r="G22" s="302"/>
      <c r="H22" s="302"/>
      <c r="I22" s="27" t="s">
        <v>32</v>
      </c>
      <c r="J22" s="28" t="str">
        <f>'Rekapitulace stavby'!AN14</f>
        <v>Vyplň údaj</v>
      </c>
      <c r="L22" s="33"/>
    </row>
    <row r="23" spans="2:12" s="1" customFormat="1" ht="6.95" customHeight="1" x14ac:dyDescent="0.2">
      <c r="B23" s="33"/>
      <c r="L23" s="33"/>
    </row>
    <row r="24" spans="2:12" s="1" customFormat="1" ht="12" customHeight="1" x14ac:dyDescent="0.2">
      <c r="B24" s="33"/>
      <c r="D24" s="27" t="s">
        <v>36</v>
      </c>
      <c r="I24" s="27" t="s">
        <v>29</v>
      </c>
      <c r="J24" s="25" t="s">
        <v>37</v>
      </c>
      <c r="L24" s="33"/>
    </row>
    <row r="25" spans="2:12" s="1" customFormat="1" ht="18" customHeight="1" x14ac:dyDescent="0.2">
      <c r="B25" s="33"/>
      <c r="E25" s="25" t="s">
        <v>38</v>
      </c>
      <c r="I25" s="27" t="s">
        <v>32</v>
      </c>
      <c r="J25" s="25" t="s">
        <v>33</v>
      </c>
      <c r="L25" s="33"/>
    </row>
    <row r="26" spans="2:12" s="1" customFormat="1" ht="6.95" customHeight="1" x14ac:dyDescent="0.2">
      <c r="B26" s="33"/>
      <c r="L26" s="33"/>
    </row>
    <row r="27" spans="2:12" s="1" customFormat="1" ht="12" customHeight="1" x14ac:dyDescent="0.2">
      <c r="B27" s="33"/>
      <c r="D27" s="27" t="s">
        <v>40</v>
      </c>
      <c r="I27" s="27" t="s">
        <v>29</v>
      </c>
      <c r="J27" s="25" t="str">
        <f>IF('Rekapitulace stavby'!AN19="","",'Rekapitulace stavby'!AN19)</f>
        <v/>
      </c>
      <c r="L27" s="33"/>
    </row>
    <row r="28" spans="2:12" s="1" customFormat="1" ht="18" customHeight="1" x14ac:dyDescent="0.2">
      <c r="B28" s="33"/>
      <c r="E28" s="25" t="str">
        <f>IF('Rekapitulace stavby'!E20="","",'Rekapitulace stavby'!E20)</f>
        <v xml:space="preserve"> </v>
      </c>
      <c r="I28" s="27" t="s">
        <v>32</v>
      </c>
      <c r="J28" s="25" t="str">
        <f>IF('Rekapitulace stavby'!AN20="","",'Rekapitulace stavby'!AN20)</f>
        <v/>
      </c>
      <c r="L28" s="33"/>
    </row>
    <row r="29" spans="2:12" s="1" customFormat="1" ht="6.95" customHeight="1" x14ac:dyDescent="0.2">
      <c r="B29" s="33"/>
      <c r="L29" s="33"/>
    </row>
    <row r="30" spans="2:12" s="1" customFormat="1" ht="12" customHeight="1" x14ac:dyDescent="0.2">
      <c r="B30" s="33"/>
      <c r="D30" s="27" t="s">
        <v>42</v>
      </c>
      <c r="L30" s="33"/>
    </row>
    <row r="31" spans="2:12" s="7" customFormat="1" ht="47.25" customHeight="1" x14ac:dyDescent="0.2">
      <c r="B31" s="92"/>
      <c r="E31" s="306" t="s">
        <v>43</v>
      </c>
      <c r="F31" s="306"/>
      <c r="G31" s="306"/>
      <c r="H31" s="306"/>
      <c r="L31" s="92"/>
    </row>
    <row r="32" spans="2:12" s="1" customFormat="1" ht="6.95" customHeight="1" x14ac:dyDescent="0.2">
      <c r="B32" s="33"/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 x14ac:dyDescent="0.2">
      <c r="B34" s="33"/>
      <c r="D34" s="93" t="s">
        <v>44</v>
      </c>
      <c r="J34" s="64">
        <f>ROUND(J96, 2)</f>
        <v>0</v>
      </c>
      <c r="L34" s="33"/>
    </row>
    <row r="35" spans="2:12" s="1" customFormat="1" ht="6.95" customHeight="1" x14ac:dyDescent="0.2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 x14ac:dyDescent="0.2">
      <c r="B36" s="33"/>
      <c r="F36" s="36" t="s">
        <v>46</v>
      </c>
      <c r="I36" s="36" t="s">
        <v>45</v>
      </c>
      <c r="J36" s="36" t="s">
        <v>47</v>
      </c>
      <c r="L36" s="33"/>
    </row>
    <row r="37" spans="2:12" s="1" customFormat="1" ht="14.45" customHeight="1" x14ac:dyDescent="0.2">
      <c r="B37" s="33"/>
      <c r="D37" s="53" t="s">
        <v>48</v>
      </c>
      <c r="E37" s="27" t="s">
        <v>49</v>
      </c>
      <c r="F37" s="84">
        <f>ROUND((SUM(BE96:BE121)),  2)</f>
        <v>0</v>
      </c>
      <c r="I37" s="94">
        <v>0.21</v>
      </c>
      <c r="J37" s="84">
        <f>ROUND(((SUM(BE96:BE121))*I37),  2)</f>
        <v>0</v>
      </c>
      <c r="L37" s="33"/>
    </row>
    <row r="38" spans="2:12" s="1" customFormat="1" ht="14.45" customHeight="1" x14ac:dyDescent="0.2">
      <c r="B38" s="33"/>
      <c r="E38" s="27" t="s">
        <v>50</v>
      </c>
      <c r="F38" s="84">
        <f>ROUND((SUM(BF96:BF121)),  2)</f>
        <v>0</v>
      </c>
      <c r="I38" s="94">
        <v>0.12</v>
      </c>
      <c r="J38" s="84">
        <f>ROUND(((SUM(BF96:BF121))*I38),  2)</f>
        <v>0</v>
      </c>
      <c r="L38" s="33"/>
    </row>
    <row r="39" spans="2:12" s="1" customFormat="1" ht="14.45" hidden="1" customHeight="1" x14ac:dyDescent="0.2">
      <c r="B39" s="33"/>
      <c r="E39" s="27" t="s">
        <v>51</v>
      </c>
      <c r="F39" s="84">
        <f>ROUND((SUM(BG96:BG121)),  2)</f>
        <v>0</v>
      </c>
      <c r="I39" s="94">
        <v>0.21</v>
      </c>
      <c r="J39" s="84">
        <f>0</f>
        <v>0</v>
      </c>
      <c r="L39" s="33"/>
    </row>
    <row r="40" spans="2:12" s="1" customFormat="1" ht="14.45" hidden="1" customHeight="1" x14ac:dyDescent="0.2">
      <c r="B40" s="33"/>
      <c r="E40" s="27" t="s">
        <v>52</v>
      </c>
      <c r="F40" s="84">
        <f>ROUND((SUM(BH96:BH121)),  2)</f>
        <v>0</v>
      </c>
      <c r="I40" s="94">
        <v>0.12</v>
      </c>
      <c r="J40" s="84">
        <f>0</f>
        <v>0</v>
      </c>
      <c r="L40" s="33"/>
    </row>
    <row r="41" spans="2:12" s="1" customFormat="1" ht="14.45" hidden="1" customHeight="1" x14ac:dyDescent="0.2">
      <c r="B41" s="33"/>
      <c r="E41" s="27" t="s">
        <v>53</v>
      </c>
      <c r="F41" s="84">
        <f>ROUND((SUM(BI96:BI121)),  2)</f>
        <v>0</v>
      </c>
      <c r="I41" s="94">
        <v>0</v>
      </c>
      <c r="J41" s="84">
        <f>0</f>
        <v>0</v>
      </c>
      <c r="L41" s="33"/>
    </row>
    <row r="42" spans="2:12" s="1" customFormat="1" ht="6.95" customHeight="1" x14ac:dyDescent="0.2">
      <c r="B42" s="33"/>
      <c r="L42" s="33"/>
    </row>
    <row r="43" spans="2:12" s="1" customFormat="1" ht="25.35" customHeight="1" x14ac:dyDescent="0.2">
      <c r="B43" s="33"/>
      <c r="C43" s="95"/>
      <c r="D43" s="96" t="s">
        <v>54</v>
      </c>
      <c r="E43" s="55"/>
      <c r="F43" s="55"/>
      <c r="G43" s="97" t="s">
        <v>55</v>
      </c>
      <c r="H43" s="98" t="s">
        <v>56</v>
      </c>
      <c r="I43" s="55"/>
      <c r="J43" s="99">
        <f>SUM(J34:J41)</f>
        <v>0</v>
      </c>
      <c r="K43" s="100"/>
      <c r="L43" s="33"/>
    </row>
    <row r="44" spans="2:12" s="1" customFormat="1" ht="14.45" customHeight="1" x14ac:dyDescent="0.2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 x14ac:dyDescent="0.2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 x14ac:dyDescent="0.2">
      <c r="B49" s="33"/>
      <c r="C49" s="21" t="s">
        <v>123</v>
      </c>
      <c r="L49" s="33"/>
    </row>
    <row r="50" spans="2:12" s="1" customFormat="1" ht="6.95" customHeight="1" x14ac:dyDescent="0.2">
      <c r="B50" s="33"/>
      <c r="L50" s="33"/>
    </row>
    <row r="51" spans="2:12" s="1" customFormat="1" ht="12" customHeight="1" x14ac:dyDescent="0.2">
      <c r="B51" s="33"/>
      <c r="C51" s="27" t="s">
        <v>16</v>
      </c>
      <c r="L51" s="33"/>
    </row>
    <row r="52" spans="2:12" s="1" customFormat="1" ht="16.5" customHeight="1" x14ac:dyDescent="0.2">
      <c r="B52" s="33"/>
      <c r="E52" s="318" t="str">
        <f>E7</f>
        <v>Rekonstrukce pobočky knihovny Petra Bezruče - Opava Kateřinky</v>
      </c>
      <c r="F52" s="319"/>
      <c r="G52" s="319"/>
      <c r="H52" s="319"/>
      <c r="L52" s="33"/>
    </row>
    <row r="53" spans="2:12" ht="12" customHeight="1" x14ac:dyDescent="0.2">
      <c r="B53" s="20"/>
      <c r="C53" s="27" t="s">
        <v>121</v>
      </c>
      <c r="L53" s="20"/>
    </row>
    <row r="54" spans="2:12" ht="16.5" customHeight="1" x14ac:dyDescent="0.2">
      <c r="B54" s="20"/>
      <c r="E54" s="318" t="s">
        <v>689</v>
      </c>
      <c r="F54" s="282"/>
      <c r="G54" s="282"/>
      <c r="H54" s="282"/>
      <c r="L54" s="20"/>
    </row>
    <row r="55" spans="2:12" ht="12" customHeight="1" x14ac:dyDescent="0.2">
      <c r="B55" s="20"/>
      <c r="C55" s="27" t="s">
        <v>690</v>
      </c>
      <c r="L55" s="20"/>
    </row>
    <row r="56" spans="2:12" s="1" customFormat="1" ht="16.5" customHeight="1" x14ac:dyDescent="0.2">
      <c r="B56" s="33"/>
      <c r="E56" s="278" t="s">
        <v>1003</v>
      </c>
      <c r="F56" s="317"/>
      <c r="G56" s="317"/>
      <c r="H56" s="317"/>
      <c r="L56" s="33"/>
    </row>
    <row r="57" spans="2:12" s="1" customFormat="1" ht="12" customHeight="1" x14ac:dyDescent="0.2">
      <c r="B57" s="33"/>
      <c r="C57" s="27" t="s">
        <v>1004</v>
      </c>
      <c r="L57" s="33"/>
    </row>
    <row r="58" spans="2:12" s="1" customFormat="1" ht="16.5" customHeight="1" x14ac:dyDescent="0.2">
      <c r="B58" s="33"/>
      <c r="E58" s="311" t="str">
        <f>E13</f>
        <v>03-3-1 - SKS - Strukturovaná kabeláž</v>
      </c>
      <c r="F58" s="317"/>
      <c r="G58" s="317"/>
      <c r="H58" s="317"/>
      <c r="L58" s="33"/>
    </row>
    <row r="59" spans="2:12" s="1" customFormat="1" ht="6.95" customHeight="1" x14ac:dyDescent="0.2">
      <c r="B59" s="33"/>
      <c r="L59" s="33"/>
    </row>
    <row r="60" spans="2:12" s="1" customFormat="1" ht="12" customHeight="1" x14ac:dyDescent="0.2">
      <c r="B60" s="33"/>
      <c r="C60" s="27" t="s">
        <v>22</v>
      </c>
      <c r="F60" s="25" t="str">
        <f>F16</f>
        <v>Šrámkova 4, Opava Kateřinky</v>
      </c>
      <c r="I60" s="27" t="s">
        <v>24</v>
      </c>
      <c r="J60" s="50" t="str">
        <f>IF(J16="","",J16)</f>
        <v>22. 5. 2025</v>
      </c>
      <c r="L60" s="33"/>
    </row>
    <row r="61" spans="2:12" s="1" customFormat="1" ht="6.95" customHeight="1" x14ac:dyDescent="0.2">
      <c r="B61" s="33"/>
      <c r="L61" s="33"/>
    </row>
    <row r="62" spans="2:12" s="1" customFormat="1" ht="15.2" customHeight="1" x14ac:dyDescent="0.2">
      <c r="B62" s="33"/>
      <c r="C62" s="27" t="s">
        <v>28</v>
      </c>
      <c r="F62" s="25" t="str">
        <f>E19</f>
        <v>Statutární město Opava</v>
      </c>
      <c r="I62" s="27" t="s">
        <v>36</v>
      </c>
      <c r="J62" s="31" t="str">
        <f>E25</f>
        <v>Matěj Bálek</v>
      </c>
      <c r="L62" s="33"/>
    </row>
    <row r="63" spans="2:12" s="1" customFormat="1" ht="15.2" customHeight="1" x14ac:dyDescent="0.2">
      <c r="B63" s="33"/>
      <c r="C63" s="27" t="s">
        <v>34</v>
      </c>
      <c r="F63" s="25" t="str">
        <f>IF(E22="","",E22)</f>
        <v>Vyplň údaj</v>
      </c>
      <c r="I63" s="27" t="s">
        <v>40</v>
      </c>
      <c r="J63" s="31" t="str">
        <f>E28</f>
        <v xml:space="preserve"> </v>
      </c>
      <c r="L63" s="33"/>
    </row>
    <row r="64" spans="2:12" s="1" customFormat="1" ht="10.35" customHeight="1" x14ac:dyDescent="0.2">
      <c r="B64" s="33"/>
      <c r="L64" s="33"/>
    </row>
    <row r="65" spans="2:47" s="1" customFormat="1" ht="29.25" customHeight="1" x14ac:dyDescent="0.2">
      <c r="B65" s="33"/>
      <c r="C65" s="101" t="s">
        <v>124</v>
      </c>
      <c r="D65" s="95"/>
      <c r="E65" s="95"/>
      <c r="F65" s="95"/>
      <c r="G65" s="95"/>
      <c r="H65" s="95"/>
      <c r="I65" s="95"/>
      <c r="J65" s="102" t="s">
        <v>125</v>
      </c>
      <c r="K65" s="95"/>
      <c r="L65" s="33"/>
    </row>
    <row r="66" spans="2:47" s="1" customFormat="1" ht="10.35" customHeight="1" x14ac:dyDescent="0.2">
      <c r="B66" s="33"/>
      <c r="L66" s="33"/>
    </row>
    <row r="67" spans="2:47" s="1" customFormat="1" ht="22.9" customHeight="1" x14ac:dyDescent="0.2">
      <c r="B67" s="33"/>
      <c r="C67" s="103" t="s">
        <v>76</v>
      </c>
      <c r="J67" s="64">
        <f>J96</f>
        <v>0</v>
      </c>
      <c r="L67" s="33"/>
      <c r="AU67" s="17" t="s">
        <v>126</v>
      </c>
    </row>
    <row r="68" spans="2:47" s="8" customFormat="1" ht="24.95" customHeight="1" x14ac:dyDescent="0.2">
      <c r="B68" s="104"/>
      <c r="D68" s="105" t="s">
        <v>1006</v>
      </c>
      <c r="E68" s="106"/>
      <c r="F68" s="106"/>
      <c r="G68" s="106"/>
      <c r="H68" s="106"/>
      <c r="I68" s="106"/>
      <c r="J68" s="107">
        <f>J97</f>
        <v>0</v>
      </c>
      <c r="L68" s="104"/>
    </row>
    <row r="69" spans="2:47" s="8" customFormat="1" ht="24.95" customHeight="1" x14ac:dyDescent="0.2">
      <c r="B69" s="104"/>
      <c r="D69" s="105" t="s">
        <v>1007</v>
      </c>
      <c r="E69" s="106"/>
      <c r="F69" s="106"/>
      <c r="G69" s="106"/>
      <c r="H69" s="106"/>
      <c r="I69" s="106"/>
      <c r="J69" s="107">
        <f>J103</f>
        <v>0</v>
      </c>
      <c r="L69" s="104"/>
    </row>
    <row r="70" spans="2:47" s="8" customFormat="1" ht="24.95" customHeight="1" x14ac:dyDescent="0.2">
      <c r="B70" s="104"/>
      <c r="D70" s="105" t="s">
        <v>1008</v>
      </c>
      <c r="E70" s="106"/>
      <c r="F70" s="106"/>
      <c r="G70" s="106"/>
      <c r="H70" s="106"/>
      <c r="I70" s="106"/>
      <c r="J70" s="107">
        <f>J109</f>
        <v>0</v>
      </c>
      <c r="L70" s="104"/>
    </row>
    <row r="71" spans="2:47" s="8" customFormat="1" ht="24.95" customHeight="1" x14ac:dyDescent="0.2">
      <c r="B71" s="104"/>
      <c r="D71" s="105" t="s">
        <v>1009</v>
      </c>
      <c r="E71" s="106"/>
      <c r="F71" s="106"/>
      <c r="G71" s="106"/>
      <c r="H71" s="106"/>
      <c r="I71" s="106"/>
      <c r="J71" s="107">
        <f>J111</f>
        <v>0</v>
      </c>
      <c r="L71" s="104"/>
    </row>
    <row r="72" spans="2:47" s="8" customFormat="1" ht="24.95" customHeight="1" x14ac:dyDescent="0.2">
      <c r="B72" s="104"/>
      <c r="D72" s="105" t="s">
        <v>1010</v>
      </c>
      <c r="E72" s="106"/>
      <c r="F72" s="106"/>
      <c r="G72" s="106"/>
      <c r="H72" s="106"/>
      <c r="I72" s="106"/>
      <c r="J72" s="107">
        <f>J116</f>
        <v>0</v>
      </c>
      <c r="L72" s="104"/>
    </row>
    <row r="73" spans="2:47" s="1" customFormat="1" ht="21.75" customHeight="1" x14ac:dyDescent="0.2">
      <c r="B73" s="33"/>
      <c r="L73" s="33"/>
    </row>
    <row r="74" spans="2:47" s="1" customFormat="1" ht="6.95" customHeight="1" x14ac:dyDescent="0.2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47" s="1" customFormat="1" ht="6.95" customHeight="1" x14ac:dyDescent="0.2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47" s="1" customFormat="1" ht="24.95" customHeight="1" x14ac:dyDescent="0.2">
      <c r="B79" s="33"/>
      <c r="C79" s="21" t="s">
        <v>145</v>
      </c>
      <c r="L79" s="33"/>
    </row>
    <row r="80" spans="2:47" s="1" customFormat="1" ht="6.95" customHeight="1" x14ac:dyDescent="0.2">
      <c r="B80" s="33"/>
      <c r="L80" s="33"/>
    </row>
    <row r="81" spans="2:63" s="1" customFormat="1" ht="12" customHeight="1" x14ac:dyDescent="0.2">
      <c r="B81" s="33"/>
      <c r="C81" s="27" t="s">
        <v>16</v>
      </c>
      <c r="L81" s="33"/>
    </row>
    <row r="82" spans="2:63" s="1" customFormat="1" ht="16.5" customHeight="1" x14ac:dyDescent="0.2">
      <c r="B82" s="33"/>
      <c r="E82" s="318" t="str">
        <f>E7</f>
        <v>Rekonstrukce pobočky knihovny Petra Bezruče - Opava Kateřinky</v>
      </c>
      <c r="F82" s="319"/>
      <c r="G82" s="319"/>
      <c r="H82" s="319"/>
      <c r="L82" s="33"/>
    </row>
    <row r="83" spans="2:63" ht="12" customHeight="1" x14ac:dyDescent="0.2">
      <c r="B83" s="20"/>
      <c r="C83" s="27" t="s">
        <v>121</v>
      </c>
      <c r="L83" s="20"/>
    </row>
    <row r="84" spans="2:63" ht="16.5" customHeight="1" x14ac:dyDescent="0.2">
      <c r="B84" s="20"/>
      <c r="E84" s="318" t="s">
        <v>689</v>
      </c>
      <c r="F84" s="282"/>
      <c r="G84" s="282"/>
      <c r="H84" s="282"/>
      <c r="L84" s="20"/>
    </row>
    <row r="85" spans="2:63" ht="12" customHeight="1" x14ac:dyDescent="0.2">
      <c r="B85" s="20"/>
      <c r="C85" s="27" t="s">
        <v>690</v>
      </c>
      <c r="L85" s="20"/>
    </row>
    <row r="86" spans="2:63" s="1" customFormat="1" ht="16.5" customHeight="1" x14ac:dyDescent="0.2">
      <c r="B86" s="33"/>
      <c r="E86" s="278" t="s">
        <v>1003</v>
      </c>
      <c r="F86" s="317"/>
      <c r="G86" s="317"/>
      <c r="H86" s="317"/>
      <c r="L86" s="33"/>
    </row>
    <row r="87" spans="2:63" s="1" customFormat="1" ht="12" customHeight="1" x14ac:dyDescent="0.2">
      <c r="B87" s="33"/>
      <c r="C87" s="27" t="s">
        <v>1004</v>
      </c>
      <c r="L87" s="33"/>
    </row>
    <row r="88" spans="2:63" s="1" customFormat="1" ht="16.5" customHeight="1" x14ac:dyDescent="0.2">
      <c r="B88" s="33"/>
      <c r="E88" s="311" t="str">
        <f>E13</f>
        <v>03-3-1 - SKS - Strukturovaná kabeláž</v>
      </c>
      <c r="F88" s="317"/>
      <c r="G88" s="317"/>
      <c r="H88" s="317"/>
      <c r="L88" s="33"/>
    </row>
    <row r="89" spans="2:63" s="1" customFormat="1" ht="6.95" customHeight="1" x14ac:dyDescent="0.2">
      <c r="B89" s="33"/>
      <c r="L89" s="33"/>
    </row>
    <row r="90" spans="2:63" s="1" customFormat="1" ht="12" customHeight="1" x14ac:dyDescent="0.2">
      <c r="B90" s="33"/>
      <c r="C90" s="27" t="s">
        <v>22</v>
      </c>
      <c r="F90" s="25" t="str">
        <f>F16</f>
        <v>Šrámkova 4, Opava Kateřinky</v>
      </c>
      <c r="I90" s="27" t="s">
        <v>24</v>
      </c>
      <c r="J90" s="50" t="str">
        <f>IF(J16="","",J16)</f>
        <v>22. 5. 2025</v>
      </c>
      <c r="L90" s="33"/>
    </row>
    <row r="91" spans="2:63" s="1" customFormat="1" ht="6.95" customHeight="1" x14ac:dyDescent="0.2">
      <c r="B91" s="33"/>
      <c r="L91" s="33"/>
    </row>
    <row r="92" spans="2:63" s="1" customFormat="1" ht="15.2" customHeight="1" x14ac:dyDescent="0.2">
      <c r="B92" s="33"/>
      <c r="C92" s="27" t="s">
        <v>28</v>
      </c>
      <c r="F92" s="25" t="str">
        <f>E19</f>
        <v>Statutární město Opava</v>
      </c>
      <c r="I92" s="27" t="s">
        <v>36</v>
      </c>
      <c r="J92" s="31" t="str">
        <f>E25</f>
        <v>Matěj Bálek</v>
      </c>
      <c r="L92" s="33"/>
    </row>
    <row r="93" spans="2:63" s="1" customFormat="1" ht="15.2" customHeight="1" x14ac:dyDescent="0.2">
      <c r="B93" s="33"/>
      <c r="C93" s="27" t="s">
        <v>34</v>
      </c>
      <c r="F93" s="25" t="str">
        <f>IF(E22="","",E22)</f>
        <v>Vyplň údaj</v>
      </c>
      <c r="I93" s="27" t="s">
        <v>40</v>
      </c>
      <c r="J93" s="31" t="str">
        <f>E28</f>
        <v xml:space="preserve"> </v>
      </c>
      <c r="L93" s="33"/>
    </row>
    <row r="94" spans="2:63" s="1" customFormat="1" ht="10.35" customHeight="1" x14ac:dyDescent="0.2">
      <c r="B94" s="33"/>
      <c r="L94" s="33"/>
    </row>
    <row r="95" spans="2:63" s="10" customFormat="1" ht="29.25" customHeight="1" x14ac:dyDescent="0.2">
      <c r="B95" s="112"/>
      <c r="C95" s="113" t="s">
        <v>146</v>
      </c>
      <c r="D95" s="114" t="s">
        <v>63</v>
      </c>
      <c r="E95" s="114" t="s">
        <v>59</v>
      </c>
      <c r="F95" s="114" t="s">
        <v>60</v>
      </c>
      <c r="G95" s="114" t="s">
        <v>147</v>
      </c>
      <c r="H95" s="114" t="s">
        <v>148</v>
      </c>
      <c r="I95" s="114" t="s">
        <v>149</v>
      </c>
      <c r="J95" s="114" t="s">
        <v>125</v>
      </c>
      <c r="K95" s="115" t="s">
        <v>150</v>
      </c>
      <c r="L95" s="112"/>
      <c r="M95" s="57" t="s">
        <v>33</v>
      </c>
      <c r="N95" s="58" t="s">
        <v>48</v>
      </c>
      <c r="O95" s="58" t="s">
        <v>151</v>
      </c>
      <c r="P95" s="58" t="s">
        <v>152</v>
      </c>
      <c r="Q95" s="58" t="s">
        <v>153</v>
      </c>
      <c r="R95" s="58" t="s">
        <v>154</v>
      </c>
      <c r="S95" s="58" t="s">
        <v>155</v>
      </c>
      <c r="T95" s="59" t="s">
        <v>156</v>
      </c>
    </row>
    <row r="96" spans="2:63" s="1" customFormat="1" ht="22.9" customHeight="1" x14ac:dyDescent="0.25">
      <c r="B96" s="33"/>
      <c r="C96" s="62" t="s">
        <v>157</v>
      </c>
      <c r="J96" s="116">
        <f>BK96</f>
        <v>0</v>
      </c>
      <c r="L96" s="33"/>
      <c r="M96" s="60"/>
      <c r="N96" s="51"/>
      <c r="O96" s="51"/>
      <c r="P96" s="117">
        <f>P97+P103+P109+P111+P116</f>
        <v>0</v>
      </c>
      <c r="Q96" s="51"/>
      <c r="R96" s="117">
        <f>R97+R103+R109+R111+R116</f>
        <v>0</v>
      </c>
      <c r="S96" s="51"/>
      <c r="T96" s="118">
        <f>T97+T103+T109+T111+T116</f>
        <v>0</v>
      </c>
      <c r="AT96" s="17" t="s">
        <v>77</v>
      </c>
      <c r="AU96" s="17" t="s">
        <v>126</v>
      </c>
      <c r="BK96" s="119">
        <f>BK97+BK103+BK109+BK111+BK116</f>
        <v>0</v>
      </c>
    </row>
    <row r="97" spans="2:65" s="11" customFormat="1" ht="25.9" customHeight="1" x14ac:dyDescent="0.2">
      <c r="B97" s="120"/>
      <c r="D97" s="121" t="s">
        <v>77</v>
      </c>
      <c r="E97" s="122" t="s">
        <v>696</v>
      </c>
      <c r="F97" s="122" t="s">
        <v>1011</v>
      </c>
      <c r="I97" s="123"/>
      <c r="J97" s="124">
        <f>BK97</f>
        <v>0</v>
      </c>
      <c r="L97" s="120"/>
      <c r="M97" s="125"/>
      <c r="P97" s="126">
        <f>SUM(P98:P102)</f>
        <v>0</v>
      </c>
      <c r="R97" s="126">
        <f>SUM(R98:R102)</f>
        <v>0</v>
      </c>
      <c r="T97" s="127">
        <f>SUM(T98:T102)</f>
        <v>0</v>
      </c>
      <c r="AR97" s="121" t="s">
        <v>21</v>
      </c>
      <c r="AT97" s="128" t="s">
        <v>77</v>
      </c>
      <c r="AU97" s="128" t="s">
        <v>78</v>
      </c>
      <c r="AY97" s="121" t="s">
        <v>160</v>
      </c>
      <c r="BK97" s="129">
        <f>SUM(BK98:BK102)</f>
        <v>0</v>
      </c>
    </row>
    <row r="98" spans="2:65" s="1" customFormat="1" ht="16.5" customHeight="1" x14ac:dyDescent="0.2">
      <c r="B98" s="33"/>
      <c r="C98" s="132" t="s">
        <v>78</v>
      </c>
      <c r="D98" s="132" t="s">
        <v>162</v>
      </c>
      <c r="E98" s="133" t="s">
        <v>1012</v>
      </c>
      <c r="F98" s="134" t="s">
        <v>1013</v>
      </c>
      <c r="G98" s="135" t="s">
        <v>700</v>
      </c>
      <c r="H98" s="136">
        <v>58</v>
      </c>
      <c r="I98" s="137"/>
      <c r="J98" s="138">
        <f>ROUND(I98*H98,2)</f>
        <v>0</v>
      </c>
      <c r="K98" s="134" t="s">
        <v>33</v>
      </c>
      <c r="L98" s="33"/>
      <c r="M98" s="139" t="s">
        <v>33</v>
      </c>
      <c r="N98" s="140" t="s">
        <v>49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167</v>
      </c>
      <c r="AT98" s="143" t="s">
        <v>162</v>
      </c>
      <c r="AU98" s="143" t="s">
        <v>21</v>
      </c>
      <c r="AY98" s="17" t="s">
        <v>160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7" t="s">
        <v>21</v>
      </c>
      <c r="BK98" s="144">
        <f>ROUND(I98*H98,2)</f>
        <v>0</v>
      </c>
      <c r="BL98" s="17" t="s">
        <v>167</v>
      </c>
      <c r="BM98" s="143" t="s">
        <v>87</v>
      </c>
    </row>
    <row r="99" spans="2:65" s="1" customFormat="1" ht="16.5" customHeight="1" x14ac:dyDescent="0.2">
      <c r="B99" s="33"/>
      <c r="C99" s="132" t="s">
        <v>78</v>
      </c>
      <c r="D99" s="132" t="s">
        <v>162</v>
      </c>
      <c r="E99" s="133" t="s">
        <v>1014</v>
      </c>
      <c r="F99" s="134" t="s">
        <v>1015</v>
      </c>
      <c r="G99" s="135" t="s">
        <v>700</v>
      </c>
      <c r="H99" s="136">
        <v>0</v>
      </c>
      <c r="I99" s="137"/>
      <c r="J99" s="138">
        <f>ROUND(I99*H99,2)</f>
        <v>0</v>
      </c>
      <c r="K99" s="134" t="s">
        <v>33</v>
      </c>
      <c r="L99" s="33"/>
      <c r="M99" s="139" t="s">
        <v>33</v>
      </c>
      <c r="N99" s="140" t="s">
        <v>49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167</v>
      </c>
      <c r="AT99" s="143" t="s">
        <v>162</v>
      </c>
      <c r="AU99" s="143" t="s">
        <v>21</v>
      </c>
      <c r="AY99" s="17" t="s">
        <v>160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7" t="s">
        <v>21</v>
      </c>
      <c r="BK99" s="144">
        <f>ROUND(I99*H99,2)</f>
        <v>0</v>
      </c>
      <c r="BL99" s="17" t="s">
        <v>167</v>
      </c>
      <c r="BM99" s="143" t="s">
        <v>167</v>
      </c>
    </row>
    <row r="100" spans="2:65" s="1" customFormat="1" ht="16.5" customHeight="1" x14ac:dyDescent="0.2">
      <c r="B100" s="33"/>
      <c r="C100" s="132" t="s">
        <v>78</v>
      </c>
      <c r="D100" s="132" t="s">
        <v>162</v>
      </c>
      <c r="E100" s="133" t="s">
        <v>1016</v>
      </c>
      <c r="F100" s="134" t="s">
        <v>1017</v>
      </c>
      <c r="G100" s="135" t="s">
        <v>700</v>
      </c>
      <c r="H100" s="136">
        <v>27</v>
      </c>
      <c r="I100" s="137"/>
      <c r="J100" s="138">
        <f>ROUND(I100*H100,2)</f>
        <v>0</v>
      </c>
      <c r="K100" s="134" t="s">
        <v>33</v>
      </c>
      <c r="L100" s="33"/>
      <c r="M100" s="139" t="s">
        <v>33</v>
      </c>
      <c r="N100" s="140" t="s">
        <v>49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167</v>
      </c>
      <c r="AT100" s="143" t="s">
        <v>162</v>
      </c>
      <c r="AU100" s="143" t="s">
        <v>21</v>
      </c>
      <c r="AY100" s="17" t="s">
        <v>160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7" t="s">
        <v>21</v>
      </c>
      <c r="BK100" s="144">
        <f>ROUND(I100*H100,2)</f>
        <v>0</v>
      </c>
      <c r="BL100" s="17" t="s">
        <v>167</v>
      </c>
      <c r="BM100" s="143" t="s">
        <v>196</v>
      </c>
    </row>
    <row r="101" spans="2:65" s="1" customFormat="1" ht="16.5" customHeight="1" x14ac:dyDescent="0.2">
      <c r="B101" s="33"/>
      <c r="C101" s="132" t="s">
        <v>78</v>
      </c>
      <c r="D101" s="132" t="s">
        <v>162</v>
      </c>
      <c r="E101" s="133" t="s">
        <v>1018</v>
      </c>
      <c r="F101" s="134" t="s">
        <v>1019</v>
      </c>
      <c r="G101" s="135" t="s">
        <v>700</v>
      </c>
      <c r="H101" s="136">
        <v>27</v>
      </c>
      <c r="I101" s="137"/>
      <c r="J101" s="138">
        <f>ROUND(I101*H101,2)</f>
        <v>0</v>
      </c>
      <c r="K101" s="134" t="s">
        <v>33</v>
      </c>
      <c r="L101" s="33"/>
      <c r="M101" s="139" t="s">
        <v>33</v>
      </c>
      <c r="N101" s="140" t="s">
        <v>49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167</v>
      </c>
      <c r="AT101" s="143" t="s">
        <v>162</v>
      </c>
      <c r="AU101" s="143" t="s">
        <v>21</v>
      </c>
      <c r="AY101" s="17" t="s">
        <v>160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7" t="s">
        <v>21</v>
      </c>
      <c r="BK101" s="144">
        <f>ROUND(I101*H101,2)</f>
        <v>0</v>
      </c>
      <c r="BL101" s="17" t="s">
        <v>167</v>
      </c>
      <c r="BM101" s="143" t="s">
        <v>187</v>
      </c>
    </row>
    <row r="102" spans="2:65" s="1" customFormat="1" ht="16.5" customHeight="1" x14ac:dyDescent="0.2">
      <c r="B102" s="33"/>
      <c r="C102" s="132" t="s">
        <v>78</v>
      </c>
      <c r="D102" s="132" t="s">
        <v>162</v>
      </c>
      <c r="E102" s="133" t="s">
        <v>1020</v>
      </c>
      <c r="F102" s="134" t="s">
        <v>1021</v>
      </c>
      <c r="G102" s="135" t="s">
        <v>700</v>
      </c>
      <c r="H102" s="136">
        <v>27</v>
      </c>
      <c r="I102" s="137"/>
      <c r="J102" s="138">
        <f>ROUND(I102*H102,2)</f>
        <v>0</v>
      </c>
      <c r="K102" s="134" t="s">
        <v>33</v>
      </c>
      <c r="L102" s="33"/>
      <c r="M102" s="139" t="s">
        <v>33</v>
      </c>
      <c r="N102" s="140" t="s">
        <v>49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167</v>
      </c>
      <c r="AT102" s="143" t="s">
        <v>162</v>
      </c>
      <c r="AU102" s="143" t="s">
        <v>21</v>
      </c>
      <c r="AY102" s="17" t="s">
        <v>160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7" t="s">
        <v>21</v>
      </c>
      <c r="BK102" s="144">
        <f>ROUND(I102*H102,2)</f>
        <v>0</v>
      </c>
      <c r="BL102" s="17" t="s">
        <v>167</v>
      </c>
      <c r="BM102" s="143" t="s">
        <v>225</v>
      </c>
    </row>
    <row r="103" spans="2:65" s="11" customFormat="1" ht="25.9" customHeight="1" x14ac:dyDescent="0.2">
      <c r="B103" s="120"/>
      <c r="D103" s="121" t="s">
        <v>77</v>
      </c>
      <c r="E103" s="122" t="s">
        <v>701</v>
      </c>
      <c r="F103" s="122" t="s">
        <v>1022</v>
      </c>
      <c r="I103" s="123"/>
      <c r="J103" s="124">
        <f>BK103</f>
        <v>0</v>
      </c>
      <c r="L103" s="120"/>
      <c r="M103" s="125"/>
      <c r="P103" s="126">
        <f>SUM(P104:P108)</f>
        <v>0</v>
      </c>
      <c r="R103" s="126">
        <f>SUM(R104:R108)</f>
        <v>0</v>
      </c>
      <c r="T103" s="127">
        <f>SUM(T104:T108)</f>
        <v>0</v>
      </c>
      <c r="AR103" s="121" t="s">
        <v>21</v>
      </c>
      <c r="AT103" s="128" t="s">
        <v>77</v>
      </c>
      <c r="AU103" s="128" t="s">
        <v>78</v>
      </c>
      <c r="AY103" s="121" t="s">
        <v>160</v>
      </c>
      <c r="BK103" s="129">
        <f>SUM(BK104:BK108)</f>
        <v>0</v>
      </c>
    </row>
    <row r="104" spans="2:65" s="1" customFormat="1" ht="16.5" customHeight="1" x14ac:dyDescent="0.2">
      <c r="B104" s="33"/>
      <c r="C104" s="132" t="s">
        <v>78</v>
      </c>
      <c r="D104" s="132" t="s">
        <v>162</v>
      </c>
      <c r="E104" s="133" t="s">
        <v>1023</v>
      </c>
      <c r="F104" s="134" t="s">
        <v>1024</v>
      </c>
      <c r="G104" s="135" t="s">
        <v>700</v>
      </c>
      <c r="H104" s="136">
        <v>1</v>
      </c>
      <c r="I104" s="137"/>
      <c r="J104" s="138">
        <f>ROUND(I104*H104,2)</f>
        <v>0</v>
      </c>
      <c r="K104" s="134" t="s">
        <v>33</v>
      </c>
      <c r="L104" s="33"/>
      <c r="M104" s="139" t="s">
        <v>33</v>
      </c>
      <c r="N104" s="140" t="s">
        <v>49</v>
      </c>
      <c r="P104" s="141">
        <f>O104*H104</f>
        <v>0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143" t="s">
        <v>167</v>
      </c>
      <c r="AT104" s="143" t="s">
        <v>162</v>
      </c>
      <c r="AU104" s="143" t="s">
        <v>21</v>
      </c>
      <c r="AY104" s="17" t="s">
        <v>160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7" t="s">
        <v>21</v>
      </c>
      <c r="BK104" s="144">
        <f>ROUND(I104*H104,2)</f>
        <v>0</v>
      </c>
      <c r="BL104" s="17" t="s">
        <v>167</v>
      </c>
      <c r="BM104" s="143" t="s">
        <v>8</v>
      </c>
    </row>
    <row r="105" spans="2:65" s="1" customFormat="1" ht="16.5" customHeight="1" x14ac:dyDescent="0.2">
      <c r="B105" s="33"/>
      <c r="C105" s="132" t="s">
        <v>78</v>
      </c>
      <c r="D105" s="132" t="s">
        <v>162</v>
      </c>
      <c r="E105" s="133" t="s">
        <v>1025</v>
      </c>
      <c r="F105" s="134" t="s">
        <v>1026</v>
      </c>
      <c r="G105" s="135" t="s">
        <v>700</v>
      </c>
      <c r="H105" s="136">
        <v>3</v>
      </c>
      <c r="I105" s="137"/>
      <c r="J105" s="138">
        <f>ROUND(I105*H105,2)</f>
        <v>0</v>
      </c>
      <c r="K105" s="134" t="s">
        <v>33</v>
      </c>
      <c r="L105" s="33"/>
      <c r="M105" s="139" t="s">
        <v>33</v>
      </c>
      <c r="N105" s="140" t="s">
        <v>49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167</v>
      </c>
      <c r="AT105" s="143" t="s">
        <v>162</v>
      </c>
      <c r="AU105" s="143" t="s">
        <v>21</v>
      </c>
      <c r="AY105" s="17" t="s">
        <v>160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7" t="s">
        <v>21</v>
      </c>
      <c r="BK105" s="144">
        <f>ROUND(I105*H105,2)</f>
        <v>0</v>
      </c>
      <c r="BL105" s="17" t="s">
        <v>167</v>
      </c>
      <c r="BM105" s="143" t="s">
        <v>257</v>
      </c>
    </row>
    <row r="106" spans="2:65" s="1" customFormat="1" ht="16.5" customHeight="1" x14ac:dyDescent="0.2">
      <c r="B106" s="33"/>
      <c r="C106" s="132" t="s">
        <v>78</v>
      </c>
      <c r="D106" s="132" t="s">
        <v>162</v>
      </c>
      <c r="E106" s="133" t="s">
        <v>1027</v>
      </c>
      <c r="F106" s="134" t="s">
        <v>1028</v>
      </c>
      <c r="G106" s="135" t="s">
        <v>700</v>
      </c>
      <c r="H106" s="136">
        <v>2</v>
      </c>
      <c r="I106" s="137"/>
      <c r="J106" s="138">
        <f>ROUND(I106*H106,2)</f>
        <v>0</v>
      </c>
      <c r="K106" s="134" t="s">
        <v>33</v>
      </c>
      <c r="L106" s="33"/>
      <c r="M106" s="139" t="s">
        <v>33</v>
      </c>
      <c r="N106" s="140" t="s">
        <v>49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167</v>
      </c>
      <c r="AT106" s="143" t="s">
        <v>162</v>
      </c>
      <c r="AU106" s="143" t="s">
        <v>21</v>
      </c>
      <c r="AY106" s="17" t="s">
        <v>160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7" t="s">
        <v>21</v>
      </c>
      <c r="BK106" s="144">
        <f>ROUND(I106*H106,2)</f>
        <v>0</v>
      </c>
      <c r="BL106" s="17" t="s">
        <v>167</v>
      </c>
      <c r="BM106" s="143" t="s">
        <v>270</v>
      </c>
    </row>
    <row r="107" spans="2:65" s="1" customFormat="1" ht="16.5" customHeight="1" x14ac:dyDescent="0.2">
      <c r="B107" s="33"/>
      <c r="C107" s="132" t="s">
        <v>78</v>
      </c>
      <c r="D107" s="132" t="s">
        <v>162</v>
      </c>
      <c r="E107" s="133" t="s">
        <v>1029</v>
      </c>
      <c r="F107" s="134" t="s">
        <v>1030</v>
      </c>
      <c r="G107" s="135" t="s">
        <v>700</v>
      </c>
      <c r="H107" s="136">
        <v>1</v>
      </c>
      <c r="I107" s="137"/>
      <c r="J107" s="138">
        <f>ROUND(I107*H107,2)</f>
        <v>0</v>
      </c>
      <c r="K107" s="134" t="s">
        <v>33</v>
      </c>
      <c r="L107" s="33"/>
      <c r="M107" s="139" t="s">
        <v>33</v>
      </c>
      <c r="N107" s="140" t="s">
        <v>49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167</v>
      </c>
      <c r="AT107" s="143" t="s">
        <v>162</v>
      </c>
      <c r="AU107" s="143" t="s">
        <v>21</v>
      </c>
      <c r="AY107" s="17" t="s">
        <v>160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7" t="s">
        <v>21</v>
      </c>
      <c r="BK107" s="144">
        <f>ROUND(I107*H107,2)</f>
        <v>0</v>
      </c>
      <c r="BL107" s="17" t="s">
        <v>167</v>
      </c>
      <c r="BM107" s="143" t="s">
        <v>282</v>
      </c>
    </row>
    <row r="108" spans="2:65" s="1" customFormat="1" ht="16.5" customHeight="1" x14ac:dyDescent="0.2">
      <c r="B108" s="33"/>
      <c r="C108" s="132" t="s">
        <v>78</v>
      </c>
      <c r="D108" s="132" t="s">
        <v>162</v>
      </c>
      <c r="E108" s="133" t="s">
        <v>1031</v>
      </c>
      <c r="F108" s="134" t="s">
        <v>1032</v>
      </c>
      <c r="G108" s="135" t="s">
        <v>1033</v>
      </c>
      <c r="H108" s="136">
        <v>6</v>
      </c>
      <c r="I108" s="137"/>
      <c r="J108" s="138">
        <f>ROUND(I108*H108,2)</f>
        <v>0</v>
      </c>
      <c r="K108" s="134" t="s">
        <v>33</v>
      </c>
      <c r="L108" s="33"/>
      <c r="M108" s="139" t="s">
        <v>33</v>
      </c>
      <c r="N108" s="140" t="s">
        <v>49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167</v>
      </c>
      <c r="AT108" s="143" t="s">
        <v>162</v>
      </c>
      <c r="AU108" s="143" t="s">
        <v>21</v>
      </c>
      <c r="AY108" s="17" t="s">
        <v>160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7" t="s">
        <v>21</v>
      </c>
      <c r="BK108" s="144">
        <f>ROUND(I108*H108,2)</f>
        <v>0</v>
      </c>
      <c r="BL108" s="17" t="s">
        <v>167</v>
      </c>
      <c r="BM108" s="143" t="s">
        <v>232</v>
      </c>
    </row>
    <row r="109" spans="2:65" s="11" customFormat="1" ht="25.9" customHeight="1" x14ac:dyDescent="0.2">
      <c r="B109" s="120"/>
      <c r="D109" s="121" t="s">
        <v>77</v>
      </c>
      <c r="E109" s="122" t="s">
        <v>784</v>
      </c>
      <c r="F109" s="122" t="s">
        <v>1034</v>
      </c>
      <c r="I109" s="123"/>
      <c r="J109" s="124">
        <f>BK109</f>
        <v>0</v>
      </c>
      <c r="L109" s="120"/>
      <c r="M109" s="125"/>
      <c r="P109" s="126">
        <f>P110</f>
        <v>0</v>
      </c>
      <c r="R109" s="126">
        <f>R110</f>
        <v>0</v>
      </c>
      <c r="T109" s="127">
        <f>T110</f>
        <v>0</v>
      </c>
      <c r="AR109" s="121" t="s">
        <v>21</v>
      </c>
      <c r="AT109" s="128" t="s">
        <v>77</v>
      </c>
      <c r="AU109" s="128" t="s">
        <v>78</v>
      </c>
      <c r="AY109" s="121" t="s">
        <v>160</v>
      </c>
      <c r="BK109" s="129">
        <f>BK110</f>
        <v>0</v>
      </c>
    </row>
    <row r="110" spans="2:65" s="1" customFormat="1" ht="16.5" customHeight="1" x14ac:dyDescent="0.2">
      <c r="B110" s="33"/>
      <c r="C110" s="132" t="s">
        <v>78</v>
      </c>
      <c r="D110" s="132" t="s">
        <v>162</v>
      </c>
      <c r="E110" s="133" t="s">
        <v>1035</v>
      </c>
      <c r="F110" s="134" t="s">
        <v>1036</v>
      </c>
      <c r="G110" s="135" t="s">
        <v>700</v>
      </c>
      <c r="H110" s="136">
        <v>58</v>
      </c>
      <c r="I110" s="137"/>
      <c r="J110" s="138">
        <f>ROUND(I110*H110,2)</f>
        <v>0</v>
      </c>
      <c r="K110" s="134" t="s">
        <v>33</v>
      </c>
      <c r="L110" s="33"/>
      <c r="M110" s="139" t="s">
        <v>33</v>
      </c>
      <c r="N110" s="140" t="s">
        <v>49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167</v>
      </c>
      <c r="AT110" s="143" t="s">
        <v>162</v>
      </c>
      <c r="AU110" s="143" t="s">
        <v>21</v>
      </c>
      <c r="AY110" s="17" t="s">
        <v>160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7" t="s">
        <v>21</v>
      </c>
      <c r="BK110" s="144">
        <f>ROUND(I110*H110,2)</f>
        <v>0</v>
      </c>
      <c r="BL110" s="17" t="s">
        <v>167</v>
      </c>
      <c r="BM110" s="143" t="s">
        <v>301</v>
      </c>
    </row>
    <row r="111" spans="2:65" s="11" customFormat="1" ht="25.9" customHeight="1" x14ac:dyDescent="0.2">
      <c r="B111" s="120"/>
      <c r="D111" s="121" t="s">
        <v>77</v>
      </c>
      <c r="E111" s="122" t="s">
        <v>845</v>
      </c>
      <c r="F111" s="122" t="s">
        <v>1037</v>
      </c>
      <c r="I111" s="123"/>
      <c r="J111" s="124">
        <f>BK111</f>
        <v>0</v>
      </c>
      <c r="L111" s="120"/>
      <c r="M111" s="125"/>
      <c r="P111" s="126">
        <f>SUM(P112:P115)</f>
        <v>0</v>
      </c>
      <c r="R111" s="126">
        <f>SUM(R112:R115)</f>
        <v>0</v>
      </c>
      <c r="T111" s="127">
        <f>SUM(T112:T115)</f>
        <v>0</v>
      </c>
      <c r="AR111" s="121" t="s">
        <v>21</v>
      </c>
      <c r="AT111" s="128" t="s">
        <v>77</v>
      </c>
      <c r="AU111" s="128" t="s">
        <v>78</v>
      </c>
      <c r="AY111" s="121" t="s">
        <v>160</v>
      </c>
      <c r="BK111" s="129">
        <f>SUM(BK112:BK115)</f>
        <v>0</v>
      </c>
    </row>
    <row r="112" spans="2:65" s="1" customFormat="1" ht="16.5" customHeight="1" x14ac:dyDescent="0.2">
      <c r="B112" s="33"/>
      <c r="C112" s="132" t="s">
        <v>78</v>
      </c>
      <c r="D112" s="132" t="s">
        <v>162</v>
      </c>
      <c r="E112" s="133" t="s">
        <v>1038</v>
      </c>
      <c r="F112" s="134" t="s">
        <v>1039</v>
      </c>
      <c r="G112" s="135" t="s">
        <v>237</v>
      </c>
      <c r="H112" s="136">
        <v>40</v>
      </c>
      <c r="I112" s="137"/>
      <c r="J112" s="138">
        <f>ROUND(I112*H112,2)</f>
        <v>0</v>
      </c>
      <c r="K112" s="134" t="s">
        <v>33</v>
      </c>
      <c r="L112" s="33"/>
      <c r="M112" s="139" t="s">
        <v>33</v>
      </c>
      <c r="N112" s="140" t="s">
        <v>49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167</v>
      </c>
      <c r="AT112" s="143" t="s">
        <v>162</v>
      </c>
      <c r="AU112" s="143" t="s">
        <v>21</v>
      </c>
      <c r="AY112" s="17" t="s">
        <v>160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7" t="s">
        <v>21</v>
      </c>
      <c r="BK112" s="144">
        <f>ROUND(I112*H112,2)</f>
        <v>0</v>
      </c>
      <c r="BL112" s="17" t="s">
        <v>167</v>
      </c>
      <c r="BM112" s="143" t="s">
        <v>317</v>
      </c>
    </row>
    <row r="113" spans="2:65" s="1" customFormat="1" ht="16.5" customHeight="1" x14ac:dyDescent="0.2">
      <c r="B113" s="33"/>
      <c r="C113" s="132" t="s">
        <v>78</v>
      </c>
      <c r="D113" s="132" t="s">
        <v>162</v>
      </c>
      <c r="E113" s="133" t="s">
        <v>1040</v>
      </c>
      <c r="F113" s="134" t="s">
        <v>1041</v>
      </c>
      <c r="G113" s="135" t="s">
        <v>237</v>
      </c>
      <c r="H113" s="136">
        <v>40</v>
      </c>
      <c r="I113" s="137"/>
      <c r="J113" s="138">
        <f>ROUND(I113*H113,2)</f>
        <v>0</v>
      </c>
      <c r="K113" s="134" t="s">
        <v>33</v>
      </c>
      <c r="L113" s="33"/>
      <c r="M113" s="139" t="s">
        <v>33</v>
      </c>
      <c r="N113" s="140" t="s">
        <v>49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167</v>
      </c>
      <c r="AT113" s="143" t="s">
        <v>162</v>
      </c>
      <c r="AU113" s="143" t="s">
        <v>21</v>
      </c>
      <c r="AY113" s="17" t="s">
        <v>160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7" t="s">
        <v>21</v>
      </c>
      <c r="BK113" s="144">
        <f>ROUND(I113*H113,2)</f>
        <v>0</v>
      </c>
      <c r="BL113" s="17" t="s">
        <v>167</v>
      </c>
      <c r="BM113" s="143" t="s">
        <v>333</v>
      </c>
    </row>
    <row r="114" spans="2:65" s="1" customFormat="1" ht="16.5" customHeight="1" x14ac:dyDescent="0.2">
      <c r="B114" s="33"/>
      <c r="C114" s="132" t="s">
        <v>78</v>
      </c>
      <c r="D114" s="132" t="s">
        <v>162</v>
      </c>
      <c r="E114" s="133" t="s">
        <v>1042</v>
      </c>
      <c r="F114" s="134" t="s">
        <v>1043</v>
      </c>
      <c r="G114" s="135" t="s">
        <v>237</v>
      </c>
      <c r="H114" s="136">
        <v>25</v>
      </c>
      <c r="I114" s="137"/>
      <c r="J114" s="138">
        <f>ROUND(I114*H114,2)</f>
        <v>0</v>
      </c>
      <c r="K114" s="134" t="s">
        <v>33</v>
      </c>
      <c r="L114" s="33"/>
      <c r="M114" s="139" t="s">
        <v>33</v>
      </c>
      <c r="N114" s="140" t="s">
        <v>49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167</v>
      </c>
      <c r="AT114" s="143" t="s">
        <v>162</v>
      </c>
      <c r="AU114" s="143" t="s">
        <v>21</v>
      </c>
      <c r="AY114" s="17" t="s">
        <v>160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7" t="s">
        <v>21</v>
      </c>
      <c r="BK114" s="144">
        <f>ROUND(I114*H114,2)</f>
        <v>0</v>
      </c>
      <c r="BL114" s="17" t="s">
        <v>167</v>
      </c>
      <c r="BM114" s="143" t="s">
        <v>342</v>
      </c>
    </row>
    <row r="115" spans="2:65" s="1" customFormat="1" ht="16.5" customHeight="1" x14ac:dyDescent="0.2">
      <c r="B115" s="33"/>
      <c r="C115" s="132" t="s">
        <v>78</v>
      </c>
      <c r="D115" s="132" t="s">
        <v>162</v>
      </c>
      <c r="E115" s="133" t="s">
        <v>1044</v>
      </c>
      <c r="F115" s="134" t="s">
        <v>1045</v>
      </c>
      <c r="G115" s="135" t="s">
        <v>237</v>
      </c>
      <c r="H115" s="136">
        <v>3500</v>
      </c>
      <c r="I115" s="137"/>
      <c r="J115" s="138">
        <f>ROUND(I115*H115,2)</f>
        <v>0</v>
      </c>
      <c r="K115" s="134" t="s">
        <v>33</v>
      </c>
      <c r="L115" s="33"/>
      <c r="M115" s="139" t="s">
        <v>33</v>
      </c>
      <c r="N115" s="140" t="s">
        <v>49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167</v>
      </c>
      <c r="AT115" s="143" t="s">
        <v>162</v>
      </c>
      <c r="AU115" s="143" t="s">
        <v>21</v>
      </c>
      <c r="AY115" s="17" t="s">
        <v>160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7" t="s">
        <v>21</v>
      </c>
      <c r="BK115" s="144">
        <f>ROUND(I115*H115,2)</f>
        <v>0</v>
      </c>
      <c r="BL115" s="17" t="s">
        <v>167</v>
      </c>
      <c r="BM115" s="143" t="s">
        <v>357</v>
      </c>
    </row>
    <row r="116" spans="2:65" s="11" customFormat="1" ht="25.9" customHeight="1" x14ac:dyDescent="0.2">
      <c r="B116" s="120"/>
      <c r="D116" s="121" t="s">
        <v>77</v>
      </c>
      <c r="E116" s="122" t="s">
        <v>964</v>
      </c>
      <c r="F116" s="122" t="s">
        <v>1046</v>
      </c>
      <c r="I116" s="123"/>
      <c r="J116" s="124">
        <f>BK116</f>
        <v>0</v>
      </c>
      <c r="L116" s="120"/>
      <c r="M116" s="125"/>
      <c r="P116" s="126">
        <f>SUM(P117:P121)</f>
        <v>0</v>
      </c>
      <c r="R116" s="126">
        <f>SUM(R117:R121)</f>
        <v>0</v>
      </c>
      <c r="T116" s="127">
        <f>SUM(T117:T121)</f>
        <v>0</v>
      </c>
      <c r="AR116" s="121" t="s">
        <v>21</v>
      </c>
      <c r="AT116" s="128" t="s">
        <v>77</v>
      </c>
      <c r="AU116" s="128" t="s">
        <v>78</v>
      </c>
      <c r="AY116" s="121" t="s">
        <v>160</v>
      </c>
      <c r="BK116" s="129">
        <f>SUM(BK117:BK121)</f>
        <v>0</v>
      </c>
    </row>
    <row r="117" spans="2:65" s="1" customFormat="1" ht="16.5" customHeight="1" x14ac:dyDescent="0.2">
      <c r="B117" s="33"/>
      <c r="C117" s="132" t="s">
        <v>78</v>
      </c>
      <c r="D117" s="132" t="s">
        <v>162</v>
      </c>
      <c r="E117" s="133" t="s">
        <v>1047</v>
      </c>
      <c r="F117" s="134" t="s">
        <v>1048</v>
      </c>
      <c r="G117" s="135" t="s">
        <v>1049</v>
      </c>
      <c r="H117" s="136">
        <v>8</v>
      </c>
      <c r="I117" s="137"/>
      <c r="J117" s="138">
        <f>ROUND(I117*H117,2)</f>
        <v>0</v>
      </c>
      <c r="K117" s="134" t="s">
        <v>33</v>
      </c>
      <c r="L117" s="33"/>
      <c r="M117" s="139" t="s">
        <v>33</v>
      </c>
      <c r="N117" s="140" t="s">
        <v>49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167</v>
      </c>
      <c r="AT117" s="143" t="s">
        <v>162</v>
      </c>
      <c r="AU117" s="143" t="s">
        <v>21</v>
      </c>
      <c r="AY117" s="17" t="s">
        <v>160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7" t="s">
        <v>21</v>
      </c>
      <c r="BK117" s="144">
        <f>ROUND(I117*H117,2)</f>
        <v>0</v>
      </c>
      <c r="BL117" s="17" t="s">
        <v>167</v>
      </c>
      <c r="BM117" s="143" t="s">
        <v>368</v>
      </c>
    </row>
    <row r="118" spans="2:65" s="1" customFormat="1" ht="16.5" customHeight="1" x14ac:dyDescent="0.2">
      <c r="B118" s="33"/>
      <c r="C118" s="132" t="s">
        <v>78</v>
      </c>
      <c r="D118" s="132" t="s">
        <v>162</v>
      </c>
      <c r="E118" s="133" t="s">
        <v>1050</v>
      </c>
      <c r="F118" s="134" t="s">
        <v>1051</v>
      </c>
      <c r="G118" s="135" t="s">
        <v>1049</v>
      </c>
      <c r="H118" s="136">
        <v>8</v>
      </c>
      <c r="I118" s="137"/>
      <c r="J118" s="138">
        <f>ROUND(I118*H118,2)</f>
        <v>0</v>
      </c>
      <c r="K118" s="134" t="s">
        <v>33</v>
      </c>
      <c r="L118" s="33"/>
      <c r="M118" s="139" t="s">
        <v>33</v>
      </c>
      <c r="N118" s="140" t="s">
        <v>49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167</v>
      </c>
      <c r="AT118" s="143" t="s">
        <v>162</v>
      </c>
      <c r="AU118" s="143" t="s">
        <v>21</v>
      </c>
      <c r="AY118" s="17" t="s">
        <v>160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7" t="s">
        <v>21</v>
      </c>
      <c r="BK118" s="144">
        <f>ROUND(I118*H118,2)</f>
        <v>0</v>
      </c>
      <c r="BL118" s="17" t="s">
        <v>167</v>
      </c>
      <c r="BM118" s="143" t="s">
        <v>378</v>
      </c>
    </row>
    <row r="119" spans="2:65" s="1" customFormat="1" ht="16.5" customHeight="1" x14ac:dyDescent="0.2">
      <c r="B119" s="33"/>
      <c r="C119" s="132" t="s">
        <v>78</v>
      </c>
      <c r="D119" s="132" t="s">
        <v>162</v>
      </c>
      <c r="E119" s="133" t="s">
        <v>1052</v>
      </c>
      <c r="F119" s="134" t="s">
        <v>1053</v>
      </c>
      <c r="G119" s="135" t="s">
        <v>1049</v>
      </c>
      <c r="H119" s="136">
        <v>8</v>
      </c>
      <c r="I119" s="137"/>
      <c r="J119" s="138">
        <f>ROUND(I119*H119,2)</f>
        <v>0</v>
      </c>
      <c r="K119" s="134" t="s">
        <v>33</v>
      </c>
      <c r="L119" s="33"/>
      <c r="M119" s="139" t="s">
        <v>33</v>
      </c>
      <c r="N119" s="140" t="s">
        <v>49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167</v>
      </c>
      <c r="AT119" s="143" t="s">
        <v>162</v>
      </c>
      <c r="AU119" s="143" t="s">
        <v>21</v>
      </c>
      <c r="AY119" s="17" t="s">
        <v>160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7" t="s">
        <v>21</v>
      </c>
      <c r="BK119" s="144">
        <f>ROUND(I119*H119,2)</f>
        <v>0</v>
      </c>
      <c r="BL119" s="17" t="s">
        <v>167</v>
      </c>
      <c r="BM119" s="143" t="s">
        <v>389</v>
      </c>
    </row>
    <row r="120" spans="2:65" s="1" customFormat="1" ht="16.5" customHeight="1" x14ac:dyDescent="0.2">
      <c r="B120" s="33"/>
      <c r="C120" s="132" t="s">
        <v>78</v>
      </c>
      <c r="D120" s="132" t="s">
        <v>162</v>
      </c>
      <c r="E120" s="133" t="s">
        <v>1054</v>
      </c>
      <c r="F120" s="134" t="s">
        <v>1055</v>
      </c>
      <c r="G120" s="135" t="s">
        <v>1049</v>
      </c>
      <c r="H120" s="136">
        <v>10</v>
      </c>
      <c r="I120" s="137"/>
      <c r="J120" s="138">
        <f>ROUND(I120*H120,2)</f>
        <v>0</v>
      </c>
      <c r="K120" s="134" t="s">
        <v>33</v>
      </c>
      <c r="L120" s="33"/>
      <c r="M120" s="139" t="s">
        <v>33</v>
      </c>
      <c r="N120" s="140" t="s">
        <v>49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167</v>
      </c>
      <c r="AT120" s="143" t="s">
        <v>162</v>
      </c>
      <c r="AU120" s="143" t="s">
        <v>21</v>
      </c>
      <c r="AY120" s="17" t="s">
        <v>160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7" t="s">
        <v>21</v>
      </c>
      <c r="BK120" s="144">
        <f>ROUND(I120*H120,2)</f>
        <v>0</v>
      </c>
      <c r="BL120" s="17" t="s">
        <v>167</v>
      </c>
      <c r="BM120" s="143" t="s">
        <v>400</v>
      </c>
    </row>
    <row r="121" spans="2:65" s="1" customFormat="1" ht="16.5" customHeight="1" x14ac:dyDescent="0.2">
      <c r="B121" s="33"/>
      <c r="C121" s="132" t="s">
        <v>78</v>
      </c>
      <c r="D121" s="132" t="s">
        <v>162</v>
      </c>
      <c r="E121" s="133" t="s">
        <v>1056</v>
      </c>
      <c r="F121" s="134" t="s">
        <v>1057</v>
      </c>
      <c r="G121" s="135" t="s">
        <v>1049</v>
      </c>
      <c r="H121" s="136">
        <v>10</v>
      </c>
      <c r="I121" s="137"/>
      <c r="J121" s="138">
        <f>ROUND(I121*H121,2)</f>
        <v>0</v>
      </c>
      <c r="K121" s="134" t="s">
        <v>33</v>
      </c>
      <c r="L121" s="33"/>
      <c r="M121" s="188" t="s">
        <v>33</v>
      </c>
      <c r="N121" s="189" t="s">
        <v>49</v>
      </c>
      <c r="O121" s="182"/>
      <c r="P121" s="186">
        <f>O121*H121</f>
        <v>0</v>
      </c>
      <c r="Q121" s="186">
        <v>0</v>
      </c>
      <c r="R121" s="186">
        <f>Q121*H121</f>
        <v>0</v>
      </c>
      <c r="S121" s="186">
        <v>0</v>
      </c>
      <c r="T121" s="187">
        <f>S121*H121</f>
        <v>0</v>
      </c>
      <c r="AR121" s="143" t="s">
        <v>167</v>
      </c>
      <c r="AT121" s="143" t="s">
        <v>162</v>
      </c>
      <c r="AU121" s="143" t="s">
        <v>21</v>
      </c>
      <c r="AY121" s="17" t="s">
        <v>160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7" t="s">
        <v>21</v>
      </c>
      <c r="BK121" s="144">
        <f>ROUND(I121*H121,2)</f>
        <v>0</v>
      </c>
      <c r="BL121" s="17" t="s">
        <v>167</v>
      </c>
      <c r="BM121" s="143" t="s">
        <v>411</v>
      </c>
    </row>
    <row r="122" spans="2:65" s="1" customFormat="1" ht="6.95" customHeight="1" x14ac:dyDescent="0.2"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33"/>
    </row>
  </sheetData>
  <sheetProtection algorithmName="SHA-512" hashValue="LDH6sTAx/oQstwDxKEy4iF/yACDc0qPWQlmM+JIBYqKE9z0yp7J/ju8pEpIzCZs2flcUusKJwu5G5jp6sUwpvg==" saltValue="eBVtQFRoyj94QmNpSajYPwXQULSUubhyxt7rVoNs96cYn2WTT5AO+NvkXBUhqjIwMjUWuQci5HJbPKFUEn7oyw==" spinCount="100000" sheet="1" objects="1" scenarios="1" formatColumns="0" formatRows="0" autoFilter="0"/>
  <autoFilter ref="C95:K121"/>
  <mergeCells count="15">
    <mergeCell ref="E82:H82"/>
    <mergeCell ref="E86:H86"/>
    <mergeCell ref="E84:H84"/>
    <mergeCell ref="E88:H88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12"/>
  <sheetViews>
    <sheetView showGridLines="0" topLeftCell="A72" workbookViewId="0">
      <selection activeCell="I103" sqref="I10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107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120</v>
      </c>
      <c r="L4" s="20"/>
      <c r="M4" s="91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8" t="str">
        <f>'Rekapitulace stavby'!K6</f>
        <v>Rekonstrukce pobočky knihovny Petra Bezruče - Opava Kateřinky</v>
      </c>
      <c r="F7" s="319"/>
      <c r="G7" s="319"/>
      <c r="H7" s="319"/>
      <c r="L7" s="20"/>
    </row>
    <row r="8" spans="2:46" ht="12.75" x14ac:dyDescent="0.2">
      <c r="B8" s="20"/>
      <c r="D8" s="27" t="s">
        <v>121</v>
      </c>
      <c r="L8" s="20"/>
    </row>
    <row r="9" spans="2:46" ht="16.5" customHeight="1" x14ac:dyDescent="0.2">
      <c r="B9" s="20"/>
      <c r="E9" s="318" t="s">
        <v>689</v>
      </c>
      <c r="F9" s="282"/>
      <c r="G9" s="282"/>
      <c r="H9" s="282"/>
      <c r="L9" s="20"/>
    </row>
    <row r="10" spans="2:46" ht="12" customHeight="1" x14ac:dyDescent="0.2">
      <c r="B10" s="20"/>
      <c r="D10" s="27" t="s">
        <v>690</v>
      </c>
      <c r="L10" s="20"/>
    </row>
    <row r="11" spans="2:46" s="1" customFormat="1" ht="16.5" customHeight="1" x14ac:dyDescent="0.2">
      <c r="B11" s="33"/>
      <c r="E11" s="278" t="s">
        <v>1003</v>
      </c>
      <c r="F11" s="317"/>
      <c r="G11" s="317"/>
      <c r="H11" s="317"/>
      <c r="L11" s="33"/>
    </row>
    <row r="12" spans="2:46" s="1" customFormat="1" ht="12" customHeight="1" x14ac:dyDescent="0.2">
      <c r="B12" s="33"/>
      <c r="D12" s="27" t="s">
        <v>1004</v>
      </c>
      <c r="L12" s="33"/>
    </row>
    <row r="13" spans="2:46" s="1" customFormat="1" ht="16.5" customHeight="1" x14ac:dyDescent="0.2">
      <c r="B13" s="33"/>
      <c r="E13" s="311" t="s">
        <v>1058</v>
      </c>
      <c r="F13" s="317"/>
      <c r="G13" s="317"/>
      <c r="H13" s="317"/>
      <c r="L13" s="33"/>
    </row>
    <row r="14" spans="2:46" s="1" customFormat="1" x14ac:dyDescent="0.2">
      <c r="B14" s="33"/>
      <c r="L14" s="33"/>
    </row>
    <row r="15" spans="2:46" s="1" customFormat="1" ht="12" customHeight="1" x14ac:dyDescent="0.2">
      <c r="B15" s="33"/>
      <c r="D15" s="27" t="s">
        <v>18</v>
      </c>
      <c r="F15" s="25" t="s">
        <v>33</v>
      </c>
      <c r="I15" s="27" t="s">
        <v>20</v>
      </c>
      <c r="J15" s="25" t="s">
        <v>33</v>
      </c>
      <c r="L15" s="33"/>
    </row>
    <row r="16" spans="2:46" s="1" customFormat="1" ht="12" customHeight="1" x14ac:dyDescent="0.2">
      <c r="B16" s="33"/>
      <c r="D16" s="27" t="s">
        <v>22</v>
      </c>
      <c r="F16" s="25" t="s">
        <v>23</v>
      </c>
      <c r="I16" s="27" t="s">
        <v>24</v>
      </c>
      <c r="J16" s="50" t="str">
        <f>'Rekapitulace stavby'!AN8</f>
        <v>22. 5. 2025</v>
      </c>
      <c r="L16" s="33"/>
    </row>
    <row r="17" spans="2:12" s="1" customFormat="1" ht="10.9" customHeight="1" x14ac:dyDescent="0.2">
      <c r="B17" s="33"/>
      <c r="L17" s="33"/>
    </row>
    <row r="18" spans="2:12" s="1" customFormat="1" ht="12" customHeight="1" x14ac:dyDescent="0.2">
      <c r="B18" s="33"/>
      <c r="D18" s="27" t="s">
        <v>28</v>
      </c>
      <c r="I18" s="27" t="s">
        <v>29</v>
      </c>
      <c r="J18" s="25" t="s">
        <v>30</v>
      </c>
      <c r="L18" s="33"/>
    </row>
    <row r="19" spans="2:12" s="1" customFormat="1" ht="18" customHeight="1" x14ac:dyDescent="0.2">
      <c r="B19" s="33"/>
      <c r="E19" s="25" t="s">
        <v>31</v>
      </c>
      <c r="I19" s="27" t="s">
        <v>32</v>
      </c>
      <c r="J19" s="25" t="s">
        <v>33</v>
      </c>
      <c r="L19" s="33"/>
    </row>
    <row r="20" spans="2:12" s="1" customFormat="1" ht="6.95" customHeight="1" x14ac:dyDescent="0.2">
      <c r="B20" s="33"/>
      <c r="L20" s="33"/>
    </row>
    <row r="21" spans="2:12" s="1" customFormat="1" ht="12" customHeight="1" x14ac:dyDescent="0.2">
      <c r="B21" s="33"/>
      <c r="D21" s="27" t="s">
        <v>34</v>
      </c>
      <c r="I21" s="27" t="s">
        <v>29</v>
      </c>
      <c r="J21" s="28" t="str">
        <f>'Rekapitulace stavby'!AN13</f>
        <v>Vyplň údaj</v>
      </c>
      <c r="L21" s="33"/>
    </row>
    <row r="22" spans="2:12" s="1" customFormat="1" ht="18" customHeight="1" x14ac:dyDescent="0.2">
      <c r="B22" s="33"/>
      <c r="E22" s="320" t="str">
        <f>'Rekapitulace stavby'!E14</f>
        <v>Vyplň údaj</v>
      </c>
      <c r="F22" s="302"/>
      <c r="G22" s="302"/>
      <c r="H22" s="302"/>
      <c r="I22" s="27" t="s">
        <v>32</v>
      </c>
      <c r="J22" s="28" t="str">
        <f>'Rekapitulace stavby'!AN14</f>
        <v>Vyplň údaj</v>
      </c>
      <c r="L22" s="33"/>
    </row>
    <row r="23" spans="2:12" s="1" customFormat="1" ht="6.95" customHeight="1" x14ac:dyDescent="0.2">
      <c r="B23" s="33"/>
      <c r="L23" s="33"/>
    </row>
    <row r="24" spans="2:12" s="1" customFormat="1" ht="12" customHeight="1" x14ac:dyDescent="0.2">
      <c r="B24" s="33"/>
      <c r="D24" s="27" t="s">
        <v>36</v>
      </c>
      <c r="I24" s="27" t="s">
        <v>29</v>
      </c>
      <c r="J24" s="25" t="s">
        <v>37</v>
      </c>
      <c r="L24" s="33"/>
    </row>
    <row r="25" spans="2:12" s="1" customFormat="1" ht="18" customHeight="1" x14ac:dyDescent="0.2">
      <c r="B25" s="33"/>
      <c r="E25" s="25" t="s">
        <v>38</v>
      </c>
      <c r="I25" s="27" t="s">
        <v>32</v>
      </c>
      <c r="J25" s="25" t="s">
        <v>33</v>
      </c>
      <c r="L25" s="33"/>
    </row>
    <row r="26" spans="2:12" s="1" customFormat="1" ht="6.95" customHeight="1" x14ac:dyDescent="0.2">
      <c r="B26" s="33"/>
      <c r="L26" s="33"/>
    </row>
    <row r="27" spans="2:12" s="1" customFormat="1" ht="12" customHeight="1" x14ac:dyDescent="0.2">
      <c r="B27" s="33"/>
      <c r="D27" s="27" t="s">
        <v>40</v>
      </c>
      <c r="I27" s="27" t="s">
        <v>29</v>
      </c>
      <c r="J27" s="25" t="str">
        <f>IF('Rekapitulace stavby'!AN19="","",'Rekapitulace stavby'!AN19)</f>
        <v/>
      </c>
      <c r="L27" s="33"/>
    </row>
    <row r="28" spans="2:12" s="1" customFormat="1" ht="18" customHeight="1" x14ac:dyDescent="0.2">
      <c r="B28" s="33"/>
      <c r="E28" s="25" t="str">
        <f>IF('Rekapitulace stavby'!E20="","",'Rekapitulace stavby'!E20)</f>
        <v xml:space="preserve"> </v>
      </c>
      <c r="I28" s="27" t="s">
        <v>32</v>
      </c>
      <c r="J28" s="25" t="str">
        <f>IF('Rekapitulace stavby'!AN20="","",'Rekapitulace stavby'!AN20)</f>
        <v/>
      </c>
      <c r="L28" s="33"/>
    </row>
    <row r="29" spans="2:12" s="1" customFormat="1" ht="6.95" customHeight="1" x14ac:dyDescent="0.2">
      <c r="B29" s="33"/>
      <c r="L29" s="33"/>
    </row>
    <row r="30" spans="2:12" s="1" customFormat="1" ht="12" customHeight="1" x14ac:dyDescent="0.2">
      <c r="B30" s="33"/>
      <c r="D30" s="27" t="s">
        <v>42</v>
      </c>
      <c r="L30" s="33"/>
    </row>
    <row r="31" spans="2:12" s="7" customFormat="1" ht="47.25" customHeight="1" x14ac:dyDescent="0.2">
      <c r="B31" s="92"/>
      <c r="E31" s="306" t="s">
        <v>43</v>
      </c>
      <c r="F31" s="306"/>
      <c r="G31" s="306"/>
      <c r="H31" s="306"/>
      <c r="L31" s="92"/>
    </row>
    <row r="32" spans="2:12" s="1" customFormat="1" ht="6.95" customHeight="1" x14ac:dyDescent="0.2">
      <c r="B32" s="33"/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 x14ac:dyDescent="0.2">
      <c r="B34" s="33"/>
      <c r="D34" s="93" t="s">
        <v>44</v>
      </c>
      <c r="J34" s="64">
        <f>ROUND(J94, 2)</f>
        <v>0</v>
      </c>
      <c r="L34" s="33"/>
    </row>
    <row r="35" spans="2:12" s="1" customFormat="1" ht="6.95" customHeight="1" x14ac:dyDescent="0.2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 x14ac:dyDescent="0.2">
      <c r="B36" s="33"/>
      <c r="F36" s="36" t="s">
        <v>46</v>
      </c>
      <c r="I36" s="36" t="s">
        <v>45</v>
      </c>
      <c r="J36" s="36" t="s">
        <v>47</v>
      </c>
      <c r="L36" s="33"/>
    </row>
    <row r="37" spans="2:12" s="1" customFormat="1" ht="14.45" customHeight="1" x14ac:dyDescent="0.2">
      <c r="B37" s="33"/>
      <c r="D37" s="53" t="s">
        <v>48</v>
      </c>
      <c r="E37" s="27" t="s">
        <v>49</v>
      </c>
      <c r="F37" s="84">
        <f>ROUND((SUM(BE94:BE111)),  2)</f>
        <v>0</v>
      </c>
      <c r="I37" s="94">
        <v>0.21</v>
      </c>
      <c r="J37" s="84">
        <f>ROUND(((SUM(BE94:BE111))*I37),  2)</f>
        <v>0</v>
      </c>
      <c r="L37" s="33"/>
    </row>
    <row r="38" spans="2:12" s="1" customFormat="1" ht="14.45" customHeight="1" x14ac:dyDescent="0.2">
      <c r="B38" s="33"/>
      <c r="E38" s="27" t="s">
        <v>50</v>
      </c>
      <c r="F38" s="84">
        <f>ROUND((SUM(BF94:BF111)),  2)</f>
        <v>0</v>
      </c>
      <c r="I38" s="94">
        <v>0.12</v>
      </c>
      <c r="J38" s="84">
        <f>ROUND(((SUM(BF94:BF111))*I38),  2)</f>
        <v>0</v>
      </c>
      <c r="L38" s="33"/>
    </row>
    <row r="39" spans="2:12" s="1" customFormat="1" ht="14.45" hidden="1" customHeight="1" x14ac:dyDescent="0.2">
      <c r="B39" s="33"/>
      <c r="E39" s="27" t="s">
        <v>51</v>
      </c>
      <c r="F39" s="84">
        <f>ROUND((SUM(BG94:BG111)),  2)</f>
        <v>0</v>
      </c>
      <c r="I39" s="94">
        <v>0.21</v>
      </c>
      <c r="J39" s="84">
        <f>0</f>
        <v>0</v>
      </c>
      <c r="L39" s="33"/>
    </row>
    <row r="40" spans="2:12" s="1" customFormat="1" ht="14.45" hidden="1" customHeight="1" x14ac:dyDescent="0.2">
      <c r="B40" s="33"/>
      <c r="E40" s="27" t="s">
        <v>52</v>
      </c>
      <c r="F40" s="84">
        <f>ROUND((SUM(BH94:BH111)),  2)</f>
        <v>0</v>
      </c>
      <c r="I40" s="94">
        <v>0.12</v>
      </c>
      <c r="J40" s="84">
        <f>0</f>
        <v>0</v>
      </c>
      <c r="L40" s="33"/>
    </row>
    <row r="41" spans="2:12" s="1" customFormat="1" ht="14.45" hidden="1" customHeight="1" x14ac:dyDescent="0.2">
      <c r="B41" s="33"/>
      <c r="E41" s="27" t="s">
        <v>53</v>
      </c>
      <c r="F41" s="84">
        <f>ROUND((SUM(BI94:BI111)),  2)</f>
        <v>0</v>
      </c>
      <c r="I41" s="94">
        <v>0</v>
      </c>
      <c r="J41" s="84">
        <f>0</f>
        <v>0</v>
      </c>
      <c r="L41" s="33"/>
    </row>
    <row r="42" spans="2:12" s="1" customFormat="1" ht="6.95" customHeight="1" x14ac:dyDescent="0.2">
      <c r="B42" s="33"/>
      <c r="L42" s="33"/>
    </row>
    <row r="43" spans="2:12" s="1" customFormat="1" ht="25.35" customHeight="1" x14ac:dyDescent="0.2">
      <c r="B43" s="33"/>
      <c r="C43" s="95"/>
      <c r="D43" s="96" t="s">
        <v>54</v>
      </c>
      <c r="E43" s="55"/>
      <c r="F43" s="55"/>
      <c r="G43" s="97" t="s">
        <v>55</v>
      </c>
      <c r="H43" s="98" t="s">
        <v>56</v>
      </c>
      <c r="I43" s="55"/>
      <c r="J43" s="99">
        <f>SUM(J34:J41)</f>
        <v>0</v>
      </c>
      <c r="K43" s="100"/>
      <c r="L43" s="33"/>
    </row>
    <row r="44" spans="2:12" s="1" customFormat="1" ht="14.45" customHeight="1" x14ac:dyDescent="0.2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 x14ac:dyDescent="0.2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 x14ac:dyDescent="0.2">
      <c r="B49" s="33"/>
      <c r="C49" s="21" t="s">
        <v>123</v>
      </c>
      <c r="L49" s="33"/>
    </row>
    <row r="50" spans="2:12" s="1" customFormat="1" ht="6.95" customHeight="1" x14ac:dyDescent="0.2">
      <c r="B50" s="33"/>
      <c r="L50" s="33"/>
    </row>
    <row r="51" spans="2:12" s="1" customFormat="1" ht="12" customHeight="1" x14ac:dyDescent="0.2">
      <c r="B51" s="33"/>
      <c r="C51" s="27" t="s">
        <v>16</v>
      </c>
      <c r="L51" s="33"/>
    </row>
    <row r="52" spans="2:12" s="1" customFormat="1" ht="16.5" customHeight="1" x14ac:dyDescent="0.2">
      <c r="B52" s="33"/>
      <c r="E52" s="318" t="str">
        <f>E7</f>
        <v>Rekonstrukce pobočky knihovny Petra Bezruče - Opava Kateřinky</v>
      </c>
      <c r="F52" s="319"/>
      <c r="G52" s="319"/>
      <c r="H52" s="319"/>
      <c r="L52" s="33"/>
    </row>
    <row r="53" spans="2:12" ht="12" customHeight="1" x14ac:dyDescent="0.2">
      <c r="B53" s="20"/>
      <c r="C53" s="27" t="s">
        <v>121</v>
      </c>
      <c r="L53" s="20"/>
    </row>
    <row r="54" spans="2:12" ht="16.5" customHeight="1" x14ac:dyDescent="0.2">
      <c r="B54" s="20"/>
      <c r="E54" s="318" t="s">
        <v>689</v>
      </c>
      <c r="F54" s="282"/>
      <c r="G54" s="282"/>
      <c r="H54" s="282"/>
      <c r="L54" s="20"/>
    </row>
    <row r="55" spans="2:12" ht="12" customHeight="1" x14ac:dyDescent="0.2">
      <c r="B55" s="20"/>
      <c r="C55" s="27" t="s">
        <v>690</v>
      </c>
      <c r="L55" s="20"/>
    </row>
    <row r="56" spans="2:12" s="1" customFormat="1" ht="16.5" customHeight="1" x14ac:dyDescent="0.2">
      <c r="B56" s="33"/>
      <c r="E56" s="278" t="s">
        <v>1003</v>
      </c>
      <c r="F56" s="317"/>
      <c r="G56" s="317"/>
      <c r="H56" s="317"/>
      <c r="L56" s="33"/>
    </row>
    <row r="57" spans="2:12" s="1" customFormat="1" ht="12" customHeight="1" x14ac:dyDescent="0.2">
      <c r="B57" s="33"/>
      <c r="C57" s="27" t="s">
        <v>1004</v>
      </c>
      <c r="L57" s="33"/>
    </row>
    <row r="58" spans="2:12" s="1" customFormat="1" ht="16.5" customHeight="1" x14ac:dyDescent="0.2">
      <c r="B58" s="33"/>
      <c r="E58" s="311" t="str">
        <f>E13</f>
        <v>03-3-2 - PZTS - Poplachový zabezpečovací a tísňový systém</v>
      </c>
      <c r="F58" s="317"/>
      <c r="G58" s="317"/>
      <c r="H58" s="317"/>
      <c r="L58" s="33"/>
    </row>
    <row r="59" spans="2:12" s="1" customFormat="1" ht="6.95" customHeight="1" x14ac:dyDescent="0.2">
      <c r="B59" s="33"/>
      <c r="L59" s="33"/>
    </row>
    <row r="60" spans="2:12" s="1" customFormat="1" ht="12" customHeight="1" x14ac:dyDescent="0.2">
      <c r="B60" s="33"/>
      <c r="C60" s="27" t="s">
        <v>22</v>
      </c>
      <c r="F60" s="25" t="str">
        <f>F16</f>
        <v>Šrámkova 4, Opava Kateřinky</v>
      </c>
      <c r="I60" s="27" t="s">
        <v>24</v>
      </c>
      <c r="J60" s="50" t="str">
        <f>IF(J16="","",J16)</f>
        <v>22. 5. 2025</v>
      </c>
      <c r="L60" s="33"/>
    </row>
    <row r="61" spans="2:12" s="1" customFormat="1" ht="6.95" customHeight="1" x14ac:dyDescent="0.2">
      <c r="B61" s="33"/>
      <c r="L61" s="33"/>
    </row>
    <row r="62" spans="2:12" s="1" customFormat="1" ht="15.2" customHeight="1" x14ac:dyDescent="0.2">
      <c r="B62" s="33"/>
      <c r="C62" s="27" t="s">
        <v>28</v>
      </c>
      <c r="F62" s="25" t="str">
        <f>E19</f>
        <v>Statutární město Opava</v>
      </c>
      <c r="I62" s="27" t="s">
        <v>36</v>
      </c>
      <c r="J62" s="31" t="str">
        <f>E25</f>
        <v>Matěj Bálek</v>
      </c>
      <c r="L62" s="33"/>
    </row>
    <row r="63" spans="2:12" s="1" customFormat="1" ht="15.2" customHeight="1" x14ac:dyDescent="0.2">
      <c r="B63" s="33"/>
      <c r="C63" s="27" t="s">
        <v>34</v>
      </c>
      <c r="F63" s="25" t="str">
        <f>IF(E22="","",E22)</f>
        <v>Vyplň údaj</v>
      </c>
      <c r="I63" s="27" t="s">
        <v>40</v>
      </c>
      <c r="J63" s="31" t="str">
        <f>E28</f>
        <v xml:space="preserve"> </v>
      </c>
      <c r="L63" s="33"/>
    </row>
    <row r="64" spans="2:12" s="1" customFormat="1" ht="10.35" customHeight="1" x14ac:dyDescent="0.2">
      <c r="B64" s="33"/>
      <c r="L64" s="33"/>
    </row>
    <row r="65" spans="2:47" s="1" customFormat="1" ht="29.25" customHeight="1" x14ac:dyDescent="0.2">
      <c r="B65" s="33"/>
      <c r="C65" s="101" t="s">
        <v>124</v>
      </c>
      <c r="D65" s="95"/>
      <c r="E65" s="95"/>
      <c r="F65" s="95"/>
      <c r="G65" s="95"/>
      <c r="H65" s="95"/>
      <c r="I65" s="95"/>
      <c r="J65" s="102" t="s">
        <v>125</v>
      </c>
      <c r="K65" s="95"/>
      <c r="L65" s="33"/>
    </row>
    <row r="66" spans="2:47" s="1" customFormat="1" ht="10.35" customHeight="1" x14ac:dyDescent="0.2">
      <c r="B66" s="33"/>
      <c r="L66" s="33"/>
    </row>
    <row r="67" spans="2:47" s="1" customFormat="1" ht="22.9" customHeight="1" x14ac:dyDescent="0.2">
      <c r="B67" s="33"/>
      <c r="C67" s="103" t="s">
        <v>76</v>
      </c>
      <c r="J67" s="64">
        <f>J94</f>
        <v>0</v>
      </c>
      <c r="L67" s="33"/>
      <c r="AU67" s="17" t="s">
        <v>126</v>
      </c>
    </row>
    <row r="68" spans="2:47" s="8" customFormat="1" ht="24.95" customHeight="1" x14ac:dyDescent="0.2">
      <c r="B68" s="104"/>
      <c r="D68" s="105" t="s">
        <v>1059</v>
      </c>
      <c r="E68" s="106"/>
      <c r="F68" s="106"/>
      <c r="G68" s="106"/>
      <c r="H68" s="106"/>
      <c r="I68" s="106"/>
      <c r="J68" s="107">
        <f>J95</f>
        <v>0</v>
      </c>
      <c r="L68" s="104"/>
    </row>
    <row r="69" spans="2:47" s="8" customFormat="1" ht="24.95" customHeight="1" x14ac:dyDescent="0.2">
      <c r="B69" s="104"/>
      <c r="D69" s="105" t="s">
        <v>1060</v>
      </c>
      <c r="E69" s="106"/>
      <c r="F69" s="106"/>
      <c r="G69" s="106"/>
      <c r="H69" s="106"/>
      <c r="I69" s="106"/>
      <c r="J69" s="107">
        <f>J104</f>
        <v>0</v>
      </c>
      <c r="L69" s="104"/>
    </row>
    <row r="70" spans="2:47" s="8" customFormat="1" ht="24.95" customHeight="1" x14ac:dyDescent="0.2">
      <c r="B70" s="104"/>
      <c r="D70" s="105" t="s">
        <v>1061</v>
      </c>
      <c r="E70" s="106"/>
      <c r="F70" s="106"/>
      <c r="G70" s="106"/>
      <c r="H70" s="106"/>
      <c r="I70" s="106"/>
      <c r="J70" s="107">
        <f>J107</f>
        <v>0</v>
      </c>
      <c r="L70" s="104"/>
    </row>
    <row r="71" spans="2:47" s="1" customFormat="1" ht="21.75" customHeight="1" x14ac:dyDescent="0.2">
      <c r="B71" s="33"/>
      <c r="L71" s="33"/>
    </row>
    <row r="72" spans="2:47" s="1" customFormat="1" ht="6.95" customHeight="1" x14ac:dyDescent="0.2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47" s="1" customFormat="1" ht="6.95" customHeight="1" x14ac:dyDescent="0.2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47" s="1" customFormat="1" ht="24.95" customHeight="1" x14ac:dyDescent="0.2">
      <c r="B77" s="33"/>
      <c r="C77" s="21" t="s">
        <v>145</v>
      </c>
      <c r="L77" s="33"/>
    </row>
    <row r="78" spans="2:47" s="1" customFormat="1" ht="6.95" customHeight="1" x14ac:dyDescent="0.2">
      <c r="B78" s="33"/>
      <c r="L78" s="33"/>
    </row>
    <row r="79" spans="2:47" s="1" customFormat="1" ht="12" customHeight="1" x14ac:dyDescent="0.2">
      <c r="B79" s="33"/>
      <c r="C79" s="27" t="s">
        <v>16</v>
      </c>
      <c r="L79" s="33"/>
    </row>
    <row r="80" spans="2:47" s="1" customFormat="1" ht="16.5" customHeight="1" x14ac:dyDescent="0.2">
      <c r="B80" s="33"/>
      <c r="E80" s="318" t="str">
        <f>E7</f>
        <v>Rekonstrukce pobočky knihovny Petra Bezruče - Opava Kateřinky</v>
      </c>
      <c r="F80" s="319"/>
      <c r="G80" s="319"/>
      <c r="H80" s="319"/>
      <c r="L80" s="33"/>
    </row>
    <row r="81" spans="2:65" ht="12" customHeight="1" x14ac:dyDescent="0.2">
      <c r="B81" s="20"/>
      <c r="C81" s="27" t="s">
        <v>121</v>
      </c>
      <c r="L81" s="20"/>
    </row>
    <row r="82" spans="2:65" ht="16.5" customHeight="1" x14ac:dyDescent="0.2">
      <c r="B82" s="20"/>
      <c r="E82" s="318" t="s">
        <v>689</v>
      </c>
      <c r="F82" s="282"/>
      <c r="G82" s="282"/>
      <c r="H82" s="282"/>
      <c r="L82" s="20"/>
    </row>
    <row r="83" spans="2:65" ht="12" customHeight="1" x14ac:dyDescent="0.2">
      <c r="B83" s="20"/>
      <c r="C83" s="27" t="s">
        <v>690</v>
      </c>
      <c r="L83" s="20"/>
    </row>
    <row r="84" spans="2:65" s="1" customFormat="1" ht="16.5" customHeight="1" x14ac:dyDescent="0.2">
      <c r="B84" s="33"/>
      <c r="E84" s="278" t="s">
        <v>1003</v>
      </c>
      <c r="F84" s="317"/>
      <c r="G84" s="317"/>
      <c r="H84" s="317"/>
      <c r="L84" s="33"/>
    </row>
    <row r="85" spans="2:65" s="1" customFormat="1" ht="12" customHeight="1" x14ac:dyDescent="0.2">
      <c r="B85" s="33"/>
      <c r="C85" s="27" t="s">
        <v>1004</v>
      </c>
      <c r="L85" s="33"/>
    </row>
    <row r="86" spans="2:65" s="1" customFormat="1" ht="16.5" customHeight="1" x14ac:dyDescent="0.2">
      <c r="B86" s="33"/>
      <c r="E86" s="311" t="str">
        <f>E13</f>
        <v>03-3-2 - PZTS - Poplachový zabezpečovací a tísňový systém</v>
      </c>
      <c r="F86" s="317"/>
      <c r="G86" s="317"/>
      <c r="H86" s="317"/>
      <c r="L86" s="33"/>
    </row>
    <row r="87" spans="2:65" s="1" customFormat="1" ht="6.95" customHeight="1" x14ac:dyDescent="0.2">
      <c r="B87" s="33"/>
      <c r="L87" s="33"/>
    </row>
    <row r="88" spans="2:65" s="1" customFormat="1" ht="12" customHeight="1" x14ac:dyDescent="0.2">
      <c r="B88" s="33"/>
      <c r="C88" s="27" t="s">
        <v>22</v>
      </c>
      <c r="F88" s="25" t="str">
        <f>F16</f>
        <v>Šrámkova 4, Opava Kateřinky</v>
      </c>
      <c r="I88" s="27" t="s">
        <v>24</v>
      </c>
      <c r="J88" s="50" t="str">
        <f>IF(J16="","",J16)</f>
        <v>22. 5. 2025</v>
      </c>
      <c r="L88" s="33"/>
    </row>
    <row r="89" spans="2:65" s="1" customFormat="1" ht="6.95" customHeight="1" x14ac:dyDescent="0.2">
      <c r="B89" s="33"/>
      <c r="L89" s="33"/>
    </row>
    <row r="90" spans="2:65" s="1" customFormat="1" ht="15.2" customHeight="1" x14ac:dyDescent="0.2">
      <c r="B90" s="33"/>
      <c r="C90" s="27" t="s">
        <v>28</v>
      </c>
      <c r="F90" s="25" t="str">
        <f>E19</f>
        <v>Statutární město Opava</v>
      </c>
      <c r="I90" s="27" t="s">
        <v>36</v>
      </c>
      <c r="J90" s="31" t="str">
        <f>E25</f>
        <v>Matěj Bálek</v>
      </c>
      <c r="L90" s="33"/>
    </row>
    <row r="91" spans="2:65" s="1" customFormat="1" ht="15.2" customHeight="1" x14ac:dyDescent="0.2">
      <c r="B91" s="33"/>
      <c r="C91" s="27" t="s">
        <v>34</v>
      </c>
      <c r="F91" s="25" t="str">
        <f>IF(E22="","",E22)</f>
        <v>Vyplň údaj</v>
      </c>
      <c r="I91" s="27" t="s">
        <v>40</v>
      </c>
      <c r="J91" s="31" t="str">
        <f>E28</f>
        <v xml:space="preserve"> </v>
      </c>
      <c r="L91" s="33"/>
    </row>
    <row r="92" spans="2:65" s="1" customFormat="1" ht="10.35" customHeight="1" x14ac:dyDescent="0.2">
      <c r="B92" s="33"/>
      <c r="L92" s="33"/>
    </row>
    <row r="93" spans="2:65" s="10" customFormat="1" ht="29.25" customHeight="1" x14ac:dyDescent="0.2">
      <c r="B93" s="112"/>
      <c r="C93" s="113" t="s">
        <v>146</v>
      </c>
      <c r="D93" s="114" t="s">
        <v>63</v>
      </c>
      <c r="E93" s="114" t="s">
        <v>59</v>
      </c>
      <c r="F93" s="114" t="s">
        <v>60</v>
      </c>
      <c r="G93" s="114" t="s">
        <v>147</v>
      </c>
      <c r="H93" s="114" t="s">
        <v>148</v>
      </c>
      <c r="I93" s="114" t="s">
        <v>149</v>
      </c>
      <c r="J93" s="114" t="s">
        <v>125</v>
      </c>
      <c r="K93" s="115" t="s">
        <v>150</v>
      </c>
      <c r="L93" s="112"/>
      <c r="M93" s="57" t="s">
        <v>33</v>
      </c>
      <c r="N93" s="58" t="s">
        <v>48</v>
      </c>
      <c r="O93" s="58" t="s">
        <v>151</v>
      </c>
      <c r="P93" s="58" t="s">
        <v>152</v>
      </c>
      <c r="Q93" s="58" t="s">
        <v>153</v>
      </c>
      <c r="R93" s="58" t="s">
        <v>154</v>
      </c>
      <c r="S93" s="58" t="s">
        <v>155</v>
      </c>
      <c r="T93" s="59" t="s">
        <v>156</v>
      </c>
    </row>
    <row r="94" spans="2:65" s="1" customFormat="1" ht="22.9" customHeight="1" x14ac:dyDescent="0.25">
      <c r="B94" s="33"/>
      <c r="C94" s="62" t="s">
        <v>157</v>
      </c>
      <c r="J94" s="116">
        <f>BK94</f>
        <v>0</v>
      </c>
      <c r="L94" s="33"/>
      <c r="M94" s="60"/>
      <c r="N94" s="51"/>
      <c r="O94" s="51"/>
      <c r="P94" s="117">
        <f>P95+P104+P107</f>
        <v>0</v>
      </c>
      <c r="Q94" s="51"/>
      <c r="R94" s="117">
        <f>R95+R104+R107</f>
        <v>0</v>
      </c>
      <c r="S94" s="51"/>
      <c r="T94" s="118">
        <f>T95+T104+T107</f>
        <v>0</v>
      </c>
      <c r="AT94" s="17" t="s">
        <v>77</v>
      </c>
      <c r="AU94" s="17" t="s">
        <v>126</v>
      </c>
      <c r="BK94" s="119">
        <f>BK95+BK104+BK107</f>
        <v>0</v>
      </c>
    </row>
    <row r="95" spans="2:65" s="11" customFormat="1" ht="25.9" customHeight="1" x14ac:dyDescent="0.2">
      <c r="B95" s="120"/>
      <c r="D95" s="121" t="s">
        <v>77</v>
      </c>
      <c r="E95" s="122" t="s">
        <v>696</v>
      </c>
      <c r="F95" s="122" t="s">
        <v>1062</v>
      </c>
      <c r="I95" s="123"/>
      <c r="J95" s="124">
        <f>BK95</f>
        <v>0</v>
      </c>
      <c r="L95" s="120"/>
      <c r="M95" s="125"/>
      <c r="P95" s="126">
        <f>SUM(P96:P103)</f>
        <v>0</v>
      </c>
      <c r="R95" s="126">
        <f>SUM(R96:R103)</f>
        <v>0</v>
      </c>
      <c r="T95" s="127">
        <f>SUM(T96:T103)</f>
        <v>0</v>
      </c>
      <c r="AR95" s="121" t="s">
        <v>21</v>
      </c>
      <c r="AT95" s="128" t="s">
        <v>77</v>
      </c>
      <c r="AU95" s="128" t="s">
        <v>78</v>
      </c>
      <c r="AY95" s="121" t="s">
        <v>160</v>
      </c>
      <c r="BK95" s="129">
        <f>SUM(BK96:BK103)</f>
        <v>0</v>
      </c>
    </row>
    <row r="96" spans="2:65" s="1" customFormat="1" ht="21.75" customHeight="1" x14ac:dyDescent="0.2">
      <c r="B96" s="33"/>
      <c r="C96" s="132" t="s">
        <v>78</v>
      </c>
      <c r="D96" s="132" t="s">
        <v>162</v>
      </c>
      <c r="E96" s="133" t="s">
        <v>1012</v>
      </c>
      <c r="F96" s="134" t="s">
        <v>1063</v>
      </c>
      <c r="G96" s="135" t="s">
        <v>700</v>
      </c>
      <c r="H96" s="136">
        <v>1</v>
      </c>
      <c r="I96" s="137"/>
      <c r="J96" s="138">
        <f t="shared" ref="J96:J103" si="0">ROUND(I96*H96,2)</f>
        <v>0</v>
      </c>
      <c r="K96" s="134" t="s">
        <v>33</v>
      </c>
      <c r="L96" s="33"/>
      <c r="M96" s="139" t="s">
        <v>33</v>
      </c>
      <c r="N96" s="140" t="s">
        <v>49</v>
      </c>
      <c r="P96" s="141">
        <f t="shared" ref="P96:P103" si="1">O96*H96</f>
        <v>0</v>
      </c>
      <c r="Q96" s="141">
        <v>0</v>
      </c>
      <c r="R96" s="141">
        <f t="shared" ref="R96:R103" si="2">Q96*H96</f>
        <v>0</v>
      </c>
      <c r="S96" s="141">
        <v>0</v>
      </c>
      <c r="T96" s="142">
        <f t="shared" ref="T96:T103" si="3">S96*H96</f>
        <v>0</v>
      </c>
      <c r="AR96" s="143" t="s">
        <v>167</v>
      </c>
      <c r="AT96" s="143" t="s">
        <v>162</v>
      </c>
      <c r="AU96" s="143" t="s">
        <v>21</v>
      </c>
      <c r="AY96" s="17" t="s">
        <v>160</v>
      </c>
      <c r="BE96" s="144">
        <f t="shared" ref="BE96:BE103" si="4">IF(N96="základní",J96,0)</f>
        <v>0</v>
      </c>
      <c r="BF96" s="144">
        <f t="shared" ref="BF96:BF103" si="5">IF(N96="snížená",J96,0)</f>
        <v>0</v>
      </c>
      <c r="BG96" s="144">
        <f t="shared" ref="BG96:BG103" si="6">IF(N96="zákl. přenesená",J96,0)</f>
        <v>0</v>
      </c>
      <c r="BH96" s="144">
        <f t="shared" ref="BH96:BH103" si="7">IF(N96="sníž. přenesená",J96,0)</f>
        <v>0</v>
      </c>
      <c r="BI96" s="144">
        <f t="shared" ref="BI96:BI103" si="8">IF(N96="nulová",J96,0)</f>
        <v>0</v>
      </c>
      <c r="BJ96" s="17" t="s">
        <v>21</v>
      </c>
      <c r="BK96" s="144">
        <f t="shared" ref="BK96:BK103" si="9">ROUND(I96*H96,2)</f>
        <v>0</v>
      </c>
      <c r="BL96" s="17" t="s">
        <v>167</v>
      </c>
      <c r="BM96" s="143" t="s">
        <v>87</v>
      </c>
    </row>
    <row r="97" spans="2:65" s="1" customFormat="1" ht="16.5" customHeight="1" x14ac:dyDescent="0.2">
      <c r="B97" s="33"/>
      <c r="C97" s="132" t="s">
        <v>78</v>
      </c>
      <c r="D97" s="132" t="s">
        <v>162</v>
      </c>
      <c r="E97" s="133" t="s">
        <v>1014</v>
      </c>
      <c r="F97" s="134" t="s">
        <v>1064</v>
      </c>
      <c r="G97" s="135" t="s">
        <v>700</v>
      </c>
      <c r="H97" s="136">
        <v>1</v>
      </c>
      <c r="I97" s="137"/>
      <c r="J97" s="138">
        <f t="shared" si="0"/>
        <v>0</v>
      </c>
      <c r="K97" s="134" t="s">
        <v>33</v>
      </c>
      <c r="L97" s="33"/>
      <c r="M97" s="139" t="s">
        <v>33</v>
      </c>
      <c r="N97" s="140" t="s">
        <v>49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167</v>
      </c>
      <c r="AT97" s="143" t="s">
        <v>162</v>
      </c>
      <c r="AU97" s="143" t="s">
        <v>21</v>
      </c>
      <c r="AY97" s="17" t="s">
        <v>160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7" t="s">
        <v>21</v>
      </c>
      <c r="BK97" s="144">
        <f t="shared" si="9"/>
        <v>0</v>
      </c>
      <c r="BL97" s="17" t="s">
        <v>167</v>
      </c>
      <c r="BM97" s="143" t="s">
        <v>167</v>
      </c>
    </row>
    <row r="98" spans="2:65" s="1" customFormat="1" ht="33" customHeight="1" x14ac:dyDescent="0.2">
      <c r="B98" s="33"/>
      <c r="C98" s="132" t="s">
        <v>78</v>
      </c>
      <c r="D98" s="132" t="s">
        <v>162</v>
      </c>
      <c r="E98" s="133" t="s">
        <v>1016</v>
      </c>
      <c r="F98" s="134" t="s">
        <v>1065</v>
      </c>
      <c r="G98" s="135" t="s">
        <v>700</v>
      </c>
      <c r="H98" s="136">
        <v>1</v>
      </c>
      <c r="I98" s="137"/>
      <c r="J98" s="138">
        <f t="shared" si="0"/>
        <v>0</v>
      </c>
      <c r="K98" s="134" t="s">
        <v>33</v>
      </c>
      <c r="L98" s="33"/>
      <c r="M98" s="139" t="s">
        <v>33</v>
      </c>
      <c r="N98" s="140" t="s">
        <v>49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167</v>
      </c>
      <c r="AT98" s="143" t="s">
        <v>162</v>
      </c>
      <c r="AU98" s="143" t="s">
        <v>21</v>
      </c>
      <c r="AY98" s="17" t="s">
        <v>160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7" t="s">
        <v>21</v>
      </c>
      <c r="BK98" s="144">
        <f t="shared" si="9"/>
        <v>0</v>
      </c>
      <c r="BL98" s="17" t="s">
        <v>167</v>
      </c>
      <c r="BM98" s="143" t="s">
        <v>196</v>
      </c>
    </row>
    <row r="99" spans="2:65" s="1" customFormat="1" ht="16.5" customHeight="1" x14ac:dyDescent="0.2">
      <c r="B99" s="33"/>
      <c r="C99" s="132" t="s">
        <v>78</v>
      </c>
      <c r="D99" s="132" t="s">
        <v>162</v>
      </c>
      <c r="E99" s="133" t="s">
        <v>1018</v>
      </c>
      <c r="F99" s="134" t="s">
        <v>1066</v>
      </c>
      <c r="G99" s="135" t="s">
        <v>700</v>
      </c>
      <c r="H99" s="136">
        <v>1</v>
      </c>
      <c r="I99" s="137"/>
      <c r="J99" s="138">
        <f t="shared" si="0"/>
        <v>0</v>
      </c>
      <c r="K99" s="134" t="s">
        <v>33</v>
      </c>
      <c r="L99" s="33"/>
      <c r="M99" s="139" t="s">
        <v>33</v>
      </c>
      <c r="N99" s="140" t="s">
        <v>49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167</v>
      </c>
      <c r="AT99" s="143" t="s">
        <v>162</v>
      </c>
      <c r="AU99" s="143" t="s">
        <v>21</v>
      </c>
      <c r="AY99" s="17" t="s">
        <v>160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7" t="s">
        <v>21</v>
      </c>
      <c r="BK99" s="144">
        <f t="shared" si="9"/>
        <v>0</v>
      </c>
      <c r="BL99" s="17" t="s">
        <v>167</v>
      </c>
      <c r="BM99" s="143" t="s">
        <v>187</v>
      </c>
    </row>
    <row r="100" spans="2:65" s="1" customFormat="1" ht="21.75" customHeight="1" x14ac:dyDescent="0.2">
      <c r="B100" s="33"/>
      <c r="C100" s="132" t="s">
        <v>78</v>
      </c>
      <c r="D100" s="132" t="s">
        <v>162</v>
      </c>
      <c r="E100" s="133" t="s">
        <v>1020</v>
      </c>
      <c r="F100" s="134" t="s">
        <v>1067</v>
      </c>
      <c r="G100" s="135" t="s">
        <v>700</v>
      </c>
      <c r="H100" s="136">
        <v>10</v>
      </c>
      <c r="I100" s="137"/>
      <c r="J100" s="138">
        <f t="shared" si="0"/>
        <v>0</v>
      </c>
      <c r="K100" s="134" t="s">
        <v>33</v>
      </c>
      <c r="L100" s="33"/>
      <c r="M100" s="139" t="s">
        <v>33</v>
      </c>
      <c r="N100" s="140" t="s">
        <v>49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167</v>
      </c>
      <c r="AT100" s="143" t="s">
        <v>162</v>
      </c>
      <c r="AU100" s="143" t="s">
        <v>21</v>
      </c>
      <c r="AY100" s="17" t="s">
        <v>160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7" t="s">
        <v>21</v>
      </c>
      <c r="BK100" s="144">
        <f t="shared" si="9"/>
        <v>0</v>
      </c>
      <c r="BL100" s="17" t="s">
        <v>167</v>
      </c>
      <c r="BM100" s="143" t="s">
        <v>225</v>
      </c>
    </row>
    <row r="101" spans="2:65" s="1" customFormat="1" ht="16.5" customHeight="1" x14ac:dyDescent="0.2">
      <c r="B101" s="33"/>
      <c r="C101" s="132" t="s">
        <v>78</v>
      </c>
      <c r="D101" s="132" t="s">
        <v>162</v>
      </c>
      <c r="E101" s="133" t="s">
        <v>1068</v>
      </c>
      <c r="F101" s="134" t="s">
        <v>1069</v>
      </c>
      <c r="G101" s="135" t="s">
        <v>700</v>
      </c>
      <c r="H101" s="136">
        <v>30</v>
      </c>
      <c r="I101" s="137"/>
      <c r="J101" s="138">
        <f t="shared" si="0"/>
        <v>0</v>
      </c>
      <c r="K101" s="134" t="s">
        <v>33</v>
      </c>
      <c r="L101" s="33"/>
      <c r="M101" s="139" t="s">
        <v>33</v>
      </c>
      <c r="N101" s="140" t="s">
        <v>49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167</v>
      </c>
      <c r="AT101" s="143" t="s">
        <v>162</v>
      </c>
      <c r="AU101" s="143" t="s">
        <v>21</v>
      </c>
      <c r="AY101" s="17" t="s">
        <v>160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7" t="s">
        <v>21</v>
      </c>
      <c r="BK101" s="144">
        <f t="shared" si="9"/>
        <v>0</v>
      </c>
      <c r="BL101" s="17" t="s">
        <v>167</v>
      </c>
      <c r="BM101" s="143" t="s">
        <v>8</v>
      </c>
    </row>
    <row r="102" spans="2:65" s="1" customFormat="1" ht="16.5" customHeight="1" x14ac:dyDescent="0.2">
      <c r="B102" s="33"/>
      <c r="C102" s="132" t="s">
        <v>78</v>
      </c>
      <c r="D102" s="132" t="s">
        <v>162</v>
      </c>
      <c r="E102" s="133" t="s">
        <v>1070</v>
      </c>
      <c r="F102" s="134" t="s">
        <v>1071</v>
      </c>
      <c r="G102" s="135" t="s">
        <v>700</v>
      </c>
      <c r="H102" s="136">
        <v>11</v>
      </c>
      <c r="I102" s="137"/>
      <c r="J102" s="138">
        <f t="shared" si="0"/>
        <v>0</v>
      </c>
      <c r="K102" s="134" t="s">
        <v>33</v>
      </c>
      <c r="L102" s="33"/>
      <c r="M102" s="139" t="s">
        <v>33</v>
      </c>
      <c r="N102" s="140" t="s">
        <v>49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167</v>
      </c>
      <c r="AT102" s="143" t="s">
        <v>162</v>
      </c>
      <c r="AU102" s="143" t="s">
        <v>21</v>
      </c>
      <c r="AY102" s="17" t="s">
        <v>160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7" t="s">
        <v>21</v>
      </c>
      <c r="BK102" s="144">
        <f t="shared" si="9"/>
        <v>0</v>
      </c>
      <c r="BL102" s="17" t="s">
        <v>167</v>
      </c>
      <c r="BM102" s="143" t="s">
        <v>257</v>
      </c>
    </row>
    <row r="103" spans="2:65" s="1" customFormat="1" ht="16.5" customHeight="1" x14ac:dyDescent="0.2">
      <c r="B103" s="33"/>
      <c r="C103" s="132" t="s">
        <v>78</v>
      </c>
      <c r="D103" s="132" t="s">
        <v>162</v>
      </c>
      <c r="E103" s="133" t="s">
        <v>1072</v>
      </c>
      <c r="F103" s="134" t="s">
        <v>1073</v>
      </c>
      <c r="G103" s="135" t="s">
        <v>700</v>
      </c>
      <c r="H103" s="136">
        <v>1</v>
      </c>
      <c r="I103" s="137"/>
      <c r="J103" s="138">
        <f t="shared" si="0"/>
        <v>0</v>
      </c>
      <c r="K103" s="134" t="s">
        <v>33</v>
      </c>
      <c r="L103" s="33"/>
      <c r="M103" s="139" t="s">
        <v>33</v>
      </c>
      <c r="N103" s="140" t="s">
        <v>49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167</v>
      </c>
      <c r="AT103" s="143" t="s">
        <v>162</v>
      </c>
      <c r="AU103" s="143" t="s">
        <v>21</v>
      </c>
      <c r="AY103" s="17" t="s">
        <v>160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7" t="s">
        <v>21</v>
      </c>
      <c r="BK103" s="144">
        <f t="shared" si="9"/>
        <v>0</v>
      </c>
      <c r="BL103" s="17" t="s">
        <v>167</v>
      </c>
      <c r="BM103" s="143" t="s">
        <v>270</v>
      </c>
    </row>
    <row r="104" spans="2:65" s="11" customFormat="1" ht="25.9" customHeight="1" x14ac:dyDescent="0.2">
      <c r="B104" s="120"/>
      <c r="D104" s="121" t="s">
        <v>77</v>
      </c>
      <c r="E104" s="122" t="s">
        <v>1074</v>
      </c>
      <c r="F104" s="122" t="s">
        <v>1075</v>
      </c>
      <c r="I104" s="123"/>
      <c r="J104" s="124">
        <f>BK104</f>
        <v>0</v>
      </c>
      <c r="L104" s="120"/>
      <c r="M104" s="125"/>
      <c r="P104" s="126">
        <f>SUM(P105:P106)</f>
        <v>0</v>
      </c>
      <c r="R104" s="126">
        <f>SUM(R105:R106)</f>
        <v>0</v>
      </c>
      <c r="T104" s="127">
        <f>SUM(T105:T106)</f>
        <v>0</v>
      </c>
      <c r="AR104" s="121" t="s">
        <v>21</v>
      </c>
      <c r="AT104" s="128" t="s">
        <v>77</v>
      </c>
      <c r="AU104" s="128" t="s">
        <v>78</v>
      </c>
      <c r="AY104" s="121" t="s">
        <v>160</v>
      </c>
      <c r="BK104" s="129">
        <f>SUM(BK105:BK106)</f>
        <v>0</v>
      </c>
    </row>
    <row r="105" spans="2:65" s="1" customFormat="1" ht="16.5" customHeight="1" x14ac:dyDescent="0.2">
      <c r="B105" s="33"/>
      <c r="C105" s="132" t="s">
        <v>78</v>
      </c>
      <c r="D105" s="132" t="s">
        <v>162</v>
      </c>
      <c r="E105" s="133" t="s">
        <v>1023</v>
      </c>
      <c r="F105" s="134" t="s">
        <v>1039</v>
      </c>
      <c r="G105" s="135" t="s">
        <v>237</v>
      </c>
      <c r="H105" s="136">
        <v>25</v>
      </c>
      <c r="I105" s="137"/>
      <c r="J105" s="138">
        <f>ROUND(I105*H105,2)</f>
        <v>0</v>
      </c>
      <c r="K105" s="134" t="s">
        <v>33</v>
      </c>
      <c r="L105" s="33"/>
      <c r="M105" s="139" t="s">
        <v>33</v>
      </c>
      <c r="N105" s="140" t="s">
        <v>49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167</v>
      </c>
      <c r="AT105" s="143" t="s">
        <v>162</v>
      </c>
      <c r="AU105" s="143" t="s">
        <v>21</v>
      </c>
      <c r="AY105" s="17" t="s">
        <v>160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7" t="s">
        <v>21</v>
      </c>
      <c r="BK105" s="144">
        <f>ROUND(I105*H105,2)</f>
        <v>0</v>
      </c>
      <c r="BL105" s="17" t="s">
        <v>167</v>
      </c>
      <c r="BM105" s="143" t="s">
        <v>282</v>
      </c>
    </row>
    <row r="106" spans="2:65" s="1" customFormat="1" ht="16.5" customHeight="1" x14ac:dyDescent="0.2">
      <c r="B106" s="33"/>
      <c r="C106" s="132" t="s">
        <v>78</v>
      </c>
      <c r="D106" s="132" t="s">
        <v>162</v>
      </c>
      <c r="E106" s="133" t="s">
        <v>1025</v>
      </c>
      <c r="F106" s="134" t="s">
        <v>1076</v>
      </c>
      <c r="G106" s="135" t="s">
        <v>237</v>
      </c>
      <c r="H106" s="136">
        <v>750</v>
      </c>
      <c r="I106" s="137"/>
      <c r="J106" s="138">
        <f>ROUND(I106*H106,2)</f>
        <v>0</v>
      </c>
      <c r="K106" s="134" t="s">
        <v>33</v>
      </c>
      <c r="L106" s="33"/>
      <c r="M106" s="139" t="s">
        <v>33</v>
      </c>
      <c r="N106" s="140" t="s">
        <v>49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167</v>
      </c>
      <c r="AT106" s="143" t="s">
        <v>162</v>
      </c>
      <c r="AU106" s="143" t="s">
        <v>21</v>
      </c>
      <c r="AY106" s="17" t="s">
        <v>160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7" t="s">
        <v>21</v>
      </c>
      <c r="BK106" s="144">
        <f>ROUND(I106*H106,2)</f>
        <v>0</v>
      </c>
      <c r="BL106" s="17" t="s">
        <v>167</v>
      </c>
      <c r="BM106" s="143" t="s">
        <v>232</v>
      </c>
    </row>
    <row r="107" spans="2:65" s="11" customFormat="1" ht="25.9" customHeight="1" x14ac:dyDescent="0.2">
      <c r="B107" s="120"/>
      <c r="D107" s="121" t="s">
        <v>77</v>
      </c>
      <c r="E107" s="122" t="s">
        <v>701</v>
      </c>
      <c r="F107" s="122" t="s">
        <v>1046</v>
      </c>
      <c r="I107" s="123"/>
      <c r="J107" s="124">
        <f>BK107</f>
        <v>0</v>
      </c>
      <c r="L107" s="120"/>
      <c r="M107" s="125"/>
      <c r="P107" s="126">
        <f>SUM(P108:P111)</f>
        <v>0</v>
      </c>
      <c r="R107" s="126">
        <f>SUM(R108:R111)</f>
        <v>0</v>
      </c>
      <c r="T107" s="127">
        <f>SUM(T108:T111)</f>
        <v>0</v>
      </c>
      <c r="AR107" s="121" t="s">
        <v>21</v>
      </c>
      <c r="AT107" s="128" t="s">
        <v>77</v>
      </c>
      <c r="AU107" s="128" t="s">
        <v>78</v>
      </c>
      <c r="AY107" s="121" t="s">
        <v>160</v>
      </c>
      <c r="BK107" s="129">
        <f>SUM(BK108:BK111)</f>
        <v>0</v>
      </c>
    </row>
    <row r="108" spans="2:65" s="1" customFormat="1" ht="16.5" customHeight="1" x14ac:dyDescent="0.2">
      <c r="B108" s="33"/>
      <c r="C108" s="132" t="s">
        <v>78</v>
      </c>
      <c r="D108" s="132" t="s">
        <v>162</v>
      </c>
      <c r="E108" s="133" t="s">
        <v>1077</v>
      </c>
      <c r="F108" s="134" t="s">
        <v>1078</v>
      </c>
      <c r="G108" s="135" t="s">
        <v>1049</v>
      </c>
      <c r="H108" s="136">
        <v>2</v>
      </c>
      <c r="I108" s="137"/>
      <c r="J108" s="138">
        <f>ROUND(I108*H108,2)</f>
        <v>0</v>
      </c>
      <c r="K108" s="134" t="s">
        <v>33</v>
      </c>
      <c r="L108" s="33"/>
      <c r="M108" s="139" t="s">
        <v>33</v>
      </c>
      <c r="N108" s="140" t="s">
        <v>49</v>
      </c>
      <c r="P108" s="141">
        <f>O108*H108</f>
        <v>0</v>
      </c>
      <c r="Q108" s="141">
        <v>0</v>
      </c>
      <c r="R108" s="141">
        <f>Q108*H108</f>
        <v>0</v>
      </c>
      <c r="S108" s="141">
        <v>0</v>
      </c>
      <c r="T108" s="142">
        <f>S108*H108</f>
        <v>0</v>
      </c>
      <c r="AR108" s="143" t="s">
        <v>167</v>
      </c>
      <c r="AT108" s="143" t="s">
        <v>162</v>
      </c>
      <c r="AU108" s="143" t="s">
        <v>21</v>
      </c>
      <c r="AY108" s="17" t="s">
        <v>160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7" t="s">
        <v>21</v>
      </c>
      <c r="BK108" s="144">
        <f>ROUND(I108*H108,2)</f>
        <v>0</v>
      </c>
      <c r="BL108" s="17" t="s">
        <v>167</v>
      </c>
      <c r="BM108" s="143" t="s">
        <v>301</v>
      </c>
    </row>
    <row r="109" spans="2:65" s="1" customFormat="1" ht="16.5" customHeight="1" x14ac:dyDescent="0.2">
      <c r="B109" s="33"/>
      <c r="C109" s="132" t="s">
        <v>78</v>
      </c>
      <c r="D109" s="132" t="s">
        <v>162</v>
      </c>
      <c r="E109" s="133" t="s">
        <v>1079</v>
      </c>
      <c r="F109" s="134" t="s">
        <v>1053</v>
      </c>
      <c r="G109" s="135" t="s">
        <v>1049</v>
      </c>
      <c r="H109" s="136">
        <v>4</v>
      </c>
      <c r="I109" s="137"/>
      <c r="J109" s="138">
        <f>ROUND(I109*H109,2)</f>
        <v>0</v>
      </c>
      <c r="K109" s="134" t="s">
        <v>33</v>
      </c>
      <c r="L109" s="33"/>
      <c r="M109" s="139" t="s">
        <v>33</v>
      </c>
      <c r="N109" s="140" t="s">
        <v>49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167</v>
      </c>
      <c r="AT109" s="143" t="s">
        <v>162</v>
      </c>
      <c r="AU109" s="143" t="s">
        <v>21</v>
      </c>
      <c r="AY109" s="17" t="s">
        <v>160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7" t="s">
        <v>21</v>
      </c>
      <c r="BK109" s="144">
        <f>ROUND(I109*H109,2)</f>
        <v>0</v>
      </c>
      <c r="BL109" s="17" t="s">
        <v>167</v>
      </c>
      <c r="BM109" s="143" t="s">
        <v>317</v>
      </c>
    </row>
    <row r="110" spans="2:65" s="1" customFormat="1" ht="16.5" customHeight="1" x14ac:dyDescent="0.2">
      <c r="B110" s="33"/>
      <c r="C110" s="132" t="s">
        <v>78</v>
      </c>
      <c r="D110" s="132" t="s">
        <v>162</v>
      </c>
      <c r="E110" s="133" t="s">
        <v>1080</v>
      </c>
      <c r="F110" s="134" t="s">
        <v>1055</v>
      </c>
      <c r="G110" s="135" t="s">
        <v>1049</v>
      </c>
      <c r="H110" s="136">
        <v>5</v>
      </c>
      <c r="I110" s="137"/>
      <c r="J110" s="138">
        <f>ROUND(I110*H110,2)</f>
        <v>0</v>
      </c>
      <c r="K110" s="134" t="s">
        <v>33</v>
      </c>
      <c r="L110" s="33"/>
      <c r="M110" s="139" t="s">
        <v>33</v>
      </c>
      <c r="N110" s="140" t="s">
        <v>49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167</v>
      </c>
      <c r="AT110" s="143" t="s">
        <v>162</v>
      </c>
      <c r="AU110" s="143" t="s">
        <v>21</v>
      </c>
      <c r="AY110" s="17" t="s">
        <v>160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7" t="s">
        <v>21</v>
      </c>
      <c r="BK110" s="144">
        <f>ROUND(I110*H110,2)</f>
        <v>0</v>
      </c>
      <c r="BL110" s="17" t="s">
        <v>167</v>
      </c>
      <c r="BM110" s="143" t="s">
        <v>333</v>
      </c>
    </row>
    <row r="111" spans="2:65" s="1" customFormat="1" ht="16.5" customHeight="1" x14ac:dyDescent="0.2">
      <c r="B111" s="33"/>
      <c r="C111" s="132" t="s">
        <v>78</v>
      </c>
      <c r="D111" s="132" t="s">
        <v>162</v>
      </c>
      <c r="E111" s="133" t="s">
        <v>1081</v>
      </c>
      <c r="F111" s="134" t="s">
        <v>1082</v>
      </c>
      <c r="G111" s="135" t="s">
        <v>1049</v>
      </c>
      <c r="H111" s="136">
        <v>5</v>
      </c>
      <c r="I111" s="137"/>
      <c r="J111" s="138">
        <f>ROUND(I111*H111,2)</f>
        <v>0</v>
      </c>
      <c r="K111" s="134" t="s">
        <v>33</v>
      </c>
      <c r="L111" s="33"/>
      <c r="M111" s="188" t="s">
        <v>33</v>
      </c>
      <c r="N111" s="189" t="s">
        <v>49</v>
      </c>
      <c r="O111" s="182"/>
      <c r="P111" s="186">
        <f>O111*H111</f>
        <v>0</v>
      </c>
      <c r="Q111" s="186">
        <v>0</v>
      </c>
      <c r="R111" s="186">
        <f>Q111*H111</f>
        <v>0</v>
      </c>
      <c r="S111" s="186">
        <v>0</v>
      </c>
      <c r="T111" s="187">
        <f>S111*H111</f>
        <v>0</v>
      </c>
      <c r="AR111" s="143" t="s">
        <v>167</v>
      </c>
      <c r="AT111" s="143" t="s">
        <v>162</v>
      </c>
      <c r="AU111" s="143" t="s">
        <v>21</v>
      </c>
      <c r="AY111" s="17" t="s">
        <v>160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7" t="s">
        <v>21</v>
      </c>
      <c r="BK111" s="144">
        <f>ROUND(I111*H111,2)</f>
        <v>0</v>
      </c>
      <c r="BL111" s="17" t="s">
        <v>167</v>
      </c>
      <c r="BM111" s="143" t="s">
        <v>342</v>
      </c>
    </row>
    <row r="112" spans="2:65" s="1" customFormat="1" ht="6.95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33"/>
    </row>
  </sheetData>
  <sheetProtection algorithmName="SHA-512" hashValue="VlU5aoeC5BLL/1hFmDjnhwp2jQo2vCHPI51mofStsDmpH9M5uMCIZ8kxNkgPgwHnlDwmH/bi4LAa6AfOWiIdAA==" saltValue="VcVus2ysCKjheMSEEuZArgMuHfxotbcLr9pWfBcdG2oNAmK8Wl6L/pSanjCHi1HP3Y2WjTLrzvho5jBl4xUqcg==" spinCount="100000" sheet="1" objects="1" scenarios="1" formatColumns="0" formatRows="0" autoFilter="0"/>
  <autoFilter ref="C93:K111"/>
  <mergeCells count="15">
    <mergeCell ref="E80:H80"/>
    <mergeCell ref="E84:H84"/>
    <mergeCell ref="E82:H82"/>
    <mergeCell ref="E86:H86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12"/>
  <sheetViews>
    <sheetView showGridLines="0" topLeftCell="A75" workbookViewId="0">
      <selection activeCell="I105" sqref="I10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110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120</v>
      </c>
      <c r="L4" s="20"/>
      <c r="M4" s="91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8" t="str">
        <f>'Rekapitulace stavby'!K6</f>
        <v>Rekonstrukce pobočky knihovny Petra Bezruče - Opava Kateřinky</v>
      </c>
      <c r="F7" s="319"/>
      <c r="G7" s="319"/>
      <c r="H7" s="319"/>
      <c r="L7" s="20"/>
    </row>
    <row r="8" spans="2:46" ht="12.75" x14ac:dyDescent="0.2">
      <c r="B8" s="20"/>
      <c r="D8" s="27" t="s">
        <v>121</v>
      </c>
      <c r="L8" s="20"/>
    </row>
    <row r="9" spans="2:46" ht="16.5" customHeight="1" x14ac:dyDescent="0.2">
      <c r="B9" s="20"/>
      <c r="E9" s="318" t="s">
        <v>689</v>
      </c>
      <c r="F9" s="282"/>
      <c r="G9" s="282"/>
      <c r="H9" s="282"/>
      <c r="L9" s="20"/>
    </row>
    <row r="10" spans="2:46" ht="12" customHeight="1" x14ac:dyDescent="0.2">
      <c r="B10" s="20"/>
      <c r="D10" s="27" t="s">
        <v>690</v>
      </c>
      <c r="L10" s="20"/>
    </row>
    <row r="11" spans="2:46" s="1" customFormat="1" ht="16.5" customHeight="1" x14ac:dyDescent="0.2">
      <c r="B11" s="33"/>
      <c r="E11" s="278" t="s">
        <v>1003</v>
      </c>
      <c r="F11" s="317"/>
      <c r="G11" s="317"/>
      <c r="H11" s="317"/>
      <c r="L11" s="33"/>
    </row>
    <row r="12" spans="2:46" s="1" customFormat="1" ht="12" customHeight="1" x14ac:dyDescent="0.2">
      <c r="B12" s="33"/>
      <c r="D12" s="27" t="s">
        <v>1004</v>
      </c>
      <c r="L12" s="33"/>
    </row>
    <row r="13" spans="2:46" s="1" customFormat="1" ht="16.5" customHeight="1" x14ac:dyDescent="0.2">
      <c r="B13" s="33"/>
      <c r="E13" s="311" t="s">
        <v>1083</v>
      </c>
      <c r="F13" s="317"/>
      <c r="G13" s="317"/>
      <c r="H13" s="317"/>
      <c r="L13" s="33"/>
    </row>
    <row r="14" spans="2:46" s="1" customFormat="1" x14ac:dyDescent="0.2">
      <c r="B14" s="33"/>
      <c r="L14" s="33"/>
    </row>
    <row r="15" spans="2:46" s="1" customFormat="1" ht="12" customHeight="1" x14ac:dyDescent="0.2">
      <c r="B15" s="33"/>
      <c r="D15" s="27" t="s">
        <v>18</v>
      </c>
      <c r="F15" s="25" t="s">
        <v>33</v>
      </c>
      <c r="I15" s="27" t="s">
        <v>20</v>
      </c>
      <c r="J15" s="25" t="s">
        <v>33</v>
      </c>
      <c r="L15" s="33"/>
    </row>
    <row r="16" spans="2:46" s="1" customFormat="1" ht="12" customHeight="1" x14ac:dyDescent="0.2">
      <c r="B16" s="33"/>
      <c r="D16" s="27" t="s">
        <v>22</v>
      </c>
      <c r="F16" s="25" t="s">
        <v>23</v>
      </c>
      <c r="I16" s="27" t="s">
        <v>24</v>
      </c>
      <c r="J16" s="50" t="str">
        <f>'Rekapitulace stavby'!AN8</f>
        <v>22. 5. 2025</v>
      </c>
      <c r="L16" s="33"/>
    </row>
    <row r="17" spans="2:12" s="1" customFormat="1" ht="10.9" customHeight="1" x14ac:dyDescent="0.2">
      <c r="B17" s="33"/>
      <c r="L17" s="33"/>
    </row>
    <row r="18" spans="2:12" s="1" customFormat="1" ht="12" customHeight="1" x14ac:dyDescent="0.2">
      <c r="B18" s="33"/>
      <c r="D18" s="27" t="s">
        <v>28</v>
      </c>
      <c r="I18" s="27" t="s">
        <v>29</v>
      </c>
      <c r="J18" s="25" t="s">
        <v>30</v>
      </c>
      <c r="L18" s="33"/>
    </row>
    <row r="19" spans="2:12" s="1" customFormat="1" ht="18" customHeight="1" x14ac:dyDescent="0.2">
      <c r="B19" s="33"/>
      <c r="E19" s="25" t="s">
        <v>31</v>
      </c>
      <c r="I19" s="27" t="s">
        <v>32</v>
      </c>
      <c r="J19" s="25" t="s">
        <v>33</v>
      </c>
      <c r="L19" s="33"/>
    </row>
    <row r="20" spans="2:12" s="1" customFormat="1" ht="6.95" customHeight="1" x14ac:dyDescent="0.2">
      <c r="B20" s="33"/>
      <c r="L20" s="33"/>
    </row>
    <row r="21" spans="2:12" s="1" customFormat="1" ht="12" customHeight="1" x14ac:dyDescent="0.2">
      <c r="B21" s="33"/>
      <c r="D21" s="27" t="s">
        <v>34</v>
      </c>
      <c r="I21" s="27" t="s">
        <v>29</v>
      </c>
      <c r="J21" s="28" t="str">
        <f>'Rekapitulace stavby'!AN13</f>
        <v>Vyplň údaj</v>
      </c>
      <c r="L21" s="33"/>
    </row>
    <row r="22" spans="2:12" s="1" customFormat="1" ht="18" customHeight="1" x14ac:dyDescent="0.2">
      <c r="B22" s="33"/>
      <c r="E22" s="320" t="str">
        <f>'Rekapitulace stavby'!E14</f>
        <v>Vyplň údaj</v>
      </c>
      <c r="F22" s="302"/>
      <c r="G22" s="302"/>
      <c r="H22" s="302"/>
      <c r="I22" s="27" t="s">
        <v>32</v>
      </c>
      <c r="J22" s="28" t="str">
        <f>'Rekapitulace stavby'!AN14</f>
        <v>Vyplň údaj</v>
      </c>
      <c r="L22" s="33"/>
    </row>
    <row r="23" spans="2:12" s="1" customFormat="1" ht="6.95" customHeight="1" x14ac:dyDescent="0.2">
      <c r="B23" s="33"/>
      <c r="L23" s="33"/>
    </row>
    <row r="24" spans="2:12" s="1" customFormat="1" ht="12" customHeight="1" x14ac:dyDescent="0.2">
      <c r="B24" s="33"/>
      <c r="D24" s="27" t="s">
        <v>36</v>
      </c>
      <c r="I24" s="27" t="s">
        <v>29</v>
      </c>
      <c r="J24" s="25" t="s">
        <v>37</v>
      </c>
      <c r="L24" s="33"/>
    </row>
    <row r="25" spans="2:12" s="1" customFormat="1" ht="18" customHeight="1" x14ac:dyDescent="0.2">
      <c r="B25" s="33"/>
      <c r="E25" s="25" t="s">
        <v>38</v>
      </c>
      <c r="I25" s="27" t="s">
        <v>32</v>
      </c>
      <c r="J25" s="25" t="s">
        <v>33</v>
      </c>
      <c r="L25" s="33"/>
    </row>
    <row r="26" spans="2:12" s="1" customFormat="1" ht="6.95" customHeight="1" x14ac:dyDescent="0.2">
      <c r="B26" s="33"/>
      <c r="L26" s="33"/>
    </row>
    <row r="27" spans="2:12" s="1" customFormat="1" ht="12" customHeight="1" x14ac:dyDescent="0.2">
      <c r="B27" s="33"/>
      <c r="D27" s="27" t="s">
        <v>40</v>
      </c>
      <c r="I27" s="27" t="s">
        <v>29</v>
      </c>
      <c r="J27" s="25" t="str">
        <f>IF('Rekapitulace stavby'!AN19="","",'Rekapitulace stavby'!AN19)</f>
        <v/>
      </c>
      <c r="L27" s="33"/>
    </row>
    <row r="28" spans="2:12" s="1" customFormat="1" ht="18" customHeight="1" x14ac:dyDescent="0.2">
      <c r="B28" s="33"/>
      <c r="E28" s="25" t="str">
        <f>IF('Rekapitulace stavby'!E20="","",'Rekapitulace stavby'!E20)</f>
        <v xml:space="preserve"> </v>
      </c>
      <c r="I28" s="27" t="s">
        <v>32</v>
      </c>
      <c r="J28" s="25" t="str">
        <f>IF('Rekapitulace stavby'!AN20="","",'Rekapitulace stavby'!AN20)</f>
        <v/>
      </c>
      <c r="L28" s="33"/>
    </row>
    <row r="29" spans="2:12" s="1" customFormat="1" ht="6.95" customHeight="1" x14ac:dyDescent="0.2">
      <c r="B29" s="33"/>
      <c r="L29" s="33"/>
    </row>
    <row r="30" spans="2:12" s="1" customFormat="1" ht="12" customHeight="1" x14ac:dyDescent="0.2">
      <c r="B30" s="33"/>
      <c r="D30" s="27" t="s">
        <v>42</v>
      </c>
      <c r="L30" s="33"/>
    </row>
    <row r="31" spans="2:12" s="7" customFormat="1" ht="47.25" customHeight="1" x14ac:dyDescent="0.2">
      <c r="B31" s="92"/>
      <c r="E31" s="306" t="s">
        <v>43</v>
      </c>
      <c r="F31" s="306"/>
      <c r="G31" s="306"/>
      <c r="H31" s="306"/>
      <c r="L31" s="92"/>
    </row>
    <row r="32" spans="2:12" s="1" customFormat="1" ht="6.95" customHeight="1" x14ac:dyDescent="0.2">
      <c r="B32" s="33"/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 x14ac:dyDescent="0.2">
      <c r="B34" s="33"/>
      <c r="D34" s="93" t="s">
        <v>44</v>
      </c>
      <c r="J34" s="64">
        <f>ROUND(J91, 2)</f>
        <v>0</v>
      </c>
      <c r="L34" s="33"/>
    </row>
    <row r="35" spans="2:12" s="1" customFormat="1" ht="6.95" customHeight="1" x14ac:dyDescent="0.2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 x14ac:dyDescent="0.2">
      <c r="B36" s="33"/>
      <c r="F36" s="36" t="s">
        <v>46</v>
      </c>
      <c r="I36" s="36" t="s">
        <v>45</v>
      </c>
      <c r="J36" s="36" t="s">
        <v>47</v>
      </c>
      <c r="L36" s="33"/>
    </row>
    <row r="37" spans="2:12" s="1" customFormat="1" ht="14.45" customHeight="1" x14ac:dyDescent="0.2">
      <c r="B37" s="33"/>
      <c r="D37" s="53" t="s">
        <v>48</v>
      </c>
      <c r="E37" s="27" t="s">
        <v>49</v>
      </c>
      <c r="F37" s="84">
        <f>ROUND((SUM(BE91:BE111)),  2)</f>
        <v>0</v>
      </c>
      <c r="I37" s="94">
        <v>0.21</v>
      </c>
      <c r="J37" s="84">
        <f>ROUND(((SUM(BE91:BE111))*I37),  2)</f>
        <v>0</v>
      </c>
      <c r="L37" s="33"/>
    </row>
    <row r="38" spans="2:12" s="1" customFormat="1" ht="14.45" customHeight="1" x14ac:dyDescent="0.2">
      <c r="B38" s="33"/>
      <c r="E38" s="27" t="s">
        <v>50</v>
      </c>
      <c r="F38" s="84">
        <f>ROUND((SUM(BF91:BF111)),  2)</f>
        <v>0</v>
      </c>
      <c r="I38" s="94">
        <v>0.12</v>
      </c>
      <c r="J38" s="84">
        <f>ROUND(((SUM(BF91:BF111))*I38),  2)</f>
        <v>0</v>
      </c>
      <c r="L38" s="33"/>
    </row>
    <row r="39" spans="2:12" s="1" customFormat="1" ht="14.45" hidden="1" customHeight="1" x14ac:dyDescent="0.2">
      <c r="B39" s="33"/>
      <c r="E39" s="27" t="s">
        <v>51</v>
      </c>
      <c r="F39" s="84">
        <f>ROUND((SUM(BG91:BG111)),  2)</f>
        <v>0</v>
      </c>
      <c r="I39" s="94">
        <v>0.21</v>
      </c>
      <c r="J39" s="84">
        <f>0</f>
        <v>0</v>
      </c>
      <c r="L39" s="33"/>
    </row>
    <row r="40" spans="2:12" s="1" customFormat="1" ht="14.45" hidden="1" customHeight="1" x14ac:dyDescent="0.2">
      <c r="B40" s="33"/>
      <c r="E40" s="27" t="s">
        <v>52</v>
      </c>
      <c r="F40" s="84">
        <f>ROUND((SUM(BH91:BH111)),  2)</f>
        <v>0</v>
      </c>
      <c r="I40" s="94">
        <v>0.12</v>
      </c>
      <c r="J40" s="84">
        <f>0</f>
        <v>0</v>
      </c>
      <c r="L40" s="33"/>
    </row>
    <row r="41" spans="2:12" s="1" customFormat="1" ht="14.45" hidden="1" customHeight="1" x14ac:dyDescent="0.2">
      <c r="B41" s="33"/>
      <c r="E41" s="27" t="s">
        <v>53</v>
      </c>
      <c r="F41" s="84">
        <f>ROUND((SUM(BI91:BI111)),  2)</f>
        <v>0</v>
      </c>
      <c r="I41" s="94">
        <v>0</v>
      </c>
      <c r="J41" s="84">
        <f>0</f>
        <v>0</v>
      </c>
      <c r="L41" s="33"/>
    </row>
    <row r="42" spans="2:12" s="1" customFormat="1" ht="6.95" customHeight="1" x14ac:dyDescent="0.2">
      <c r="B42" s="33"/>
      <c r="L42" s="33"/>
    </row>
    <row r="43" spans="2:12" s="1" customFormat="1" ht="25.35" customHeight="1" x14ac:dyDescent="0.2">
      <c r="B43" s="33"/>
      <c r="C43" s="95"/>
      <c r="D43" s="96" t="s">
        <v>54</v>
      </c>
      <c r="E43" s="55"/>
      <c r="F43" s="55"/>
      <c r="G43" s="97" t="s">
        <v>55</v>
      </c>
      <c r="H43" s="98" t="s">
        <v>56</v>
      </c>
      <c r="I43" s="55"/>
      <c r="J43" s="99">
        <f>SUM(J34:J41)</f>
        <v>0</v>
      </c>
      <c r="K43" s="100"/>
      <c r="L43" s="33"/>
    </row>
    <row r="44" spans="2:12" s="1" customFormat="1" ht="14.45" customHeight="1" x14ac:dyDescent="0.2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 x14ac:dyDescent="0.2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 x14ac:dyDescent="0.2">
      <c r="B49" s="33"/>
      <c r="C49" s="21" t="s">
        <v>123</v>
      </c>
      <c r="L49" s="33"/>
    </row>
    <row r="50" spans="2:12" s="1" customFormat="1" ht="6.95" customHeight="1" x14ac:dyDescent="0.2">
      <c r="B50" s="33"/>
      <c r="L50" s="33"/>
    </row>
    <row r="51" spans="2:12" s="1" customFormat="1" ht="12" customHeight="1" x14ac:dyDescent="0.2">
      <c r="B51" s="33"/>
      <c r="C51" s="27" t="s">
        <v>16</v>
      </c>
      <c r="L51" s="33"/>
    </row>
    <row r="52" spans="2:12" s="1" customFormat="1" ht="16.5" customHeight="1" x14ac:dyDescent="0.2">
      <c r="B52" s="33"/>
      <c r="E52" s="318" t="str">
        <f>E7</f>
        <v>Rekonstrukce pobočky knihovny Petra Bezruče - Opava Kateřinky</v>
      </c>
      <c r="F52" s="319"/>
      <c r="G52" s="319"/>
      <c r="H52" s="319"/>
      <c r="L52" s="33"/>
    </row>
    <row r="53" spans="2:12" ht="12" customHeight="1" x14ac:dyDescent="0.2">
      <c r="B53" s="20"/>
      <c r="C53" s="27" t="s">
        <v>121</v>
      </c>
      <c r="L53" s="20"/>
    </row>
    <row r="54" spans="2:12" ht="16.5" customHeight="1" x14ac:dyDescent="0.2">
      <c r="B54" s="20"/>
      <c r="E54" s="318" t="s">
        <v>689</v>
      </c>
      <c r="F54" s="282"/>
      <c r="G54" s="282"/>
      <c r="H54" s="282"/>
      <c r="L54" s="20"/>
    </row>
    <row r="55" spans="2:12" ht="12" customHeight="1" x14ac:dyDescent="0.2">
      <c r="B55" s="20"/>
      <c r="C55" s="27" t="s">
        <v>690</v>
      </c>
      <c r="L55" s="20"/>
    </row>
    <row r="56" spans="2:12" s="1" customFormat="1" ht="16.5" customHeight="1" x14ac:dyDescent="0.2">
      <c r="B56" s="33"/>
      <c r="E56" s="278" t="s">
        <v>1003</v>
      </c>
      <c r="F56" s="317"/>
      <c r="G56" s="317"/>
      <c r="H56" s="317"/>
      <c r="L56" s="33"/>
    </row>
    <row r="57" spans="2:12" s="1" customFormat="1" ht="12" customHeight="1" x14ac:dyDescent="0.2">
      <c r="B57" s="33"/>
      <c r="C57" s="27" t="s">
        <v>1004</v>
      </c>
      <c r="L57" s="33"/>
    </row>
    <row r="58" spans="2:12" s="1" customFormat="1" ht="16.5" customHeight="1" x14ac:dyDescent="0.2">
      <c r="B58" s="33"/>
      <c r="E58" s="311" t="str">
        <f>E13</f>
        <v>03-3-3 - KT - Kabelové trasy výše uvedených souborů</v>
      </c>
      <c r="F58" s="317"/>
      <c r="G58" s="317"/>
      <c r="H58" s="317"/>
      <c r="L58" s="33"/>
    </row>
    <row r="59" spans="2:12" s="1" customFormat="1" ht="6.95" customHeight="1" x14ac:dyDescent="0.2">
      <c r="B59" s="33"/>
      <c r="L59" s="33"/>
    </row>
    <row r="60" spans="2:12" s="1" customFormat="1" ht="12" customHeight="1" x14ac:dyDescent="0.2">
      <c r="B60" s="33"/>
      <c r="C60" s="27" t="s">
        <v>22</v>
      </c>
      <c r="F60" s="25" t="str">
        <f>F16</f>
        <v>Šrámkova 4, Opava Kateřinky</v>
      </c>
      <c r="I60" s="27" t="s">
        <v>24</v>
      </c>
      <c r="J60" s="50" t="str">
        <f>IF(J16="","",J16)</f>
        <v>22. 5. 2025</v>
      </c>
      <c r="L60" s="33"/>
    </row>
    <row r="61" spans="2:12" s="1" customFormat="1" ht="6.95" customHeight="1" x14ac:dyDescent="0.2">
      <c r="B61" s="33"/>
      <c r="L61" s="33"/>
    </row>
    <row r="62" spans="2:12" s="1" customFormat="1" ht="15.2" customHeight="1" x14ac:dyDescent="0.2">
      <c r="B62" s="33"/>
      <c r="C62" s="27" t="s">
        <v>28</v>
      </c>
      <c r="F62" s="25" t="str">
        <f>E19</f>
        <v>Statutární město Opava</v>
      </c>
      <c r="I62" s="27" t="s">
        <v>36</v>
      </c>
      <c r="J62" s="31" t="str">
        <f>E25</f>
        <v>Matěj Bálek</v>
      </c>
      <c r="L62" s="33"/>
    </row>
    <row r="63" spans="2:12" s="1" customFormat="1" ht="15.2" customHeight="1" x14ac:dyDescent="0.2">
      <c r="B63" s="33"/>
      <c r="C63" s="27" t="s">
        <v>34</v>
      </c>
      <c r="F63" s="25" t="str">
        <f>IF(E22="","",E22)</f>
        <v>Vyplň údaj</v>
      </c>
      <c r="I63" s="27" t="s">
        <v>40</v>
      </c>
      <c r="J63" s="31" t="str">
        <f>E28</f>
        <v xml:space="preserve"> </v>
      </c>
      <c r="L63" s="33"/>
    </row>
    <row r="64" spans="2:12" s="1" customFormat="1" ht="10.35" customHeight="1" x14ac:dyDescent="0.2">
      <c r="B64" s="33"/>
      <c r="L64" s="33"/>
    </row>
    <row r="65" spans="2:47" s="1" customFormat="1" ht="29.25" customHeight="1" x14ac:dyDescent="0.2">
      <c r="B65" s="33"/>
      <c r="C65" s="101" t="s">
        <v>124</v>
      </c>
      <c r="D65" s="95"/>
      <c r="E65" s="95"/>
      <c r="F65" s="95"/>
      <c r="G65" s="95"/>
      <c r="H65" s="95"/>
      <c r="I65" s="95"/>
      <c r="J65" s="102" t="s">
        <v>125</v>
      </c>
      <c r="K65" s="95"/>
      <c r="L65" s="33"/>
    </row>
    <row r="66" spans="2:47" s="1" customFormat="1" ht="10.35" customHeight="1" x14ac:dyDescent="0.2">
      <c r="B66" s="33"/>
      <c r="L66" s="33"/>
    </row>
    <row r="67" spans="2:47" s="1" customFormat="1" ht="22.9" customHeight="1" x14ac:dyDescent="0.2">
      <c r="B67" s="33"/>
      <c r="C67" s="103" t="s">
        <v>76</v>
      </c>
      <c r="J67" s="64">
        <f>J91</f>
        <v>0</v>
      </c>
      <c r="L67" s="33"/>
      <c r="AU67" s="17" t="s">
        <v>126</v>
      </c>
    </row>
    <row r="68" spans="2:47" s="1" customFormat="1" ht="21.75" customHeight="1" x14ac:dyDescent="0.2">
      <c r="B68" s="33"/>
      <c r="L68" s="33"/>
    </row>
    <row r="69" spans="2:47" s="1" customFormat="1" ht="6.95" customHeight="1" x14ac:dyDescent="0.2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47" s="1" customFormat="1" ht="6.95" customHeight="1" x14ac:dyDescent="0.2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47" s="1" customFormat="1" ht="24.95" customHeight="1" x14ac:dyDescent="0.2">
      <c r="B74" s="33"/>
      <c r="C74" s="21" t="s">
        <v>145</v>
      </c>
      <c r="L74" s="33"/>
    </row>
    <row r="75" spans="2:47" s="1" customFormat="1" ht="6.95" customHeight="1" x14ac:dyDescent="0.2">
      <c r="B75" s="33"/>
      <c r="L75" s="33"/>
    </row>
    <row r="76" spans="2:47" s="1" customFormat="1" ht="12" customHeight="1" x14ac:dyDescent="0.2">
      <c r="B76" s="33"/>
      <c r="C76" s="27" t="s">
        <v>16</v>
      </c>
      <c r="L76" s="33"/>
    </row>
    <row r="77" spans="2:47" s="1" customFormat="1" ht="16.5" customHeight="1" x14ac:dyDescent="0.2">
      <c r="B77" s="33"/>
      <c r="E77" s="318" t="str">
        <f>E7</f>
        <v>Rekonstrukce pobočky knihovny Petra Bezruče - Opava Kateřinky</v>
      </c>
      <c r="F77" s="319"/>
      <c r="G77" s="319"/>
      <c r="H77" s="319"/>
      <c r="L77" s="33"/>
    </row>
    <row r="78" spans="2:47" ht="12" customHeight="1" x14ac:dyDescent="0.2">
      <c r="B78" s="20"/>
      <c r="C78" s="27" t="s">
        <v>121</v>
      </c>
      <c r="L78" s="20"/>
    </row>
    <row r="79" spans="2:47" ht="16.5" customHeight="1" x14ac:dyDescent="0.2">
      <c r="B79" s="20"/>
      <c r="E79" s="318" t="s">
        <v>689</v>
      </c>
      <c r="F79" s="282"/>
      <c r="G79" s="282"/>
      <c r="H79" s="282"/>
      <c r="L79" s="20"/>
    </row>
    <row r="80" spans="2:47" ht="12" customHeight="1" x14ac:dyDescent="0.2">
      <c r="B80" s="20"/>
      <c r="C80" s="27" t="s">
        <v>690</v>
      </c>
      <c r="L80" s="20"/>
    </row>
    <row r="81" spans="2:65" s="1" customFormat="1" ht="16.5" customHeight="1" x14ac:dyDescent="0.2">
      <c r="B81" s="33"/>
      <c r="E81" s="278" t="s">
        <v>1003</v>
      </c>
      <c r="F81" s="317"/>
      <c r="G81" s="317"/>
      <c r="H81" s="317"/>
      <c r="L81" s="33"/>
    </row>
    <row r="82" spans="2:65" s="1" customFormat="1" ht="12" customHeight="1" x14ac:dyDescent="0.2">
      <c r="B82" s="33"/>
      <c r="C82" s="27" t="s">
        <v>1004</v>
      </c>
      <c r="L82" s="33"/>
    </row>
    <row r="83" spans="2:65" s="1" customFormat="1" ht="16.5" customHeight="1" x14ac:dyDescent="0.2">
      <c r="B83" s="33"/>
      <c r="E83" s="311" t="str">
        <f>E13</f>
        <v>03-3-3 - KT - Kabelové trasy výše uvedených souborů</v>
      </c>
      <c r="F83" s="317"/>
      <c r="G83" s="317"/>
      <c r="H83" s="317"/>
      <c r="L83" s="33"/>
    </row>
    <row r="84" spans="2:65" s="1" customFormat="1" ht="6.95" customHeight="1" x14ac:dyDescent="0.2">
      <c r="B84" s="33"/>
      <c r="L84" s="33"/>
    </row>
    <row r="85" spans="2:65" s="1" customFormat="1" ht="12" customHeight="1" x14ac:dyDescent="0.2">
      <c r="B85" s="33"/>
      <c r="C85" s="27" t="s">
        <v>22</v>
      </c>
      <c r="F85" s="25" t="str">
        <f>F16</f>
        <v>Šrámkova 4, Opava Kateřinky</v>
      </c>
      <c r="I85" s="27" t="s">
        <v>24</v>
      </c>
      <c r="J85" s="50" t="str">
        <f>IF(J16="","",J16)</f>
        <v>22. 5. 2025</v>
      </c>
      <c r="L85" s="33"/>
    </row>
    <row r="86" spans="2:65" s="1" customFormat="1" ht="6.95" customHeight="1" x14ac:dyDescent="0.2">
      <c r="B86" s="33"/>
      <c r="L86" s="33"/>
    </row>
    <row r="87" spans="2:65" s="1" customFormat="1" ht="15.2" customHeight="1" x14ac:dyDescent="0.2">
      <c r="B87" s="33"/>
      <c r="C87" s="27" t="s">
        <v>28</v>
      </c>
      <c r="F87" s="25" t="str">
        <f>E19</f>
        <v>Statutární město Opava</v>
      </c>
      <c r="I87" s="27" t="s">
        <v>36</v>
      </c>
      <c r="J87" s="31" t="str">
        <f>E25</f>
        <v>Matěj Bálek</v>
      </c>
      <c r="L87" s="33"/>
    </row>
    <row r="88" spans="2:65" s="1" customFormat="1" ht="15.2" customHeight="1" x14ac:dyDescent="0.2">
      <c r="B88" s="33"/>
      <c r="C88" s="27" t="s">
        <v>34</v>
      </c>
      <c r="F88" s="25" t="str">
        <f>IF(E22="","",E22)</f>
        <v>Vyplň údaj</v>
      </c>
      <c r="I88" s="27" t="s">
        <v>40</v>
      </c>
      <c r="J88" s="31" t="str">
        <f>E28</f>
        <v xml:space="preserve"> </v>
      </c>
      <c r="L88" s="33"/>
    </row>
    <row r="89" spans="2:65" s="1" customFormat="1" ht="10.35" customHeight="1" x14ac:dyDescent="0.2">
      <c r="B89" s="33"/>
      <c r="L89" s="33"/>
    </row>
    <row r="90" spans="2:65" s="10" customFormat="1" ht="29.25" customHeight="1" x14ac:dyDescent="0.2">
      <c r="B90" s="112"/>
      <c r="C90" s="113" t="s">
        <v>146</v>
      </c>
      <c r="D90" s="114" t="s">
        <v>63</v>
      </c>
      <c r="E90" s="114" t="s">
        <v>59</v>
      </c>
      <c r="F90" s="114" t="s">
        <v>60</v>
      </c>
      <c r="G90" s="114" t="s">
        <v>147</v>
      </c>
      <c r="H90" s="114" t="s">
        <v>148</v>
      </c>
      <c r="I90" s="114" t="s">
        <v>149</v>
      </c>
      <c r="J90" s="114" t="s">
        <v>125</v>
      </c>
      <c r="K90" s="115" t="s">
        <v>150</v>
      </c>
      <c r="L90" s="112"/>
      <c r="M90" s="57" t="s">
        <v>33</v>
      </c>
      <c r="N90" s="58" t="s">
        <v>48</v>
      </c>
      <c r="O90" s="58" t="s">
        <v>151</v>
      </c>
      <c r="P90" s="58" t="s">
        <v>152</v>
      </c>
      <c r="Q90" s="58" t="s">
        <v>153</v>
      </c>
      <c r="R90" s="58" t="s">
        <v>154</v>
      </c>
      <c r="S90" s="58" t="s">
        <v>155</v>
      </c>
      <c r="T90" s="59" t="s">
        <v>156</v>
      </c>
    </row>
    <row r="91" spans="2:65" s="1" customFormat="1" ht="22.9" customHeight="1" x14ac:dyDescent="0.25">
      <c r="B91" s="33"/>
      <c r="C91" s="62" t="s">
        <v>157</v>
      </c>
      <c r="J91" s="116">
        <f>BK91</f>
        <v>0</v>
      </c>
      <c r="L91" s="33"/>
      <c r="M91" s="60"/>
      <c r="N91" s="51"/>
      <c r="O91" s="51"/>
      <c r="P91" s="117">
        <f>SUM(P92:P111)</f>
        <v>0</v>
      </c>
      <c r="Q91" s="51"/>
      <c r="R91" s="117">
        <f>SUM(R92:R111)</f>
        <v>0</v>
      </c>
      <c r="S91" s="51"/>
      <c r="T91" s="118">
        <f>SUM(T92:T111)</f>
        <v>0</v>
      </c>
      <c r="AT91" s="17" t="s">
        <v>77</v>
      </c>
      <c r="AU91" s="17" t="s">
        <v>126</v>
      </c>
      <c r="BK91" s="119">
        <f>SUM(BK92:BK111)</f>
        <v>0</v>
      </c>
    </row>
    <row r="92" spans="2:65" s="1" customFormat="1" ht="16.5" customHeight="1" x14ac:dyDescent="0.2">
      <c r="B92" s="33"/>
      <c r="C92" s="132" t="s">
        <v>78</v>
      </c>
      <c r="D92" s="132" t="s">
        <v>162</v>
      </c>
      <c r="E92" s="133" t="s">
        <v>1012</v>
      </c>
      <c r="F92" s="134" t="s">
        <v>1084</v>
      </c>
      <c r="G92" s="135" t="s">
        <v>237</v>
      </c>
      <c r="H92" s="136">
        <v>150</v>
      </c>
      <c r="I92" s="137"/>
      <c r="J92" s="138">
        <f t="shared" ref="J92:J111" si="0">ROUND(I92*H92,2)</f>
        <v>0</v>
      </c>
      <c r="K92" s="134" t="s">
        <v>33</v>
      </c>
      <c r="L92" s="33"/>
      <c r="M92" s="139" t="s">
        <v>33</v>
      </c>
      <c r="N92" s="140" t="s">
        <v>49</v>
      </c>
      <c r="P92" s="141">
        <f t="shared" ref="P92:P111" si="1">O92*H92</f>
        <v>0</v>
      </c>
      <c r="Q92" s="141">
        <v>0</v>
      </c>
      <c r="R92" s="141">
        <f t="shared" ref="R92:R111" si="2">Q92*H92</f>
        <v>0</v>
      </c>
      <c r="S92" s="141">
        <v>0</v>
      </c>
      <c r="T92" s="142">
        <f t="shared" ref="T92:T111" si="3">S92*H92</f>
        <v>0</v>
      </c>
      <c r="AR92" s="143" t="s">
        <v>167</v>
      </c>
      <c r="AT92" s="143" t="s">
        <v>162</v>
      </c>
      <c r="AU92" s="143" t="s">
        <v>78</v>
      </c>
      <c r="AY92" s="17" t="s">
        <v>160</v>
      </c>
      <c r="BE92" s="144">
        <f t="shared" ref="BE92:BE111" si="4">IF(N92="základní",J92,0)</f>
        <v>0</v>
      </c>
      <c r="BF92" s="144">
        <f t="shared" ref="BF92:BF111" si="5">IF(N92="snížená",J92,0)</f>
        <v>0</v>
      </c>
      <c r="BG92" s="144">
        <f t="shared" ref="BG92:BG111" si="6">IF(N92="zákl. přenesená",J92,0)</f>
        <v>0</v>
      </c>
      <c r="BH92" s="144">
        <f t="shared" ref="BH92:BH111" si="7">IF(N92="sníž. přenesená",J92,0)</f>
        <v>0</v>
      </c>
      <c r="BI92" s="144">
        <f t="shared" ref="BI92:BI111" si="8">IF(N92="nulová",J92,0)</f>
        <v>0</v>
      </c>
      <c r="BJ92" s="17" t="s">
        <v>21</v>
      </c>
      <c r="BK92" s="144">
        <f t="shared" ref="BK92:BK111" si="9">ROUND(I92*H92,2)</f>
        <v>0</v>
      </c>
      <c r="BL92" s="17" t="s">
        <v>167</v>
      </c>
      <c r="BM92" s="143" t="s">
        <v>87</v>
      </c>
    </row>
    <row r="93" spans="2:65" s="1" customFormat="1" ht="16.5" customHeight="1" x14ac:dyDescent="0.2">
      <c r="B93" s="33"/>
      <c r="C93" s="132" t="s">
        <v>78</v>
      </c>
      <c r="D93" s="132" t="s">
        <v>162</v>
      </c>
      <c r="E93" s="133" t="s">
        <v>1014</v>
      </c>
      <c r="F93" s="134" t="s">
        <v>1085</v>
      </c>
      <c r="G93" s="135" t="s">
        <v>237</v>
      </c>
      <c r="H93" s="136">
        <v>100</v>
      </c>
      <c r="I93" s="137"/>
      <c r="J93" s="138">
        <f t="shared" si="0"/>
        <v>0</v>
      </c>
      <c r="K93" s="134" t="s">
        <v>33</v>
      </c>
      <c r="L93" s="33"/>
      <c r="M93" s="139" t="s">
        <v>33</v>
      </c>
      <c r="N93" s="140" t="s">
        <v>49</v>
      </c>
      <c r="P93" s="141">
        <f t="shared" si="1"/>
        <v>0</v>
      </c>
      <c r="Q93" s="141">
        <v>0</v>
      </c>
      <c r="R93" s="141">
        <f t="shared" si="2"/>
        <v>0</v>
      </c>
      <c r="S93" s="141">
        <v>0</v>
      </c>
      <c r="T93" s="142">
        <f t="shared" si="3"/>
        <v>0</v>
      </c>
      <c r="AR93" s="143" t="s">
        <v>167</v>
      </c>
      <c r="AT93" s="143" t="s">
        <v>162</v>
      </c>
      <c r="AU93" s="143" t="s">
        <v>78</v>
      </c>
      <c r="AY93" s="17" t="s">
        <v>160</v>
      </c>
      <c r="BE93" s="144">
        <f t="shared" si="4"/>
        <v>0</v>
      </c>
      <c r="BF93" s="144">
        <f t="shared" si="5"/>
        <v>0</v>
      </c>
      <c r="BG93" s="144">
        <f t="shared" si="6"/>
        <v>0</v>
      </c>
      <c r="BH93" s="144">
        <f t="shared" si="7"/>
        <v>0</v>
      </c>
      <c r="BI93" s="144">
        <f t="shared" si="8"/>
        <v>0</v>
      </c>
      <c r="BJ93" s="17" t="s">
        <v>21</v>
      </c>
      <c r="BK93" s="144">
        <f t="shared" si="9"/>
        <v>0</v>
      </c>
      <c r="BL93" s="17" t="s">
        <v>167</v>
      </c>
      <c r="BM93" s="143" t="s">
        <v>167</v>
      </c>
    </row>
    <row r="94" spans="2:65" s="1" customFormat="1" ht="16.5" customHeight="1" x14ac:dyDescent="0.2">
      <c r="B94" s="33"/>
      <c r="C94" s="132" t="s">
        <v>78</v>
      </c>
      <c r="D94" s="132" t="s">
        <v>162</v>
      </c>
      <c r="E94" s="133" t="s">
        <v>1016</v>
      </c>
      <c r="F94" s="134" t="s">
        <v>1086</v>
      </c>
      <c r="G94" s="135" t="s">
        <v>237</v>
      </c>
      <c r="H94" s="136">
        <v>30</v>
      </c>
      <c r="I94" s="137"/>
      <c r="J94" s="138">
        <f t="shared" si="0"/>
        <v>0</v>
      </c>
      <c r="K94" s="134" t="s">
        <v>33</v>
      </c>
      <c r="L94" s="33"/>
      <c r="M94" s="139" t="s">
        <v>33</v>
      </c>
      <c r="N94" s="140" t="s">
        <v>49</v>
      </c>
      <c r="P94" s="141">
        <f t="shared" si="1"/>
        <v>0</v>
      </c>
      <c r="Q94" s="141">
        <v>0</v>
      </c>
      <c r="R94" s="141">
        <f t="shared" si="2"/>
        <v>0</v>
      </c>
      <c r="S94" s="141">
        <v>0</v>
      </c>
      <c r="T94" s="142">
        <f t="shared" si="3"/>
        <v>0</v>
      </c>
      <c r="AR94" s="143" t="s">
        <v>167</v>
      </c>
      <c r="AT94" s="143" t="s">
        <v>162</v>
      </c>
      <c r="AU94" s="143" t="s">
        <v>78</v>
      </c>
      <c r="AY94" s="17" t="s">
        <v>160</v>
      </c>
      <c r="BE94" s="144">
        <f t="shared" si="4"/>
        <v>0</v>
      </c>
      <c r="BF94" s="144">
        <f t="shared" si="5"/>
        <v>0</v>
      </c>
      <c r="BG94" s="144">
        <f t="shared" si="6"/>
        <v>0</v>
      </c>
      <c r="BH94" s="144">
        <f t="shared" si="7"/>
        <v>0</v>
      </c>
      <c r="BI94" s="144">
        <f t="shared" si="8"/>
        <v>0</v>
      </c>
      <c r="BJ94" s="17" t="s">
        <v>21</v>
      </c>
      <c r="BK94" s="144">
        <f t="shared" si="9"/>
        <v>0</v>
      </c>
      <c r="BL94" s="17" t="s">
        <v>167</v>
      </c>
      <c r="BM94" s="143" t="s">
        <v>196</v>
      </c>
    </row>
    <row r="95" spans="2:65" s="1" customFormat="1" ht="16.5" customHeight="1" x14ac:dyDescent="0.2">
      <c r="B95" s="33"/>
      <c r="C95" s="132" t="s">
        <v>78</v>
      </c>
      <c r="D95" s="132" t="s">
        <v>162</v>
      </c>
      <c r="E95" s="133" t="s">
        <v>1018</v>
      </c>
      <c r="F95" s="134" t="s">
        <v>1087</v>
      </c>
      <c r="G95" s="135" t="s">
        <v>700</v>
      </c>
      <c r="H95" s="136">
        <v>27</v>
      </c>
      <c r="I95" s="137"/>
      <c r="J95" s="138">
        <f t="shared" si="0"/>
        <v>0</v>
      </c>
      <c r="K95" s="134" t="s">
        <v>33</v>
      </c>
      <c r="L95" s="33"/>
      <c r="M95" s="139" t="s">
        <v>33</v>
      </c>
      <c r="N95" s="140" t="s">
        <v>49</v>
      </c>
      <c r="P95" s="141">
        <f t="shared" si="1"/>
        <v>0</v>
      </c>
      <c r="Q95" s="141">
        <v>0</v>
      </c>
      <c r="R95" s="141">
        <f t="shared" si="2"/>
        <v>0</v>
      </c>
      <c r="S95" s="141">
        <v>0</v>
      </c>
      <c r="T95" s="142">
        <f t="shared" si="3"/>
        <v>0</v>
      </c>
      <c r="AR95" s="143" t="s">
        <v>167</v>
      </c>
      <c r="AT95" s="143" t="s">
        <v>162</v>
      </c>
      <c r="AU95" s="143" t="s">
        <v>78</v>
      </c>
      <c r="AY95" s="17" t="s">
        <v>160</v>
      </c>
      <c r="BE95" s="144">
        <f t="shared" si="4"/>
        <v>0</v>
      </c>
      <c r="BF95" s="144">
        <f t="shared" si="5"/>
        <v>0</v>
      </c>
      <c r="BG95" s="144">
        <f t="shared" si="6"/>
        <v>0</v>
      </c>
      <c r="BH95" s="144">
        <f t="shared" si="7"/>
        <v>0</v>
      </c>
      <c r="BI95" s="144">
        <f t="shared" si="8"/>
        <v>0</v>
      </c>
      <c r="BJ95" s="17" t="s">
        <v>21</v>
      </c>
      <c r="BK95" s="144">
        <f t="shared" si="9"/>
        <v>0</v>
      </c>
      <c r="BL95" s="17" t="s">
        <v>167</v>
      </c>
      <c r="BM95" s="143" t="s">
        <v>187</v>
      </c>
    </row>
    <row r="96" spans="2:65" s="1" customFormat="1" ht="16.5" customHeight="1" x14ac:dyDescent="0.2">
      <c r="B96" s="33"/>
      <c r="C96" s="132" t="s">
        <v>78</v>
      </c>
      <c r="D96" s="132" t="s">
        <v>162</v>
      </c>
      <c r="E96" s="133" t="s">
        <v>1020</v>
      </c>
      <c r="F96" s="134" t="s">
        <v>1088</v>
      </c>
      <c r="G96" s="135" t="s">
        <v>700</v>
      </c>
      <c r="H96" s="136">
        <v>5</v>
      </c>
      <c r="I96" s="137"/>
      <c r="J96" s="138">
        <f t="shared" si="0"/>
        <v>0</v>
      </c>
      <c r="K96" s="134" t="s">
        <v>33</v>
      </c>
      <c r="L96" s="33"/>
      <c r="M96" s="139" t="s">
        <v>33</v>
      </c>
      <c r="N96" s="140" t="s">
        <v>49</v>
      </c>
      <c r="P96" s="141">
        <f t="shared" si="1"/>
        <v>0</v>
      </c>
      <c r="Q96" s="141">
        <v>0</v>
      </c>
      <c r="R96" s="141">
        <f t="shared" si="2"/>
        <v>0</v>
      </c>
      <c r="S96" s="141">
        <v>0</v>
      </c>
      <c r="T96" s="142">
        <f t="shared" si="3"/>
        <v>0</v>
      </c>
      <c r="AR96" s="143" t="s">
        <v>167</v>
      </c>
      <c r="AT96" s="143" t="s">
        <v>162</v>
      </c>
      <c r="AU96" s="143" t="s">
        <v>78</v>
      </c>
      <c r="AY96" s="17" t="s">
        <v>160</v>
      </c>
      <c r="BE96" s="144">
        <f t="shared" si="4"/>
        <v>0</v>
      </c>
      <c r="BF96" s="144">
        <f t="shared" si="5"/>
        <v>0</v>
      </c>
      <c r="BG96" s="144">
        <f t="shared" si="6"/>
        <v>0</v>
      </c>
      <c r="BH96" s="144">
        <f t="shared" si="7"/>
        <v>0</v>
      </c>
      <c r="BI96" s="144">
        <f t="shared" si="8"/>
        <v>0</v>
      </c>
      <c r="BJ96" s="17" t="s">
        <v>21</v>
      </c>
      <c r="BK96" s="144">
        <f t="shared" si="9"/>
        <v>0</v>
      </c>
      <c r="BL96" s="17" t="s">
        <v>167</v>
      </c>
      <c r="BM96" s="143" t="s">
        <v>225</v>
      </c>
    </row>
    <row r="97" spans="2:65" s="1" customFormat="1" ht="16.5" customHeight="1" x14ac:dyDescent="0.2">
      <c r="B97" s="33"/>
      <c r="C97" s="132" t="s">
        <v>78</v>
      </c>
      <c r="D97" s="132" t="s">
        <v>162</v>
      </c>
      <c r="E97" s="133" t="s">
        <v>1068</v>
      </c>
      <c r="F97" s="134" t="s">
        <v>1089</v>
      </c>
      <c r="G97" s="135" t="s">
        <v>769</v>
      </c>
      <c r="H97" s="136">
        <v>100</v>
      </c>
      <c r="I97" s="137"/>
      <c r="J97" s="138">
        <f t="shared" si="0"/>
        <v>0</v>
      </c>
      <c r="K97" s="134" t="s">
        <v>33</v>
      </c>
      <c r="L97" s="33"/>
      <c r="M97" s="139" t="s">
        <v>33</v>
      </c>
      <c r="N97" s="140" t="s">
        <v>49</v>
      </c>
      <c r="P97" s="141">
        <f t="shared" si="1"/>
        <v>0</v>
      </c>
      <c r="Q97" s="141">
        <v>0</v>
      </c>
      <c r="R97" s="141">
        <f t="shared" si="2"/>
        <v>0</v>
      </c>
      <c r="S97" s="141">
        <v>0</v>
      </c>
      <c r="T97" s="142">
        <f t="shared" si="3"/>
        <v>0</v>
      </c>
      <c r="AR97" s="143" t="s">
        <v>167</v>
      </c>
      <c r="AT97" s="143" t="s">
        <v>162</v>
      </c>
      <c r="AU97" s="143" t="s">
        <v>78</v>
      </c>
      <c r="AY97" s="17" t="s">
        <v>160</v>
      </c>
      <c r="BE97" s="144">
        <f t="shared" si="4"/>
        <v>0</v>
      </c>
      <c r="BF97" s="144">
        <f t="shared" si="5"/>
        <v>0</v>
      </c>
      <c r="BG97" s="144">
        <f t="shared" si="6"/>
        <v>0</v>
      </c>
      <c r="BH97" s="144">
        <f t="shared" si="7"/>
        <v>0</v>
      </c>
      <c r="BI97" s="144">
        <f t="shared" si="8"/>
        <v>0</v>
      </c>
      <c r="BJ97" s="17" t="s">
        <v>21</v>
      </c>
      <c r="BK97" s="144">
        <f t="shared" si="9"/>
        <v>0</v>
      </c>
      <c r="BL97" s="17" t="s">
        <v>167</v>
      </c>
      <c r="BM97" s="143" t="s">
        <v>8</v>
      </c>
    </row>
    <row r="98" spans="2:65" s="1" customFormat="1" ht="16.5" customHeight="1" x14ac:dyDescent="0.2">
      <c r="B98" s="33"/>
      <c r="C98" s="132" t="s">
        <v>78</v>
      </c>
      <c r="D98" s="132" t="s">
        <v>162</v>
      </c>
      <c r="E98" s="133" t="s">
        <v>1070</v>
      </c>
      <c r="F98" s="134" t="s">
        <v>1090</v>
      </c>
      <c r="G98" s="135" t="s">
        <v>320</v>
      </c>
      <c r="H98" s="136">
        <v>1</v>
      </c>
      <c r="I98" s="137"/>
      <c r="J98" s="138">
        <f t="shared" si="0"/>
        <v>0</v>
      </c>
      <c r="K98" s="134" t="s">
        <v>33</v>
      </c>
      <c r="L98" s="33"/>
      <c r="M98" s="139" t="s">
        <v>33</v>
      </c>
      <c r="N98" s="140" t="s">
        <v>49</v>
      </c>
      <c r="P98" s="141">
        <f t="shared" si="1"/>
        <v>0</v>
      </c>
      <c r="Q98" s="141">
        <v>0</v>
      </c>
      <c r="R98" s="141">
        <f t="shared" si="2"/>
        <v>0</v>
      </c>
      <c r="S98" s="141">
        <v>0</v>
      </c>
      <c r="T98" s="142">
        <f t="shared" si="3"/>
        <v>0</v>
      </c>
      <c r="AR98" s="143" t="s">
        <v>167</v>
      </c>
      <c r="AT98" s="143" t="s">
        <v>162</v>
      </c>
      <c r="AU98" s="143" t="s">
        <v>78</v>
      </c>
      <c r="AY98" s="17" t="s">
        <v>160</v>
      </c>
      <c r="BE98" s="144">
        <f t="shared" si="4"/>
        <v>0</v>
      </c>
      <c r="BF98" s="144">
        <f t="shared" si="5"/>
        <v>0</v>
      </c>
      <c r="BG98" s="144">
        <f t="shared" si="6"/>
        <v>0</v>
      </c>
      <c r="BH98" s="144">
        <f t="shared" si="7"/>
        <v>0</v>
      </c>
      <c r="BI98" s="144">
        <f t="shared" si="8"/>
        <v>0</v>
      </c>
      <c r="BJ98" s="17" t="s">
        <v>21</v>
      </c>
      <c r="BK98" s="144">
        <f t="shared" si="9"/>
        <v>0</v>
      </c>
      <c r="BL98" s="17" t="s">
        <v>167</v>
      </c>
      <c r="BM98" s="143" t="s">
        <v>257</v>
      </c>
    </row>
    <row r="99" spans="2:65" s="1" customFormat="1" ht="16.5" customHeight="1" x14ac:dyDescent="0.2">
      <c r="B99" s="33"/>
      <c r="C99" s="132" t="s">
        <v>78</v>
      </c>
      <c r="D99" s="132" t="s">
        <v>162</v>
      </c>
      <c r="E99" s="133" t="s">
        <v>1072</v>
      </c>
      <c r="F99" s="134" t="s">
        <v>1091</v>
      </c>
      <c r="G99" s="135" t="s">
        <v>700</v>
      </c>
      <c r="H99" s="136">
        <v>250</v>
      </c>
      <c r="I99" s="137"/>
      <c r="J99" s="138">
        <f t="shared" si="0"/>
        <v>0</v>
      </c>
      <c r="K99" s="134" t="s">
        <v>33</v>
      </c>
      <c r="L99" s="33"/>
      <c r="M99" s="139" t="s">
        <v>33</v>
      </c>
      <c r="N99" s="140" t="s">
        <v>49</v>
      </c>
      <c r="P99" s="141">
        <f t="shared" si="1"/>
        <v>0</v>
      </c>
      <c r="Q99" s="141">
        <v>0</v>
      </c>
      <c r="R99" s="141">
        <f t="shared" si="2"/>
        <v>0</v>
      </c>
      <c r="S99" s="141">
        <v>0</v>
      </c>
      <c r="T99" s="142">
        <f t="shared" si="3"/>
        <v>0</v>
      </c>
      <c r="AR99" s="143" t="s">
        <v>167</v>
      </c>
      <c r="AT99" s="143" t="s">
        <v>162</v>
      </c>
      <c r="AU99" s="143" t="s">
        <v>78</v>
      </c>
      <c r="AY99" s="17" t="s">
        <v>160</v>
      </c>
      <c r="BE99" s="144">
        <f t="shared" si="4"/>
        <v>0</v>
      </c>
      <c r="BF99" s="144">
        <f t="shared" si="5"/>
        <v>0</v>
      </c>
      <c r="BG99" s="144">
        <f t="shared" si="6"/>
        <v>0</v>
      </c>
      <c r="BH99" s="144">
        <f t="shared" si="7"/>
        <v>0</v>
      </c>
      <c r="BI99" s="144">
        <f t="shared" si="8"/>
        <v>0</v>
      </c>
      <c r="BJ99" s="17" t="s">
        <v>21</v>
      </c>
      <c r="BK99" s="144">
        <f t="shared" si="9"/>
        <v>0</v>
      </c>
      <c r="BL99" s="17" t="s">
        <v>167</v>
      </c>
      <c r="BM99" s="143" t="s">
        <v>270</v>
      </c>
    </row>
    <row r="100" spans="2:65" s="1" customFormat="1" ht="16.5" customHeight="1" x14ac:dyDescent="0.2">
      <c r="B100" s="33"/>
      <c r="C100" s="132" t="s">
        <v>78</v>
      </c>
      <c r="D100" s="132" t="s">
        <v>162</v>
      </c>
      <c r="E100" s="133" t="s">
        <v>1092</v>
      </c>
      <c r="F100" s="134" t="s">
        <v>1093</v>
      </c>
      <c r="G100" s="135" t="s">
        <v>1033</v>
      </c>
      <c r="H100" s="136">
        <v>8</v>
      </c>
      <c r="I100" s="137"/>
      <c r="J100" s="138">
        <f t="shared" si="0"/>
        <v>0</v>
      </c>
      <c r="K100" s="134" t="s">
        <v>33</v>
      </c>
      <c r="L100" s="33"/>
      <c r="M100" s="139" t="s">
        <v>33</v>
      </c>
      <c r="N100" s="140" t="s">
        <v>49</v>
      </c>
      <c r="P100" s="141">
        <f t="shared" si="1"/>
        <v>0</v>
      </c>
      <c r="Q100" s="141">
        <v>0</v>
      </c>
      <c r="R100" s="141">
        <f t="shared" si="2"/>
        <v>0</v>
      </c>
      <c r="S100" s="141">
        <v>0</v>
      </c>
      <c r="T100" s="142">
        <f t="shared" si="3"/>
        <v>0</v>
      </c>
      <c r="AR100" s="143" t="s">
        <v>167</v>
      </c>
      <c r="AT100" s="143" t="s">
        <v>162</v>
      </c>
      <c r="AU100" s="143" t="s">
        <v>78</v>
      </c>
      <c r="AY100" s="17" t="s">
        <v>160</v>
      </c>
      <c r="BE100" s="144">
        <f t="shared" si="4"/>
        <v>0</v>
      </c>
      <c r="BF100" s="144">
        <f t="shared" si="5"/>
        <v>0</v>
      </c>
      <c r="BG100" s="144">
        <f t="shared" si="6"/>
        <v>0</v>
      </c>
      <c r="BH100" s="144">
        <f t="shared" si="7"/>
        <v>0</v>
      </c>
      <c r="BI100" s="144">
        <f t="shared" si="8"/>
        <v>0</v>
      </c>
      <c r="BJ100" s="17" t="s">
        <v>21</v>
      </c>
      <c r="BK100" s="144">
        <f t="shared" si="9"/>
        <v>0</v>
      </c>
      <c r="BL100" s="17" t="s">
        <v>167</v>
      </c>
      <c r="BM100" s="143" t="s">
        <v>282</v>
      </c>
    </row>
    <row r="101" spans="2:65" s="1" customFormat="1" ht="16.5" customHeight="1" x14ac:dyDescent="0.2">
      <c r="B101" s="33"/>
      <c r="C101" s="132" t="s">
        <v>78</v>
      </c>
      <c r="D101" s="132" t="s">
        <v>162</v>
      </c>
      <c r="E101" s="133" t="s">
        <v>1094</v>
      </c>
      <c r="F101" s="134" t="s">
        <v>1095</v>
      </c>
      <c r="G101" s="135" t="s">
        <v>700</v>
      </c>
      <c r="H101" s="136">
        <v>25</v>
      </c>
      <c r="I101" s="137"/>
      <c r="J101" s="138">
        <f t="shared" si="0"/>
        <v>0</v>
      </c>
      <c r="K101" s="134" t="s">
        <v>33</v>
      </c>
      <c r="L101" s="33"/>
      <c r="M101" s="139" t="s">
        <v>33</v>
      </c>
      <c r="N101" s="140" t="s">
        <v>49</v>
      </c>
      <c r="P101" s="141">
        <f t="shared" si="1"/>
        <v>0</v>
      </c>
      <c r="Q101" s="141">
        <v>0</v>
      </c>
      <c r="R101" s="141">
        <f t="shared" si="2"/>
        <v>0</v>
      </c>
      <c r="S101" s="141">
        <v>0</v>
      </c>
      <c r="T101" s="142">
        <f t="shared" si="3"/>
        <v>0</v>
      </c>
      <c r="AR101" s="143" t="s">
        <v>167</v>
      </c>
      <c r="AT101" s="143" t="s">
        <v>162</v>
      </c>
      <c r="AU101" s="143" t="s">
        <v>78</v>
      </c>
      <c r="AY101" s="17" t="s">
        <v>160</v>
      </c>
      <c r="BE101" s="144">
        <f t="shared" si="4"/>
        <v>0</v>
      </c>
      <c r="BF101" s="144">
        <f t="shared" si="5"/>
        <v>0</v>
      </c>
      <c r="BG101" s="144">
        <f t="shared" si="6"/>
        <v>0</v>
      </c>
      <c r="BH101" s="144">
        <f t="shared" si="7"/>
        <v>0</v>
      </c>
      <c r="BI101" s="144">
        <f t="shared" si="8"/>
        <v>0</v>
      </c>
      <c r="BJ101" s="17" t="s">
        <v>21</v>
      </c>
      <c r="BK101" s="144">
        <f t="shared" si="9"/>
        <v>0</v>
      </c>
      <c r="BL101" s="17" t="s">
        <v>167</v>
      </c>
      <c r="BM101" s="143" t="s">
        <v>232</v>
      </c>
    </row>
    <row r="102" spans="2:65" s="1" customFormat="1" ht="16.5" customHeight="1" x14ac:dyDescent="0.2">
      <c r="B102" s="33"/>
      <c r="C102" s="132" t="s">
        <v>78</v>
      </c>
      <c r="D102" s="132" t="s">
        <v>162</v>
      </c>
      <c r="E102" s="133" t="s">
        <v>1096</v>
      </c>
      <c r="F102" s="134" t="s">
        <v>1097</v>
      </c>
      <c r="G102" s="135" t="s">
        <v>700</v>
      </c>
      <c r="H102" s="136">
        <v>10</v>
      </c>
      <c r="I102" s="137"/>
      <c r="J102" s="138">
        <f t="shared" si="0"/>
        <v>0</v>
      </c>
      <c r="K102" s="134" t="s">
        <v>33</v>
      </c>
      <c r="L102" s="33"/>
      <c r="M102" s="139" t="s">
        <v>33</v>
      </c>
      <c r="N102" s="140" t="s">
        <v>49</v>
      </c>
      <c r="P102" s="141">
        <f t="shared" si="1"/>
        <v>0</v>
      </c>
      <c r="Q102" s="141">
        <v>0</v>
      </c>
      <c r="R102" s="141">
        <f t="shared" si="2"/>
        <v>0</v>
      </c>
      <c r="S102" s="141">
        <v>0</v>
      </c>
      <c r="T102" s="142">
        <f t="shared" si="3"/>
        <v>0</v>
      </c>
      <c r="AR102" s="143" t="s">
        <v>167</v>
      </c>
      <c r="AT102" s="143" t="s">
        <v>162</v>
      </c>
      <c r="AU102" s="143" t="s">
        <v>78</v>
      </c>
      <c r="AY102" s="17" t="s">
        <v>160</v>
      </c>
      <c r="BE102" s="144">
        <f t="shared" si="4"/>
        <v>0</v>
      </c>
      <c r="BF102" s="144">
        <f t="shared" si="5"/>
        <v>0</v>
      </c>
      <c r="BG102" s="144">
        <f t="shared" si="6"/>
        <v>0</v>
      </c>
      <c r="BH102" s="144">
        <f t="shared" si="7"/>
        <v>0</v>
      </c>
      <c r="BI102" s="144">
        <f t="shared" si="8"/>
        <v>0</v>
      </c>
      <c r="BJ102" s="17" t="s">
        <v>21</v>
      </c>
      <c r="BK102" s="144">
        <f t="shared" si="9"/>
        <v>0</v>
      </c>
      <c r="BL102" s="17" t="s">
        <v>167</v>
      </c>
      <c r="BM102" s="143" t="s">
        <v>301</v>
      </c>
    </row>
    <row r="103" spans="2:65" s="1" customFormat="1" ht="16.5" customHeight="1" x14ac:dyDescent="0.2">
      <c r="B103" s="33"/>
      <c r="C103" s="132" t="s">
        <v>78</v>
      </c>
      <c r="D103" s="132" t="s">
        <v>162</v>
      </c>
      <c r="E103" s="133" t="s">
        <v>1098</v>
      </c>
      <c r="F103" s="134" t="s">
        <v>1099</v>
      </c>
      <c r="G103" s="135" t="s">
        <v>700</v>
      </c>
      <c r="H103" s="136">
        <v>27</v>
      </c>
      <c r="I103" s="137"/>
      <c r="J103" s="138">
        <f t="shared" si="0"/>
        <v>0</v>
      </c>
      <c r="K103" s="134" t="s">
        <v>33</v>
      </c>
      <c r="L103" s="33"/>
      <c r="M103" s="139" t="s">
        <v>33</v>
      </c>
      <c r="N103" s="140" t="s">
        <v>49</v>
      </c>
      <c r="P103" s="141">
        <f t="shared" si="1"/>
        <v>0</v>
      </c>
      <c r="Q103" s="141">
        <v>0</v>
      </c>
      <c r="R103" s="141">
        <f t="shared" si="2"/>
        <v>0</v>
      </c>
      <c r="S103" s="141">
        <v>0</v>
      </c>
      <c r="T103" s="142">
        <f t="shared" si="3"/>
        <v>0</v>
      </c>
      <c r="AR103" s="143" t="s">
        <v>167</v>
      </c>
      <c r="AT103" s="143" t="s">
        <v>162</v>
      </c>
      <c r="AU103" s="143" t="s">
        <v>78</v>
      </c>
      <c r="AY103" s="17" t="s">
        <v>160</v>
      </c>
      <c r="BE103" s="144">
        <f t="shared" si="4"/>
        <v>0</v>
      </c>
      <c r="BF103" s="144">
        <f t="shared" si="5"/>
        <v>0</v>
      </c>
      <c r="BG103" s="144">
        <f t="shared" si="6"/>
        <v>0</v>
      </c>
      <c r="BH103" s="144">
        <f t="shared" si="7"/>
        <v>0</v>
      </c>
      <c r="BI103" s="144">
        <f t="shared" si="8"/>
        <v>0</v>
      </c>
      <c r="BJ103" s="17" t="s">
        <v>21</v>
      </c>
      <c r="BK103" s="144">
        <f t="shared" si="9"/>
        <v>0</v>
      </c>
      <c r="BL103" s="17" t="s">
        <v>167</v>
      </c>
      <c r="BM103" s="143" t="s">
        <v>317</v>
      </c>
    </row>
    <row r="104" spans="2:65" s="1" customFormat="1" ht="16.5" customHeight="1" x14ac:dyDescent="0.2">
      <c r="B104" s="33"/>
      <c r="C104" s="132" t="s">
        <v>78</v>
      </c>
      <c r="D104" s="132" t="s">
        <v>162</v>
      </c>
      <c r="E104" s="133" t="s">
        <v>1100</v>
      </c>
      <c r="F104" s="134" t="s">
        <v>1101</v>
      </c>
      <c r="G104" s="135" t="s">
        <v>700</v>
      </c>
      <c r="H104" s="136">
        <v>5</v>
      </c>
      <c r="I104" s="137"/>
      <c r="J104" s="138">
        <f t="shared" si="0"/>
        <v>0</v>
      </c>
      <c r="K104" s="134" t="s">
        <v>33</v>
      </c>
      <c r="L104" s="33"/>
      <c r="M104" s="139" t="s">
        <v>33</v>
      </c>
      <c r="N104" s="140" t="s">
        <v>49</v>
      </c>
      <c r="P104" s="141">
        <f t="shared" si="1"/>
        <v>0</v>
      </c>
      <c r="Q104" s="141">
        <v>0</v>
      </c>
      <c r="R104" s="141">
        <f t="shared" si="2"/>
        <v>0</v>
      </c>
      <c r="S104" s="141">
        <v>0</v>
      </c>
      <c r="T104" s="142">
        <f t="shared" si="3"/>
        <v>0</v>
      </c>
      <c r="AR104" s="143" t="s">
        <v>167</v>
      </c>
      <c r="AT104" s="143" t="s">
        <v>162</v>
      </c>
      <c r="AU104" s="143" t="s">
        <v>78</v>
      </c>
      <c r="AY104" s="17" t="s">
        <v>160</v>
      </c>
      <c r="BE104" s="144">
        <f t="shared" si="4"/>
        <v>0</v>
      </c>
      <c r="BF104" s="144">
        <f t="shared" si="5"/>
        <v>0</v>
      </c>
      <c r="BG104" s="144">
        <f t="shared" si="6"/>
        <v>0</v>
      </c>
      <c r="BH104" s="144">
        <f t="shared" si="7"/>
        <v>0</v>
      </c>
      <c r="BI104" s="144">
        <f t="shared" si="8"/>
        <v>0</v>
      </c>
      <c r="BJ104" s="17" t="s">
        <v>21</v>
      </c>
      <c r="BK104" s="144">
        <f t="shared" si="9"/>
        <v>0</v>
      </c>
      <c r="BL104" s="17" t="s">
        <v>167</v>
      </c>
      <c r="BM104" s="143" t="s">
        <v>333</v>
      </c>
    </row>
    <row r="105" spans="2:65" s="1" customFormat="1" ht="16.5" customHeight="1" x14ac:dyDescent="0.2">
      <c r="B105" s="33"/>
      <c r="C105" s="132" t="s">
        <v>78</v>
      </c>
      <c r="D105" s="132" t="s">
        <v>162</v>
      </c>
      <c r="E105" s="133" t="s">
        <v>1102</v>
      </c>
      <c r="F105" s="134" t="s">
        <v>1103</v>
      </c>
      <c r="G105" s="135" t="s">
        <v>1104</v>
      </c>
      <c r="H105" s="136">
        <v>1</v>
      </c>
      <c r="I105" s="137"/>
      <c r="J105" s="138">
        <f t="shared" si="0"/>
        <v>0</v>
      </c>
      <c r="K105" s="134" t="s">
        <v>33</v>
      </c>
      <c r="L105" s="33"/>
      <c r="M105" s="139" t="s">
        <v>33</v>
      </c>
      <c r="N105" s="140" t="s">
        <v>49</v>
      </c>
      <c r="P105" s="141">
        <f t="shared" si="1"/>
        <v>0</v>
      </c>
      <c r="Q105" s="141">
        <v>0</v>
      </c>
      <c r="R105" s="141">
        <f t="shared" si="2"/>
        <v>0</v>
      </c>
      <c r="S105" s="141">
        <v>0</v>
      </c>
      <c r="T105" s="142">
        <f t="shared" si="3"/>
        <v>0</v>
      </c>
      <c r="AR105" s="143" t="s">
        <v>167</v>
      </c>
      <c r="AT105" s="143" t="s">
        <v>162</v>
      </c>
      <c r="AU105" s="143" t="s">
        <v>78</v>
      </c>
      <c r="AY105" s="17" t="s">
        <v>160</v>
      </c>
      <c r="BE105" s="144">
        <f t="shared" si="4"/>
        <v>0</v>
      </c>
      <c r="BF105" s="144">
        <f t="shared" si="5"/>
        <v>0</v>
      </c>
      <c r="BG105" s="144">
        <f t="shared" si="6"/>
        <v>0</v>
      </c>
      <c r="BH105" s="144">
        <f t="shared" si="7"/>
        <v>0</v>
      </c>
      <c r="BI105" s="144">
        <f t="shared" si="8"/>
        <v>0</v>
      </c>
      <c r="BJ105" s="17" t="s">
        <v>21</v>
      </c>
      <c r="BK105" s="144">
        <f t="shared" si="9"/>
        <v>0</v>
      </c>
      <c r="BL105" s="17" t="s">
        <v>167</v>
      </c>
      <c r="BM105" s="143" t="s">
        <v>342</v>
      </c>
    </row>
    <row r="106" spans="2:65" s="1" customFormat="1" ht="16.5" customHeight="1" x14ac:dyDescent="0.2">
      <c r="B106" s="33"/>
      <c r="C106" s="132" t="s">
        <v>78</v>
      </c>
      <c r="D106" s="132" t="s">
        <v>162</v>
      </c>
      <c r="E106" s="133" t="s">
        <v>1105</v>
      </c>
      <c r="F106" s="134" t="s">
        <v>1106</v>
      </c>
      <c r="G106" s="135" t="s">
        <v>165</v>
      </c>
      <c r="H106" s="136">
        <v>0.5</v>
      </c>
      <c r="I106" s="137"/>
      <c r="J106" s="138">
        <f t="shared" si="0"/>
        <v>0</v>
      </c>
      <c r="K106" s="134" t="s">
        <v>33</v>
      </c>
      <c r="L106" s="33"/>
      <c r="M106" s="139" t="s">
        <v>33</v>
      </c>
      <c r="N106" s="140" t="s">
        <v>49</v>
      </c>
      <c r="P106" s="141">
        <f t="shared" si="1"/>
        <v>0</v>
      </c>
      <c r="Q106" s="141">
        <v>0</v>
      </c>
      <c r="R106" s="141">
        <f t="shared" si="2"/>
        <v>0</v>
      </c>
      <c r="S106" s="141">
        <v>0</v>
      </c>
      <c r="T106" s="142">
        <f t="shared" si="3"/>
        <v>0</v>
      </c>
      <c r="AR106" s="143" t="s">
        <v>167</v>
      </c>
      <c r="AT106" s="143" t="s">
        <v>162</v>
      </c>
      <c r="AU106" s="143" t="s">
        <v>78</v>
      </c>
      <c r="AY106" s="17" t="s">
        <v>160</v>
      </c>
      <c r="BE106" s="144">
        <f t="shared" si="4"/>
        <v>0</v>
      </c>
      <c r="BF106" s="144">
        <f t="shared" si="5"/>
        <v>0</v>
      </c>
      <c r="BG106" s="144">
        <f t="shared" si="6"/>
        <v>0</v>
      </c>
      <c r="BH106" s="144">
        <f t="shared" si="7"/>
        <v>0</v>
      </c>
      <c r="BI106" s="144">
        <f t="shared" si="8"/>
        <v>0</v>
      </c>
      <c r="BJ106" s="17" t="s">
        <v>21</v>
      </c>
      <c r="BK106" s="144">
        <f t="shared" si="9"/>
        <v>0</v>
      </c>
      <c r="BL106" s="17" t="s">
        <v>167</v>
      </c>
      <c r="BM106" s="143" t="s">
        <v>357</v>
      </c>
    </row>
    <row r="107" spans="2:65" s="1" customFormat="1" ht="16.5" customHeight="1" x14ac:dyDescent="0.2">
      <c r="B107" s="33"/>
      <c r="C107" s="132" t="s">
        <v>78</v>
      </c>
      <c r="D107" s="132" t="s">
        <v>162</v>
      </c>
      <c r="E107" s="133" t="s">
        <v>1107</v>
      </c>
      <c r="F107" s="134" t="s">
        <v>1108</v>
      </c>
      <c r="G107" s="135" t="s">
        <v>176</v>
      </c>
      <c r="H107" s="136">
        <v>1.5</v>
      </c>
      <c r="I107" s="137"/>
      <c r="J107" s="138">
        <f t="shared" si="0"/>
        <v>0</v>
      </c>
      <c r="K107" s="134" t="s">
        <v>33</v>
      </c>
      <c r="L107" s="33"/>
      <c r="M107" s="139" t="s">
        <v>33</v>
      </c>
      <c r="N107" s="140" t="s">
        <v>49</v>
      </c>
      <c r="P107" s="141">
        <f t="shared" si="1"/>
        <v>0</v>
      </c>
      <c r="Q107" s="141">
        <v>0</v>
      </c>
      <c r="R107" s="141">
        <f t="shared" si="2"/>
        <v>0</v>
      </c>
      <c r="S107" s="141">
        <v>0</v>
      </c>
      <c r="T107" s="142">
        <f t="shared" si="3"/>
        <v>0</v>
      </c>
      <c r="AR107" s="143" t="s">
        <v>167</v>
      </c>
      <c r="AT107" s="143" t="s">
        <v>162</v>
      </c>
      <c r="AU107" s="143" t="s">
        <v>78</v>
      </c>
      <c r="AY107" s="17" t="s">
        <v>160</v>
      </c>
      <c r="BE107" s="144">
        <f t="shared" si="4"/>
        <v>0</v>
      </c>
      <c r="BF107" s="144">
        <f t="shared" si="5"/>
        <v>0</v>
      </c>
      <c r="BG107" s="144">
        <f t="shared" si="6"/>
        <v>0</v>
      </c>
      <c r="BH107" s="144">
        <f t="shared" si="7"/>
        <v>0</v>
      </c>
      <c r="BI107" s="144">
        <f t="shared" si="8"/>
        <v>0</v>
      </c>
      <c r="BJ107" s="17" t="s">
        <v>21</v>
      </c>
      <c r="BK107" s="144">
        <f t="shared" si="9"/>
        <v>0</v>
      </c>
      <c r="BL107" s="17" t="s">
        <v>167</v>
      </c>
      <c r="BM107" s="143" t="s">
        <v>368</v>
      </c>
    </row>
    <row r="108" spans="2:65" s="1" customFormat="1" ht="21.75" customHeight="1" x14ac:dyDescent="0.2">
      <c r="B108" s="33"/>
      <c r="C108" s="132" t="s">
        <v>78</v>
      </c>
      <c r="D108" s="132" t="s">
        <v>162</v>
      </c>
      <c r="E108" s="133" t="s">
        <v>1109</v>
      </c>
      <c r="F108" s="134" t="s">
        <v>979</v>
      </c>
      <c r="G108" s="135" t="s">
        <v>176</v>
      </c>
      <c r="H108" s="136">
        <v>1.5</v>
      </c>
      <c r="I108" s="137"/>
      <c r="J108" s="138">
        <f t="shared" si="0"/>
        <v>0</v>
      </c>
      <c r="K108" s="134" t="s">
        <v>33</v>
      </c>
      <c r="L108" s="33"/>
      <c r="M108" s="139" t="s">
        <v>33</v>
      </c>
      <c r="N108" s="140" t="s">
        <v>49</v>
      </c>
      <c r="P108" s="141">
        <f t="shared" si="1"/>
        <v>0</v>
      </c>
      <c r="Q108" s="141">
        <v>0</v>
      </c>
      <c r="R108" s="141">
        <f t="shared" si="2"/>
        <v>0</v>
      </c>
      <c r="S108" s="141">
        <v>0</v>
      </c>
      <c r="T108" s="142">
        <f t="shared" si="3"/>
        <v>0</v>
      </c>
      <c r="AR108" s="143" t="s">
        <v>167</v>
      </c>
      <c r="AT108" s="143" t="s">
        <v>162</v>
      </c>
      <c r="AU108" s="143" t="s">
        <v>78</v>
      </c>
      <c r="AY108" s="17" t="s">
        <v>160</v>
      </c>
      <c r="BE108" s="144">
        <f t="shared" si="4"/>
        <v>0</v>
      </c>
      <c r="BF108" s="144">
        <f t="shared" si="5"/>
        <v>0</v>
      </c>
      <c r="BG108" s="144">
        <f t="shared" si="6"/>
        <v>0</v>
      </c>
      <c r="BH108" s="144">
        <f t="shared" si="7"/>
        <v>0</v>
      </c>
      <c r="BI108" s="144">
        <f t="shared" si="8"/>
        <v>0</v>
      </c>
      <c r="BJ108" s="17" t="s">
        <v>21</v>
      </c>
      <c r="BK108" s="144">
        <f t="shared" si="9"/>
        <v>0</v>
      </c>
      <c r="BL108" s="17" t="s">
        <v>167</v>
      </c>
      <c r="BM108" s="143" t="s">
        <v>378</v>
      </c>
    </row>
    <row r="109" spans="2:65" s="1" customFormat="1" ht="21.75" customHeight="1" x14ac:dyDescent="0.2">
      <c r="B109" s="33"/>
      <c r="C109" s="132" t="s">
        <v>78</v>
      </c>
      <c r="D109" s="132" t="s">
        <v>162</v>
      </c>
      <c r="E109" s="133" t="s">
        <v>1110</v>
      </c>
      <c r="F109" s="134" t="s">
        <v>1111</v>
      </c>
      <c r="G109" s="135" t="s">
        <v>176</v>
      </c>
      <c r="H109" s="136">
        <v>1.5</v>
      </c>
      <c r="I109" s="137"/>
      <c r="J109" s="138">
        <f t="shared" si="0"/>
        <v>0</v>
      </c>
      <c r="K109" s="134" t="s">
        <v>33</v>
      </c>
      <c r="L109" s="33"/>
      <c r="M109" s="139" t="s">
        <v>33</v>
      </c>
      <c r="N109" s="140" t="s">
        <v>49</v>
      </c>
      <c r="P109" s="141">
        <f t="shared" si="1"/>
        <v>0</v>
      </c>
      <c r="Q109" s="141">
        <v>0</v>
      </c>
      <c r="R109" s="141">
        <f t="shared" si="2"/>
        <v>0</v>
      </c>
      <c r="S109" s="141">
        <v>0</v>
      </c>
      <c r="T109" s="142">
        <f t="shared" si="3"/>
        <v>0</v>
      </c>
      <c r="AR109" s="143" t="s">
        <v>167</v>
      </c>
      <c r="AT109" s="143" t="s">
        <v>162</v>
      </c>
      <c r="AU109" s="143" t="s">
        <v>78</v>
      </c>
      <c r="AY109" s="17" t="s">
        <v>160</v>
      </c>
      <c r="BE109" s="144">
        <f t="shared" si="4"/>
        <v>0</v>
      </c>
      <c r="BF109" s="144">
        <f t="shared" si="5"/>
        <v>0</v>
      </c>
      <c r="BG109" s="144">
        <f t="shared" si="6"/>
        <v>0</v>
      </c>
      <c r="BH109" s="144">
        <f t="shared" si="7"/>
        <v>0</v>
      </c>
      <c r="BI109" s="144">
        <f t="shared" si="8"/>
        <v>0</v>
      </c>
      <c r="BJ109" s="17" t="s">
        <v>21</v>
      </c>
      <c r="BK109" s="144">
        <f t="shared" si="9"/>
        <v>0</v>
      </c>
      <c r="BL109" s="17" t="s">
        <v>167</v>
      </c>
      <c r="BM109" s="143" t="s">
        <v>389</v>
      </c>
    </row>
    <row r="110" spans="2:65" s="1" customFormat="1" ht="16.5" customHeight="1" x14ac:dyDescent="0.2">
      <c r="B110" s="33"/>
      <c r="C110" s="132" t="s">
        <v>78</v>
      </c>
      <c r="D110" s="132" t="s">
        <v>162</v>
      </c>
      <c r="E110" s="133" t="s">
        <v>1112</v>
      </c>
      <c r="F110" s="134" t="s">
        <v>1113</v>
      </c>
      <c r="G110" s="135" t="s">
        <v>1049</v>
      </c>
      <c r="H110" s="136">
        <v>8</v>
      </c>
      <c r="I110" s="137"/>
      <c r="J110" s="138">
        <f t="shared" si="0"/>
        <v>0</v>
      </c>
      <c r="K110" s="134" t="s">
        <v>33</v>
      </c>
      <c r="L110" s="33"/>
      <c r="M110" s="139" t="s">
        <v>33</v>
      </c>
      <c r="N110" s="140" t="s">
        <v>49</v>
      </c>
      <c r="P110" s="141">
        <f t="shared" si="1"/>
        <v>0</v>
      </c>
      <c r="Q110" s="141">
        <v>0</v>
      </c>
      <c r="R110" s="141">
        <f t="shared" si="2"/>
        <v>0</v>
      </c>
      <c r="S110" s="141">
        <v>0</v>
      </c>
      <c r="T110" s="142">
        <f t="shared" si="3"/>
        <v>0</v>
      </c>
      <c r="AR110" s="143" t="s">
        <v>167</v>
      </c>
      <c r="AT110" s="143" t="s">
        <v>162</v>
      </c>
      <c r="AU110" s="143" t="s">
        <v>78</v>
      </c>
      <c r="AY110" s="17" t="s">
        <v>160</v>
      </c>
      <c r="BE110" s="144">
        <f t="shared" si="4"/>
        <v>0</v>
      </c>
      <c r="BF110" s="144">
        <f t="shared" si="5"/>
        <v>0</v>
      </c>
      <c r="BG110" s="144">
        <f t="shared" si="6"/>
        <v>0</v>
      </c>
      <c r="BH110" s="144">
        <f t="shared" si="7"/>
        <v>0</v>
      </c>
      <c r="BI110" s="144">
        <f t="shared" si="8"/>
        <v>0</v>
      </c>
      <c r="BJ110" s="17" t="s">
        <v>21</v>
      </c>
      <c r="BK110" s="144">
        <f t="shared" si="9"/>
        <v>0</v>
      </c>
      <c r="BL110" s="17" t="s">
        <v>167</v>
      </c>
      <c r="BM110" s="143" t="s">
        <v>400</v>
      </c>
    </row>
    <row r="111" spans="2:65" s="1" customFormat="1" ht="21.75" customHeight="1" x14ac:dyDescent="0.2">
      <c r="B111" s="33"/>
      <c r="C111" s="132" t="s">
        <v>78</v>
      </c>
      <c r="D111" s="132" t="s">
        <v>162</v>
      </c>
      <c r="E111" s="133" t="s">
        <v>1114</v>
      </c>
      <c r="F111" s="134" t="s">
        <v>1115</v>
      </c>
      <c r="G111" s="135" t="s">
        <v>1049</v>
      </c>
      <c r="H111" s="136">
        <v>12</v>
      </c>
      <c r="I111" s="137"/>
      <c r="J111" s="138">
        <f t="shared" si="0"/>
        <v>0</v>
      </c>
      <c r="K111" s="134" t="s">
        <v>33</v>
      </c>
      <c r="L111" s="33"/>
      <c r="M111" s="188" t="s">
        <v>33</v>
      </c>
      <c r="N111" s="189" t="s">
        <v>49</v>
      </c>
      <c r="O111" s="182"/>
      <c r="P111" s="186">
        <f t="shared" si="1"/>
        <v>0</v>
      </c>
      <c r="Q111" s="186">
        <v>0</v>
      </c>
      <c r="R111" s="186">
        <f t="shared" si="2"/>
        <v>0</v>
      </c>
      <c r="S111" s="186">
        <v>0</v>
      </c>
      <c r="T111" s="187">
        <f t="shared" si="3"/>
        <v>0</v>
      </c>
      <c r="AR111" s="143" t="s">
        <v>167</v>
      </c>
      <c r="AT111" s="143" t="s">
        <v>162</v>
      </c>
      <c r="AU111" s="143" t="s">
        <v>78</v>
      </c>
      <c r="AY111" s="17" t="s">
        <v>160</v>
      </c>
      <c r="BE111" s="144">
        <f t="shared" si="4"/>
        <v>0</v>
      </c>
      <c r="BF111" s="144">
        <f t="shared" si="5"/>
        <v>0</v>
      </c>
      <c r="BG111" s="144">
        <f t="shared" si="6"/>
        <v>0</v>
      </c>
      <c r="BH111" s="144">
        <f t="shared" si="7"/>
        <v>0</v>
      </c>
      <c r="BI111" s="144">
        <f t="shared" si="8"/>
        <v>0</v>
      </c>
      <c r="BJ111" s="17" t="s">
        <v>21</v>
      </c>
      <c r="BK111" s="144">
        <f t="shared" si="9"/>
        <v>0</v>
      </c>
      <c r="BL111" s="17" t="s">
        <v>167</v>
      </c>
      <c r="BM111" s="143" t="s">
        <v>411</v>
      </c>
    </row>
    <row r="112" spans="2:65" s="1" customFormat="1" ht="6.95" customHeight="1" x14ac:dyDescent="0.2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33"/>
    </row>
  </sheetData>
  <sheetProtection algorithmName="SHA-512" hashValue="agtbD4Kr9j/fwKCEJLqSf6vReLs8F8nKXsWAOLQgH3j7H0Xl4OuogM8gj8Y+joKBTgZaOL94HE6nmQ31+HlDyg==" saltValue="jE5uFob5X5n3sxvg6P0Uokphn9/md+lJm7i4YpJbthAkWjwnsU5b0pKWKq2ZPRivgsmHMIReyow5C5owqTnZdg==" spinCount="100000" sheet="1" objects="1" scenarios="1" formatColumns="0" formatRows="0" autoFilter="0"/>
  <autoFilter ref="C90:K111"/>
  <mergeCells count="15">
    <mergeCell ref="E77:H77"/>
    <mergeCell ref="E81:H81"/>
    <mergeCell ref="E79:H79"/>
    <mergeCell ref="E83:H83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4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06"/>
  <sheetViews>
    <sheetView showGridLines="0" topLeftCell="A81" workbookViewId="0">
      <selection activeCell="I98" sqref="I9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113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120</v>
      </c>
      <c r="L4" s="20"/>
      <c r="M4" s="91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8" t="str">
        <f>'Rekapitulace stavby'!K6</f>
        <v>Rekonstrukce pobočky knihovny Petra Bezruče - Opava Kateřinky</v>
      </c>
      <c r="F7" s="319"/>
      <c r="G7" s="319"/>
      <c r="H7" s="319"/>
      <c r="L7" s="20"/>
    </row>
    <row r="8" spans="2:46" ht="12.75" x14ac:dyDescent="0.2">
      <c r="B8" s="20"/>
      <c r="D8" s="27" t="s">
        <v>121</v>
      </c>
      <c r="L8" s="20"/>
    </row>
    <row r="9" spans="2:46" ht="16.5" customHeight="1" x14ac:dyDescent="0.2">
      <c r="B9" s="20"/>
      <c r="E9" s="318" t="s">
        <v>689</v>
      </c>
      <c r="F9" s="282"/>
      <c r="G9" s="282"/>
      <c r="H9" s="282"/>
      <c r="L9" s="20"/>
    </row>
    <row r="10" spans="2:46" ht="12" customHeight="1" x14ac:dyDescent="0.2">
      <c r="B10" s="20"/>
      <c r="D10" s="27" t="s">
        <v>690</v>
      </c>
      <c r="L10" s="20"/>
    </row>
    <row r="11" spans="2:46" s="1" customFormat="1" ht="16.5" customHeight="1" x14ac:dyDescent="0.2">
      <c r="B11" s="33"/>
      <c r="E11" s="278" t="s">
        <v>1003</v>
      </c>
      <c r="F11" s="317"/>
      <c r="G11" s="317"/>
      <c r="H11" s="317"/>
      <c r="L11" s="33"/>
    </row>
    <row r="12" spans="2:46" s="1" customFormat="1" ht="12" customHeight="1" x14ac:dyDescent="0.2">
      <c r="B12" s="33"/>
      <c r="D12" s="27" t="s">
        <v>1004</v>
      </c>
      <c r="L12" s="33"/>
    </row>
    <row r="13" spans="2:46" s="1" customFormat="1" ht="16.5" customHeight="1" x14ac:dyDescent="0.2">
      <c r="B13" s="33"/>
      <c r="E13" s="311" t="s">
        <v>1116</v>
      </c>
      <c r="F13" s="317"/>
      <c r="G13" s="317"/>
      <c r="H13" s="317"/>
      <c r="L13" s="33"/>
    </row>
    <row r="14" spans="2:46" s="1" customFormat="1" x14ac:dyDescent="0.2">
      <c r="B14" s="33"/>
      <c r="L14" s="33"/>
    </row>
    <row r="15" spans="2:46" s="1" customFormat="1" ht="12" customHeight="1" x14ac:dyDescent="0.2">
      <c r="B15" s="33"/>
      <c r="D15" s="27" t="s">
        <v>18</v>
      </c>
      <c r="F15" s="25" t="s">
        <v>33</v>
      </c>
      <c r="I15" s="27" t="s">
        <v>20</v>
      </c>
      <c r="J15" s="25" t="s">
        <v>33</v>
      </c>
      <c r="L15" s="33"/>
    </row>
    <row r="16" spans="2:46" s="1" customFormat="1" ht="12" customHeight="1" x14ac:dyDescent="0.2">
      <c r="B16" s="33"/>
      <c r="D16" s="27" t="s">
        <v>22</v>
      </c>
      <c r="F16" s="25" t="s">
        <v>23</v>
      </c>
      <c r="I16" s="27" t="s">
        <v>24</v>
      </c>
      <c r="J16" s="50" t="str">
        <f>'Rekapitulace stavby'!AN8</f>
        <v>22. 5. 2025</v>
      </c>
      <c r="L16" s="33"/>
    </row>
    <row r="17" spans="2:12" s="1" customFormat="1" ht="10.9" customHeight="1" x14ac:dyDescent="0.2">
      <c r="B17" s="33"/>
      <c r="L17" s="33"/>
    </row>
    <row r="18" spans="2:12" s="1" customFormat="1" ht="12" customHeight="1" x14ac:dyDescent="0.2">
      <c r="B18" s="33"/>
      <c r="D18" s="27" t="s">
        <v>28</v>
      </c>
      <c r="I18" s="27" t="s">
        <v>29</v>
      </c>
      <c r="J18" s="25" t="s">
        <v>30</v>
      </c>
      <c r="L18" s="33"/>
    </row>
    <row r="19" spans="2:12" s="1" customFormat="1" ht="18" customHeight="1" x14ac:dyDescent="0.2">
      <c r="B19" s="33"/>
      <c r="E19" s="25" t="s">
        <v>31</v>
      </c>
      <c r="I19" s="27" t="s">
        <v>32</v>
      </c>
      <c r="J19" s="25" t="s">
        <v>33</v>
      </c>
      <c r="L19" s="33"/>
    </row>
    <row r="20" spans="2:12" s="1" customFormat="1" ht="6.95" customHeight="1" x14ac:dyDescent="0.2">
      <c r="B20" s="33"/>
      <c r="L20" s="33"/>
    </row>
    <row r="21" spans="2:12" s="1" customFormat="1" ht="12" customHeight="1" x14ac:dyDescent="0.2">
      <c r="B21" s="33"/>
      <c r="D21" s="27" t="s">
        <v>34</v>
      </c>
      <c r="I21" s="27" t="s">
        <v>29</v>
      </c>
      <c r="J21" s="28" t="str">
        <f>'Rekapitulace stavby'!AN13</f>
        <v>Vyplň údaj</v>
      </c>
      <c r="L21" s="33"/>
    </row>
    <row r="22" spans="2:12" s="1" customFormat="1" ht="18" customHeight="1" x14ac:dyDescent="0.2">
      <c r="B22" s="33"/>
      <c r="E22" s="320" t="str">
        <f>'Rekapitulace stavby'!E14</f>
        <v>Vyplň údaj</v>
      </c>
      <c r="F22" s="302"/>
      <c r="G22" s="302"/>
      <c r="H22" s="302"/>
      <c r="I22" s="27" t="s">
        <v>32</v>
      </c>
      <c r="J22" s="28" t="str">
        <f>'Rekapitulace stavby'!AN14</f>
        <v>Vyplň údaj</v>
      </c>
      <c r="L22" s="33"/>
    </row>
    <row r="23" spans="2:12" s="1" customFormat="1" ht="6.95" customHeight="1" x14ac:dyDescent="0.2">
      <c r="B23" s="33"/>
      <c r="L23" s="33"/>
    </row>
    <row r="24" spans="2:12" s="1" customFormat="1" ht="12" customHeight="1" x14ac:dyDescent="0.2">
      <c r="B24" s="33"/>
      <c r="D24" s="27" t="s">
        <v>36</v>
      </c>
      <c r="I24" s="27" t="s">
        <v>29</v>
      </c>
      <c r="J24" s="25" t="s">
        <v>37</v>
      </c>
      <c r="L24" s="33"/>
    </row>
    <row r="25" spans="2:12" s="1" customFormat="1" ht="18" customHeight="1" x14ac:dyDescent="0.2">
      <c r="B25" s="33"/>
      <c r="E25" s="25" t="s">
        <v>38</v>
      </c>
      <c r="I25" s="27" t="s">
        <v>32</v>
      </c>
      <c r="J25" s="25" t="s">
        <v>33</v>
      </c>
      <c r="L25" s="33"/>
    </row>
    <row r="26" spans="2:12" s="1" customFormat="1" ht="6.95" customHeight="1" x14ac:dyDescent="0.2">
      <c r="B26" s="33"/>
      <c r="L26" s="33"/>
    </row>
    <row r="27" spans="2:12" s="1" customFormat="1" ht="12" customHeight="1" x14ac:dyDescent="0.2">
      <c r="B27" s="33"/>
      <c r="D27" s="27" t="s">
        <v>40</v>
      </c>
      <c r="I27" s="27" t="s">
        <v>29</v>
      </c>
      <c r="J27" s="25" t="str">
        <f>IF('Rekapitulace stavby'!AN19="","",'Rekapitulace stavby'!AN19)</f>
        <v/>
      </c>
      <c r="L27" s="33"/>
    </row>
    <row r="28" spans="2:12" s="1" customFormat="1" ht="18" customHeight="1" x14ac:dyDescent="0.2">
      <c r="B28" s="33"/>
      <c r="E28" s="25" t="str">
        <f>IF('Rekapitulace stavby'!E20="","",'Rekapitulace stavby'!E20)</f>
        <v xml:space="preserve"> </v>
      </c>
      <c r="I28" s="27" t="s">
        <v>32</v>
      </c>
      <c r="J28" s="25" t="str">
        <f>IF('Rekapitulace stavby'!AN20="","",'Rekapitulace stavby'!AN20)</f>
        <v/>
      </c>
      <c r="L28" s="33"/>
    </row>
    <row r="29" spans="2:12" s="1" customFormat="1" ht="6.95" customHeight="1" x14ac:dyDescent="0.2">
      <c r="B29" s="33"/>
      <c r="L29" s="33"/>
    </row>
    <row r="30" spans="2:12" s="1" customFormat="1" ht="12" customHeight="1" x14ac:dyDescent="0.2">
      <c r="B30" s="33"/>
      <c r="D30" s="27" t="s">
        <v>42</v>
      </c>
      <c r="L30" s="33"/>
    </row>
    <row r="31" spans="2:12" s="7" customFormat="1" ht="47.25" customHeight="1" x14ac:dyDescent="0.2">
      <c r="B31" s="92"/>
      <c r="E31" s="306" t="s">
        <v>43</v>
      </c>
      <c r="F31" s="306"/>
      <c r="G31" s="306"/>
      <c r="H31" s="306"/>
      <c r="L31" s="92"/>
    </row>
    <row r="32" spans="2:12" s="1" customFormat="1" ht="6.95" customHeight="1" x14ac:dyDescent="0.2">
      <c r="B32" s="33"/>
      <c r="L32" s="33"/>
    </row>
    <row r="33" spans="2:12" s="1" customFormat="1" ht="6.95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25.35" customHeight="1" x14ac:dyDescent="0.2">
      <c r="B34" s="33"/>
      <c r="D34" s="93" t="s">
        <v>44</v>
      </c>
      <c r="J34" s="64">
        <f>ROUND(J95, 2)</f>
        <v>0</v>
      </c>
      <c r="L34" s="33"/>
    </row>
    <row r="35" spans="2:12" s="1" customFormat="1" ht="6.95" customHeight="1" x14ac:dyDescent="0.2">
      <c r="B35" s="33"/>
      <c r="D35" s="51"/>
      <c r="E35" s="51"/>
      <c r="F35" s="51"/>
      <c r="G35" s="51"/>
      <c r="H35" s="51"/>
      <c r="I35" s="51"/>
      <c r="J35" s="51"/>
      <c r="K35" s="51"/>
      <c r="L35" s="33"/>
    </row>
    <row r="36" spans="2:12" s="1" customFormat="1" ht="14.45" customHeight="1" x14ac:dyDescent="0.2">
      <c r="B36" s="33"/>
      <c r="F36" s="36" t="s">
        <v>46</v>
      </c>
      <c r="I36" s="36" t="s">
        <v>45</v>
      </c>
      <c r="J36" s="36" t="s">
        <v>47</v>
      </c>
      <c r="L36" s="33"/>
    </row>
    <row r="37" spans="2:12" s="1" customFormat="1" ht="14.45" customHeight="1" x14ac:dyDescent="0.2">
      <c r="B37" s="33"/>
      <c r="D37" s="53" t="s">
        <v>48</v>
      </c>
      <c r="E37" s="27" t="s">
        <v>49</v>
      </c>
      <c r="F37" s="84">
        <f>ROUND((SUM(BE95:BE105)),  2)</f>
        <v>0</v>
      </c>
      <c r="I37" s="94">
        <v>0.21</v>
      </c>
      <c r="J37" s="84">
        <f>ROUND(((SUM(BE95:BE105))*I37),  2)</f>
        <v>0</v>
      </c>
      <c r="L37" s="33"/>
    </row>
    <row r="38" spans="2:12" s="1" customFormat="1" ht="14.45" customHeight="1" x14ac:dyDescent="0.2">
      <c r="B38" s="33"/>
      <c r="E38" s="27" t="s">
        <v>50</v>
      </c>
      <c r="F38" s="84">
        <f>ROUND((SUM(BF95:BF105)),  2)</f>
        <v>0</v>
      </c>
      <c r="I38" s="94">
        <v>0.12</v>
      </c>
      <c r="J38" s="84">
        <f>ROUND(((SUM(BF95:BF105))*I38),  2)</f>
        <v>0</v>
      </c>
      <c r="L38" s="33"/>
    </row>
    <row r="39" spans="2:12" s="1" customFormat="1" ht="14.45" hidden="1" customHeight="1" x14ac:dyDescent="0.2">
      <c r="B39" s="33"/>
      <c r="E39" s="27" t="s">
        <v>51</v>
      </c>
      <c r="F39" s="84">
        <f>ROUND((SUM(BG95:BG105)),  2)</f>
        <v>0</v>
      </c>
      <c r="I39" s="94">
        <v>0.21</v>
      </c>
      <c r="J39" s="84">
        <f>0</f>
        <v>0</v>
      </c>
      <c r="L39" s="33"/>
    </row>
    <row r="40" spans="2:12" s="1" customFormat="1" ht="14.45" hidden="1" customHeight="1" x14ac:dyDescent="0.2">
      <c r="B40" s="33"/>
      <c r="E40" s="27" t="s">
        <v>52</v>
      </c>
      <c r="F40" s="84">
        <f>ROUND((SUM(BH95:BH105)),  2)</f>
        <v>0</v>
      </c>
      <c r="I40" s="94">
        <v>0.12</v>
      </c>
      <c r="J40" s="84">
        <f>0</f>
        <v>0</v>
      </c>
      <c r="L40" s="33"/>
    </row>
    <row r="41" spans="2:12" s="1" customFormat="1" ht="14.45" hidden="1" customHeight="1" x14ac:dyDescent="0.2">
      <c r="B41" s="33"/>
      <c r="E41" s="27" t="s">
        <v>53</v>
      </c>
      <c r="F41" s="84">
        <f>ROUND((SUM(BI95:BI105)),  2)</f>
        <v>0</v>
      </c>
      <c r="I41" s="94">
        <v>0</v>
      </c>
      <c r="J41" s="84">
        <f>0</f>
        <v>0</v>
      </c>
      <c r="L41" s="33"/>
    </row>
    <row r="42" spans="2:12" s="1" customFormat="1" ht="6.95" customHeight="1" x14ac:dyDescent="0.2">
      <c r="B42" s="33"/>
      <c r="L42" s="33"/>
    </row>
    <row r="43" spans="2:12" s="1" customFormat="1" ht="25.35" customHeight="1" x14ac:dyDescent="0.2">
      <c r="B43" s="33"/>
      <c r="C43" s="95"/>
      <c r="D43" s="96" t="s">
        <v>54</v>
      </c>
      <c r="E43" s="55"/>
      <c r="F43" s="55"/>
      <c r="G43" s="97" t="s">
        <v>55</v>
      </c>
      <c r="H43" s="98" t="s">
        <v>56</v>
      </c>
      <c r="I43" s="55"/>
      <c r="J43" s="99">
        <f>SUM(J34:J41)</f>
        <v>0</v>
      </c>
      <c r="K43" s="100"/>
      <c r="L43" s="33"/>
    </row>
    <row r="44" spans="2:12" s="1" customFormat="1" ht="14.45" customHeight="1" x14ac:dyDescent="0.2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3"/>
    </row>
    <row r="48" spans="2:12" s="1" customFormat="1" ht="6.95" customHeight="1" x14ac:dyDescent="0.2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33"/>
    </row>
    <row r="49" spans="2:12" s="1" customFormat="1" ht="24.95" customHeight="1" x14ac:dyDescent="0.2">
      <c r="B49" s="33"/>
      <c r="C49" s="21" t="s">
        <v>123</v>
      </c>
      <c r="L49" s="33"/>
    </row>
    <row r="50" spans="2:12" s="1" customFormat="1" ht="6.95" customHeight="1" x14ac:dyDescent="0.2">
      <c r="B50" s="33"/>
      <c r="L50" s="33"/>
    </row>
    <row r="51" spans="2:12" s="1" customFormat="1" ht="12" customHeight="1" x14ac:dyDescent="0.2">
      <c r="B51" s="33"/>
      <c r="C51" s="27" t="s">
        <v>16</v>
      </c>
      <c r="L51" s="33"/>
    </row>
    <row r="52" spans="2:12" s="1" customFormat="1" ht="16.5" customHeight="1" x14ac:dyDescent="0.2">
      <c r="B52" s="33"/>
      <c r="E52" s="318" t="str">
        <f>E7</f>
        <v>Rekonstrukce pobočky knihovny Petra Bezruče - Opava Kateřinky</v>
      </c>
      <c r="F52" s="319"/>
      <c r="G52" s="319"/>
      <c r="H52" s="319"/>
      <c r="L52" s="33"/>
    </row>
    <row r="53" spans="2:12" ht="12" customHeight="1" x14ac:dyDescent="0.2">
      <c r="B53" s="20"/>
      <c r="C53" s="27" t="s">
        <v>121</v>
      </c>
      <c r="L53" s="20"/>
    </row>
    <row r="54" spans="2:12" ht="16.5" customHeight="1" x14ac:dyDescent="0.2">
      <c r="B54" s="20"/>
      <c r="E54" s="318" t="s">
        <v>689</v>
      </c>
      <c r="F54" s="282"/>
      <c r="G54" s="282"/>
      <c r="H54" s="282"/>
      <c r="L54" s="20"/>
    </row>
    <row r="55" spans="2:12" ht="12" customHeight="1" x14ac:dyDescent="0.2">
      <c r="B55" s="20"/>
      <c r="C55" s="27" t="s">
        <v>690</v>
      </c>
      <c r="L55" s="20"/>
    </row>
    <row r="56" spans="2:12" s="1" customFormat="1" ht="16.5" customHeight="1" x14ac:dyDescent="0.2">
      <c r="B56" s="33"/>
      <c r="E56" s="278" t="s">
        <v>1003</v>
      </c>
      <c r="F56" s="317"/>
      <c r="G56" s="317"/>
      <c r="H56" s="317"/>
      <c r="L56" s="33"/>
    </row>
    <row r="57" spans="2:12" s="1" customFormat="1" ht="12" customHeight="1" x14ac:dyDescent="0.2">
      <c r="B57" s="33"/>
      <c r="C57" s="27" t="s">
        <v>1004</v>
      </c>
      <c r="L57" s="33"/>
    </row>
    <row r="58" spans="2:12" s="1" customFormat="1" ht="16.5" customHeight="1" x14ac:dyDescent="0.2">
      <c r="B58" s="33"/>
      <c r="E58" s="311" t="str">
        <f>E13</f>
        <v>03-3-4 - VRN - Vedlejší rozpočtové náklady</v>
      </c>
      <c r="F58" s="317"/>
      <c r="G58" s="317"/>
      <c r="H58" s="317"/>
      <c r="L58" s="33"/>
    </row>
    <row r="59" spans="2:12" s="1" customFormat="1" ht="6.95" customHeight="1" x14ac:dyDescent="0.2">
      <c r="B59" s="33"/>
      <c r="L59" s="33"/>
    </row>
    <row r="60" spans="2:12" s="1" customFormat="1" ht="12" customHeight="1" x14ac:dyDescent="0.2">
      <c r="B60" s="33"/>
      <c r="C60" s="27" t="s">
        <v>22</v>
      </c>
      <c r="F60" s="25" t="str">
        <f>F16</f>
        <v>Šrámkova 4, Opava Kateřinky</v>
      </c>
      <c r="I60" s="27" t="s">
        <v>24</v>
      </c>
      <c r="J60" s="50" t="str">
        <f>IF(J16="","",J16)</f>
        <v>22. 5. 2025</v>
      </c>
      <c r="L60" s="33"/>
    </row>
    <row r="61" spans="2:12" s="1" customFormat="1" ht="6.95" customHeight="1" x14ac:dyDescent="0.2">
      <c r="B61" s="33"/>
      <c r="L61" s="33"/>
    </row>
    <row r="62" spans="2:12" s="1" customFormat="1" ht="15.2" customHeight="1" x14ac:dyDescent="0.2">
      <c r="B62" s="33"/>
      <c r="C62" s="27" t="s">
        <v>28</v>
      </c>
      <c r="F62" s="25" t="str">
        <f>E19</f>
        <v>Statutární město Opava</v>
      </c>
      <c r="I62" s="27" t="s">
        <v>36</v>
      </c>
      <c r="J62" s="31" t="str">
        <f>E25</f>
        <v>Matěj Bálek</v>
      </c>
      <c r="L62" s="33"/>
    </row>
    <row r="63" spans="2:12" s="1" customFormat="1" ht="15.2" customHeight="1" x14ac:dyDescent="0.2">
      <c r="B63" s="33"/>
      <c r="C63" s="27" t="s">
        <v>34</v>
      </c>
      <c r="F63" s="25" t="str">
        <f>IF(E22="","",E22)</f>
        <v>Vyplň údaj</v>
      </c>
      <c r="I63" s="27" t="s">
        <v>40</v>
      </c>
      <c r="J63" s="31" t="str">
        <f>E28</f>
        <v xml:space="preserve"> </v>
      </c>
      <c r="L63" s="33"/>
    </row>
    <row r="64" spans="2:12" s="1" customFormat="1" ht="10.35" customHeight="1" x14ac:dyDescent="0.2">
      <c r="B64" s="33"/>
      <c r="L64" s="33"/>
    </row>
    <row r="65" spans="2:47" s="1" customFormat="1" ht="29.25" customHeight="1" x14ac:dyDescent="0.2">
      <c r="B65" s="33"/>
      <c r="C65" s="101" t="s">
        <v>124</v>
      </c>
      <c r="D65" s="95"/>
      <c r="E65" s="95"/>
      <c r="F65" s="95"/>
      <c r="G65" s="95"/>
      <c r="H65" s="95"/>
      <c r="I65" s="95"/>
      <c r="J65" s="102" t="s">
        <v>125</v>
      </c>
      <c r="K65" s="95"/>
      <c r="L65" s="33"/>
    </row>
    <row r="66" spans="2:47" s="1" customFormat="1" ht="10.35" customHeight="1" x14ac:dyDescent="0.2">
      <c r="B66" s="33"/>
      <c r="L66" s="33"/>
    </row>
    <row r="67" spans="2:47" s="1" customFormat="1" ht="22.9" customHeight="1" x14ac:dyDescent="0.2">
      <c r="B67" s="33"/>
      <c r="C67" s="103" t="s">
        <v>76</v>
      </c>
      <c r="J67" s="64">
        <f>J95</f>
        <v>0</v>
      </c>
      <c r="L67" s="33"/>
      <c r="AU67" s="17" t="s">
        <v>126</v>
      </c>
    </row>
    <row r="68" spans="2:47" s="8" customFormat="1" ht="24.95" customHeight="1" x14ac:dyDescent="0.2">
      <c r="B68" s="104"/>
      <c r="D68" s="105" t="s">
        <v>112</v>
      </c>
      <c r="E68" s="106"/>
      <c r="F68" s="106"/>
      <c r="G68" s="106"/>
      <c r="H68" s="106"/>
      <c r="I68" s="106"/>
      <c r="J68" s="107">
        <f>J96</f>
        <v>0</v>
      </c>
      <c r="L68" s="104"/>
    </row>
    <row r="69" spans="2:47" s="9" customFormat="1" ht="19.899999999999999" customHeight="1" x14ac:dyDescent="0.2">
      <c r="B69" s="108"/>
      <c r="D69" s="109" t="s">
        <v>1117</v>
      </c>
      <c r="E69" s="110"/>
      <c r="F69" s="110"/>
      <c r="G69" s="110"/>
      <c r="H69" s="110"/>
      <c r="I69" s="110"/>
      <c r="J69" s="111">
        <f>J97</f>
        <v>0</v>
      </c>
      <c r="L69" s="108"/>
    </row>
    <row r="70" spans="2:47" s="9" customFormat="1" ht="19.899999999999999" customHeight="1" x14ac:dyDescent="0.2">
      <c r="B70" s="108"/>
      <c r="D70" s="109" t="s">
        <v>1118</v>
      </c>
      <c r="E70" s="110"/>
      <c r="F70" s="110"/>
      <c r="G70" s="110"/>
      <c r="H70" s="110"/>
      <c r="I70" s="110"/>
      <c r="J70" s="111">
        <f>J100</f>
        <v>0</v>
      </c>
      <c r="L70" s="108"/>
    </row>
    <row r="71" spans="2:47" s="9" customFormat="1" ht="19.899999999999999" customHeight="1" x14ac:dyDescent="0.2">
      <c r="B71" s="108"/>
      <c r="D71" s="109" t="s">
        <v>1119</v>
      </c>
      <c r="E71" s="110"/>
      <c r="F71" s="110"/>
      <c r="G71" s="110"/>
      <c r="H71" s="110"/>
      <c r="I71" s="110"/>
      <c r="J71" s="111">
        <f>J103</f>
        <v>0</v>
      </c>
      <c r="L71" s="108"/>
    </row>
    <row r="72" spans="2:47" s="1" customFormat="1" ht="21.75" customHeight="1" x14ac:dyDescent="0.2">
      <c r="B72" s="33"/>
      <c r="L72" s="33"/>
    </row>
    <row r="73" spans="2:47" s="1" customFormat="1" ht="6.95" customHeight="1" x14ac:dyDescent="0.2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3"/>
    </row>
    <row r="77" spans="2:47" s="1" customFormat="1" ht="6.95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3"/>
    </row>
    <row r="78" spans="2:47" s="1" customFormat="1" ht="24.95" customHeight="1" x14ac:dyDescent="0.2">
      <c r="B78" s="33"/>
      <c r="C78" s="21" t="s">
        <v>145</v>
      </c>
      <c r="L78" s="33"/>
    </row>
    <row r="79" spans="2:47" s="1" customFormat="1" ht="6.95" customHeight="1" x14ac:dyDescent="0.2">
      <c r="B79" s="33"/>
      <c r="L79" s="33"/>
    </row>
    <row r="80" spans="2:47" s="1" customFormat="1" ht="12" customHeight="1" x14ac:dyDescent="0.2">
      <c r="B80" s="33"/>
      <c r="C80" s="27" t="s">
        <v>16</v>
      </c>
      <c r="L80" s="33"/>
    </row>
    <row r="81" spans="2:63" s="1" customFormat="1" ht="16.5" customHeight="1" x14ac:dyDescent="0.2">
      <c r="B81" s="33"/>
      <c r="E81" s="318" t="str">
        <f>E7</f>
        <v>Rekonstrukce pobočky knihovny Petra Bezruče - Opava Kateřinky</v>
      </c>
      <c r="F81" s="319"/>
      <c r="G81" s="319"/>
      <c r="H81" s="319"/>
      <c r="L81" s="33"/>
    </row>
    <row r="82" spans="2:63" ht="12" customHeight="1" x14ac:dyDescent="0.2">
      <c r="B82" s="20"/>
      <c r="C82" s="27" t="s">
        <v>121</v>
      </c>
      <c r="L82" s="20"/>
    </row>
    <row r="83" spans="2:63" ht="16.5" customHeight="1" x14ac:dyDescent="0.2">
      <c r="B83" s="20"/>
      <c r="E83" s="318" t="s">
        <v>689</v>
      </c>
      <c r="F83" s="282"/>
      <c r="G83" s="282"/>
      <c r="H83" s="282"/>
      <c r="L83" s="20"/>
    </row>
    <row r="84" spans="2:63" ht="12" customHeight="1" x14ac:dyDescent="0.2">
      <c r="B84" s="20"/>
      <c r="C84" s="27" t="s">
        <v>690</v>
      </c>
      <c r="L84" s="20"/>
    </row>
    <row r="85" spans="2:63" s="1" customFormat="1" ht="16.5" customHeight="1" x14ac:dyDescent="0.2">
      <c r="B85" s="33"/>
      <c r="E85" s="278" t="s">
        <v>1003</v>
      </c>
      <c r="F85" s="317"/>
      <c r="G85" s="317"/>
      <c r="H85" s="317"/>
      <c r="L85" s="33"/>
    </row>
    <row r="86" spans="2:63" s="1" customFormat="1" ht="12" customHeight="1" x14ac:dyDescent="0.2">
      <c r="B86" s="33"/>
      <c r="C86" s="27" t="s">
        <v>1004</v>
      </c>
      <c r="L86" s="33"/>
    </row>
    <row r="87" spans="2:63" s="1" customFormat="1" ht="16.5" customHeight="1" x14ac:dyDescent="0.2">
      <c r="B87" s="33"/>
      <c r="E87" s="311" t="str">
        <f>E13</f>
        <v>03-3-4 - VRN - Vedlejší rozpočtové náklady</v>
      </c>
      <c r="F87" s="317"/>
      <c r="G87" s="317"/>
      <c r="H87" s="317"/>
      <c r="L87" s="33"/>
    </row>
    <row r="88" spans="2:63" s="1" customFormat="1" ht="6.95" customHeight="1" x14ac:dyDescent="0.2">
      <c r="B88" s="33"/>
      <c r="L88" s="33"/>
    </row>
    <row r="89" spans="2:63" s="1" customFormat="1" ht="12" customHeight="1" x14ac:dyDescent="0.2">
      <c r="B89" s="33"/>
      <c r="C89" s="27" t="s">
        <v>22</v>
      </c>
      <c r="F89" s="25" t="str">
        <f>F16</f>
        <v>Šrámkova 4, Opava Kateřinky</v>
      </c>
      <c r="I89" s="27" t="s">
        <v>24</v>
      </c>
      <c r="J89" s="50" t="str">
        <f>IF(J16="","",J16)</f>
        <v>22. 5. 2025</v>
      </c>
      <c r="L89" s="33"/>
    </row>
    <row r="90" spans="2:63" s="1" customFormat="1" ht="6.95" customHeight="1" x14ac:dyDescent="0.2">
      <c r="B90" s="33"/>
      <c r="L90" s="33"/>
    </row>
    <row r="91" spans="2:63" s="1" customFormat="1" ht="15.2" customHeight="1" x14ac:dyDescent="0.2">
      <c r="B91" s="33"/>
      <c r="C91" s="27" t="s">
        <v>28</v>
      </c>
      <c r="F91" s="25" t="str">
        <f>E19</f>
        <v>Statutární město Opava</v>
      </c>
      <c r="I91" s="27" t="s">
        <v>36</v>
      </c>
      <c r="J91" s="31" t="str">
        <f>E25</f>
        <v>Matěj Bálek</v>
      </c>
      <c r="L91" s="33"/>
    </row>
    <row r="92" spans="2:63" s="1" customFormat="1" ht="15.2" customHeight="1" x14ac:dyDescent="0.2">
      <c r="B92" s="33"/>
      <c r="C92" s="27" t="s">
        <v>34</v>
      </c>
      <c r="F92" s="25" t="str">
        <f>IF(E22="","",E22)</f>
        <v>Vyplň údaj</v>
      </c>
      <c r="I92" s="27" t="s">
        <v>40</v>
      </c>
      <c r="J92" s="31" t="str">
        <f>E28</f>
        <v xml:space="preserve"> </v>
      </c>
      <c r="L92" s="33"/>
    </row>
    <row r="93" spans="2:63" s="1" customFormat="1" ht="10.35" customHeight="1" x14ac:dyDescent="0.2">
      <c r="B93" s="33"/>
      <c r="L93" s="33"/>
    </row>
    <row r="94" spans="2:63" s="10" customFormat="1" ht="29.25" customHeight="1" x14ac:dyDescent="0.2">
      <c r="B94" s="112"/>
      <c r="C94" s="113" t="s">
        <v>146</v>
      </c>
      <c r="D94" s="114" t="s">
        <v>63</v>
      </c>
      <c r="E94" s="114" t="s">
        <v>59</v>
      </c>
      <c r="F94" s="114" t="s">
        <v>60</v>
      </c>
      <c r="G94" s="114" t="s">
        <v>147</v>
      </c>
      <c r="H94" s="114" t="s">
        <v>148</v>
      </c>
      <c r="I94" s="114" t="s">
        <v>149</v>
      </c>
      <c r="J94" s="114" t="s">
        <v>125</v>
      </c>
      <c r="K94" s="115" t="s">
        <v>150</v>
      </c>
      <c r="L94" s="112"/>
      <c r="M94" s="57" t="s">
        <v>33</v>
      </c>
      <c r="N94" s="58" t="s">
        <v>48</v>
      </c>
      <c r="O94" s="58" t="s">
        <v>151</v>
      </c>
      <c r="P94" s="58" t="s">
        <v>152</v>
      </c>
      <c r="Q94" s="58" t="s">
        <v>153</v>
      </c>
      <c r="R94" s="58" t="s">
        <v>154</v>
      </c>
      <c r="S94" s="58" t="s">
        <v>155</v>
      </c>
      <c r="T94" s="59" t="s">
        <v>156</v>
      </c>
    </row>
    <row r="95" spans="2:63" s="1" customFormat="1" ht="22.9" customHeight="1" x14ac:dyDescent="0.25">
      <c r="B95" s="33"/>
      <c r="C95" s="62" t="s">
        <v>157</v>
      </c>
      <c r="J95" s="116">
        <f>BK95</f>
        <v>0</v>
      </c>
      <c r="L95" s="33"/>
      <c r="M95" s="60"/>
      <c r="N95" s="51"/>
      <c r="O95" s="51"/>
      <c r="P95" s="117">
        <f>P96</f>
        <v>0</v>
      </c>
      <c r="Q95" s="51"/>
      <c r="R95" s="117">
        <f>R96</f>
        <v>0</v>
      </c>
      <c r="S95" s="51"/>
      <c r="T95" s="118">
        <f>T96</f>
        <v>0</v>
      </c>
      <c r="AT95" s="17" t="s">
        <v>77</v>
      </c>
      <c r="AU95" s="17" t="s">
        <v>126</v>
      </c>
      <c r="BK95" s="119">
        <f>BK96</f>
        <v>0</v>
      </c>
    </row>
    <row r="96" spans="2:63" s="11" customFormat="1" ht="25.9" customHeight="1" x14ac:dyDescent="0.2">
      <c r="B96" s="120"/>
      <c r="D96" s="121" t="s">
        <v>77</v>
      </c>
      <c r="E96" s="122" t="s">
        <v>1120</v>
      </c>
      <c r="F96" s="122" t="s">
        <v>118</v>
      </c>
      <c r="I96" s="123"/>
      <c r="J96" s="124">
        <f>BK96</f>
        <v>0</v>
      </c>
      <c r="L96" s="120"/>
      <c r="M96" s="125"/>
      <c r="P96" s="126">
        <f>P97+P100+P103</f>
        <v>0</v>
      </c>
      <c r="R96" s="126">
        <f>R97+R100+R103</f>
        <v>0</v>
      </c>
      <c r="T96" s="127">
        <f>T97+T100+T103</f>
        <v>0</v>
      </c>
      <c r="AR96" s="121" t="s">
        <v>198</v>
      </c>
      <c r="AT96" s="128" t="s">
        <v>77</v>
      </c>
      <c r="AU96" s="128" t="s">
        <v>78</v>
      </c>
      <c r="AY96" s="121" t="s">
        <v>160</v>
      </c>
      <c r="BK96" s="129">
        <f>BK97+BK100+BK103</f>
        <v>0</v>
      </c>
    </row>
    <row r="97" spans="2:65" s="11" customFormat="1" ht="22.9" customHeight="1" x14ac:dyDescent="0.2">
      <c r="B97" s="120"/>
      <c r="D97" s="121" t="s">
        <v>77</v>
      </c>
      <c r="E97" s="130" t="s">
        <v>1121</v>
      </c>
      <c r="F97" s="130" t="s">
        <v>1122</v>
      </c>
      <c r="I97" s="123"/>
      <c r="J97" s="131">
        <f>BK97</f>
        <v>0</v>
      </c>
      <c r="L97" s="120"/>
      <c r="M97" s="125"/>
      <c r="P97" s="126">
        <f>SUM(P98:P99)</f>
        <v>0</v>
      </c>
      <c r="R97" s="126">
        <f>SUM(R98:R99)</f>
        <v>0</v>
      </c>
      <c r="T97" s="127">
        <f>SUM(T98:T99)</f>
        <v>0</v>
      </c>
      <c r="AR97" s="121" t="s">
        <v>198</v>
      </c>
      <c r="AT97" s="128" t="s">
        <v>77</v>
      </c>
      <c r="AU97" s="128" t="s">
        <v>21</v>
      </c>
      <c r="AY97" s="121" t="s">
        <v>160</v>
      </c>
      <c r="BK97" s="129">
        <f>SUM(BK98:BK99)</f>
        <v>0</v>
      </c>
    </row>
    <row r="98" spans="2:65" s="1" customFormat="1" ht="16.5" customHeight="1" x14ac:dyDescent="0.2">
      <c r="B98" s="33"/>
      <c r="C98" s="132" t="s">
        <v>21</v>
      </c>
      <c r="D98" s="132" t="s">
        <v>162</v>
      </c>
      <c r="E98" s="133" t="s">
        <v>1123</v>
      </c>
      <c r="F98" s="134" t="s">
        <v>1122</v>
      </c>
      <c r="G98" s="135" t="s">
        <v>336</v>
      </c>
      <c r="H98" s="136">
        <v>1</v>
      </c>
      <c r="I98" s="137"/>
      <c r="J98" s="138">
        <f>ROUND(I98*H98,2)</f>
        <v>0</v>
      </c>
      <c r="K98" s="134" t="s">
        <v>166</v>
      </c>
      <c r="L98" s="33"/>
      <c r="M98" s="139" t="s">
        <v>33</v>
      </c>
      <c r="N98" s="140" t="s">
        <v>49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1124</v>
      </c>
      <c r="AT98" s="143" t="s">
        <v>162</v>
      </c>
      <c r="AU98" s="143" t="s">
        <v>87</v>
      </c>
      <c r="AY98" s="17" t="s">
        <v>160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7" t="s">
        <v>21</v>
      </c>
      <c r="BK98" s="144">
        <f>ROUND(I98*H98,2)</f>
        <v>0</v>
      </c>
      <c r="BL98" s="17" t="s">
        <v>1124</v>
      </c>
      <c r="BM98" s="143" t="s">
        <v>1125</v>
      </c>
    </row>
    <row r="99" spans="2:65" s="1" customFormat="1" x14ac:dyDescent="0.2">
      <c r="B99" s="33"/>
      <c r="D99" s="145" t="s">
        <v>169</v>
      </c>
      <c r="F99" s="146" t="s">
        <v>1126</v>
      </c>
      <c r="I99" s="147"/>
      <c r="L99" s="33"/>
      <c r="M99" s="148"/>
      <c r="T99" s="54"/>
      <c r="AT99" s="17" t="s">
        <v>169</v>
      </c>
      <c r="AU99" s="17" t="s">
        <v>87</v>
      </c>
    </row>
    <row r="100" spans="2:65" s="11" customFormat="1" ht="22.9" customHeight="1" x14ac:dyDescent="0.2">
      <c r="B100" s="120"/>
      <c r="D100" s="121" t="s">
        <v>77</v>
      </c>
      <c r="E100" s="130" t="s">
        <v>1127</v>
      </c>
      <c r="F100" s="130" t="s">
        <v>1128</v>
      </c>
      <c r="I100" s="123"/>
      <c r="J100" s="131">
        <f>BK100</f>
        <v>0</v>
      </c>
      <c r="L100" s="120"/>
      <c r="M100" s="125"/>
      <c r="P100" s="126">
        <f>SUM(P101:P102)</f>
        <v>0</v>
      </c>
      <c r="R100" s="126">
        <f>SUM(R101:R102)</f>
        <v>0</v>
      </c>
      <c r="T100" s="127">
        <f>SUM(T101:T102)</f>
        <v>0</v>
      </c>
      <c r="AR100" s="121" t="s">
        <v>198</v>
      </c>
      <c r="AT100" s="128" t="s">
        <v>77</v>
      </c>
      <c r="AU100" s="128" t="s">
        <v>21</v>
      </c>
      <c r="AY100" s="121" t="s">
        <v>160</v>
      </c>
      <c r="BK100" s="129">
        <f>SUM(BK101:BK102)</f>
        <v>0</v>
      </c>
    </row>
    <row r="101" spans="2:65" s="1" customFormat="1" ht="16.5" customHeight="1" x14ac:dyDescent="0.2">
      <c r="B101" s="33"/>
      <c r="C101" s="132" t="s">
        <v>87</v>
      </c>
      <c r="D101" s="132" t="s">
        <v>162</v>
      </c>
      <c r="E101" s="133" t="s">
        <v>1129</v>
      </c>
      <c r="F101" s="134" t="s">
        <v>1457</v>
      </c>
      <c r="G101" s="135" t="s">
        <v>336</v>
      </c>
      <c r="H101" s="136">
        <v>1</v>
      </c>
      <c r="I101" s="137"/>
      <c r="J101" s="138">
        <f>ROUND(I101*H101,2)</f>
        <v>0</v>
      </c>
      <c r="K101" s="134" t="s">
        <v>166</v>
      </c>
      <c r="L101" s="33"/>
      <c r="M101" s="139" t="s">
        <v>33</v>
      </c>
      <c r="N101" s="140" t="s">
        <v>49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1124</v>
      </c>
      <c r="AT101" s="143" t="s">
        <v>162</v>
      </c>
      <c r="AU101" s="143" t="s">
        <v>87</v>
      </c>
      <c r="AY101" s="17" t="s">
        <v>160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7" t="s">
        <v>21</v>
      </c>
      <c r="BK101" s="144">
        <f>ROUND(I101*H101,2)</f>
        <v>0</v>
      </c>
      <c r="BL101" s="17" t="s">
        <v>1124</v>
      </c>
      <c r="BM101" s="143" t="s">
        <v>1130</v>
      </c>
    </row>
    <row r="102" spans="2:65" s="1" customFormat="1" x14ac:dyDescent="0.2">
      <c r="B102" s="33"/>
      <c r="D102" s="145" t="s">
        <v>169</v>
      </c>
      <c r="F102" s="146" t="s">
        <v>1131</v>
      </c>
      <c r="I102" s="147"/>
      <c r="L102" s="33"/>
      <c r="M102" s="148"/>
      <c r="T102" s="54"/>
      <c r="AT102" s="17" t="s">
        <v>169</v>
      </c>
      <c r="AU102" s="17" t="s">
        <v>87</v>
      </c>
    </row>
    <row r="103" spans="2:65" s="11" customFormat="1" ht="22.9" customHeight="1" x14ac:dyDescent="0.2">
      <c r="B103" s="120"/>
      <c r="D103" s="121" t="s">
        <v>77</v>
      </c>
      <c r="E103" s="130" t="s">
        <v>1132</v>
      </c>
      <c r="F103" s="130" t="s">
        <v>1133</v>
      </c>
      <c r="I103" s="123"/>
      <c r="J103" s="131">
        <f>BK103</f>
        <v>0</v>
      </c>
      <c r="L103" s="120"/>
      <c r="M103" s="125"/>
      <c r="P103" s="126">
        <f>SUM(P104:P105)</f>
        <v>0</v>
      </c>
      <c r="R103" s="126">
        <f>SUM(R104:R105)</f>
        <v>0</v>
      </c>
      <c r="T103" s="127">
        <f>SUM(T104:T105)</f>
        <v>0</v>
      </c>
      <c r="AR103" s="121" t="s">
        <v>198</v>
      </c>
      <c r="AT103" s="128" t="s">
        <v>77</v>
      </c>
      <c r="AU103" s="128" t="s">
        <v>21</v>
      </c>
      <c r="AY103" s="121" t="s">
        <v>160</v>
      </c>
      <c r="BK103" s="129">
        <f>SUM(BK104:BK105)</f>
        <v>0</v>
      </c>
    </row>
    <row r="104" spans="2:65" s="1" customFormat="1" ht="16.5" customHeight="1" x14ac:dyDescent="0.2">
      <c r="B104" s="33"/>
      <c r="C104" s="132" t="s">
        <v>103</v>
      </c>
      <c r="D104" s="132" t="s">
        <v>162</v>
      </c>
      <c r="E104" s="133" t="s">
        <v>1134</v>
      </c>
      <c r="F104" s="134" t="s">
        <v>1135</v>
      </c>
      <c r="G104" s="135" t="s">
        <v>336</v>
      </c>
      <c r="H104" s="136">
        <v>1</v>
      </c>
      <c r="I104" s="137"/>
      <c r="J104" s="138">
        <f>ROUND(I104*H104,2)</f>
        <v>0</v>
      </c>
      <c r="K104" s="134" t="s">
        <v>166</v>
      </c>
      <c r="L104" s="33"/>
      <c r="M104" s="139" t="s">
        <v>33</v>
      </c>
      <c r="N104" s="140" t="s">
        <v>49</v>
      </c>
      <c r="P104" s="141">
        <f>O104*H104</f>
        <v>0</v>
      </c>
      <c r="Q104" s="141">
        <v>0</v>
      </c>
      <c r="R104" s="141">
        <f>Q104*H104</f>
        <v>0</v>
      </c>
      <c r="S104" s="141">
        <v>0</v>
      </c>
      <c r="T104" s="142">
        <f>S104*H104</f>
        <v>0</v>
      </c>
      <c r="AR104" s="143" t="s">
        <v>1124</v>
      </c>
      <c r="AT104" s="143" t="s">
        <v>162</v>
      </c>
      <c r="AU104" s="143" t="s">
        <v>87</v>
      </c>
      <c r="AY104" s="17" t="s">
        <v>160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7" t="s">
        <v>21</v>
      </c>
      <c r="BK104" s="144">
        <f>ROUND(I104*H104,2)</f>
        <v>0</v>
      </c>
      <c r="BL104" s="17" t="s">
        <v>1124</v>
      </c>
      <c r="BM104" s="143" t="s">
        <v>1136</v>
      </c>
    </row>
    <row r="105" spans="2:65" s="1" customFormat="1" x14ac:dyDescent="0.2">
      <c r="B105" s="33"/>
      <c r="D105" s="145" t="s">
        <v>169</v>
      </c>
      <c r="F105" s="146" t="s">
        <v>1137</v>
      </c>
      <c r="I105" s="147"/>
      <c r="L105" s="33"/>
      <c r="M105" s="181"/>
      <c r="N105" s="182"/>
      <c r="O105" s="182"/>
      <c r="P105" s="182"/>
      <c r="Q105" s="182"/>
      <c r="R105" s="182"/>
      <c r="S105" s="182"/>
      <c r="T105" s="183"/>
      <c r="AT105" s="17" t="s">
        <v>169</v>
      </c>
      <c r="AU105" s="17" t="s">
        <v>87</v>
      </c>
    </row>
    <row r="106" spans="2:65" s="1" customFormat="1" ht="6.95" customHeight="1" x14ac:dyDescent="0.2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3"/>
    </row>
  </sheetData>
  <sheetProtection algorithmName="SHA-512" hashValue="6RcFNxAzKzKyWKtiQWqRrLwVT7St9MNYYOQK0xlkU+gfmfH7HgYQcH/xpJDLN3oyarrsOm04O2l7MES1yJaA1w==" saltValue="Y7OM+0194HuS1iTETUYnAQ==" spinCount="100000" sheet="1" objects="1" scenarios="1" formatColumns="0" formatRows="0" autoFilter="0"/>
  <autoFilter ref="C94:K105"/>
  <mergeCells count="15">
    <mergeCell ref="E81:H81"/>
    <mergeCell ref="E85:H85"/>
    <mergeCell ref="E83:H83"/>
    <mergeCell ref="E87:H87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hyperlinks>
    <hyperlink ref="F99" r:id="rId1"/>
    <hyperlink ref="F102" r:id="rId2"/>
    <hyperlink ref="F105" r:id="rId3"/>
  </hyperlinks>
  <pageMargins left="0.39374999999999999" right="0.39374999999999999" top="0.39374999999999999" bottom="0.39374999999999999" header="0" footer="0"/>
  <pageSetup paperSize="9" scale="84" fitToHeight="100" orientation="landscape" blackAndWhite="1" r:id="rId4"/>
  <headerFooter>
    <oddFooter>&amp;CStrana &amp;P z &amp;N</oddFoot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6"/>
  <sheetViews>
    <sheetView showGridLines="0" topLeftCell="A77" workbookViewId="0">
      <selection activeCell="I108" sqref="I10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7" t="s">
        <v>116</v>
      </c>
    </row>
    <row r="3" spans="2:4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pans="2:46" ht="24.95" customHeight="1" x14ac:dyDescent="0.2">
      <c r="B4" s="20"/>
      <c r="D4" s="21" t="s">
        <v>120</v>
      </c>
      <c r="L4" s="20"/>
      <c r="M4" s="91" t="s">
        <v>10</v>
      </c>
      <c r="AT4" s="17" t="s">
        <v>4</v>
      </c>
    </row>
    <row r="5" spans="2:46" ht="6.95" customHeight="1" x14ac:dyDescent="0.2">
      <c r="B5" s="20"/>
      <c r="L5" s="20"/>
    </row>
    <row r="6" spans="2:46" ht="12" customHeight="1" x14ac:dyDescent="0.2">
      <c r="B6" s="20"/>
      <c r="D6" s="27" t="s">
        <v>16</v>
      </c>
      <c r="L6" s="20"/>
    </row>
    <row r="7" spans="2:46" ht="16.5" customHeight="1" x14ac:dyDescent="0.2">
      <c r="B7" s="20"/>
      <c r="E7" s="318" t="str">
        <f>'Rekapitulace stavby'!K6</f>
        <v>Rekonstrukce pobočky knihovny Petra Bezruče - Opava Kateřinky</v>
      </c>
      <c r="F7" s="319"/>
      <c r="G7" s="319"/>
      <c r="H7" s="319"/>
      <c r="L7" s="20"/>
    </row>
    <row r="8" spans="2:46" s="1" customFormat="1" ht="12" customHeight="1" x14ac:dyDescent="0.2">
      <c r="B8" s="33"/>
      <c r="D8" s="27" t="s">
        <v>121</v>
      </c>
      <c r="L8" s="33"/>
    </row>
    <row r="9" spans="2:46" s="1" customFormat="1" ht="16.5" customHeight="1" x14ac:dyDescent="0.2">
      <c r="B9" s="33"/>
      <c r="E9" s="311" t="s">
        <v>1138</v>
      </c>
      <c r="F9" s="317"/>
      <c r="G9" s="317"/>
      <c r="H9" s="317"/>
      <c r="L9" s="33"/>
    </row>
    <row r="10" spans="2:46" s="1" customFormat="1" x14ac:dyDescent="0.2">
      <c r="B10" s="33"/>
      <c r="L10" s="33"/>
    </row>
    <row r="11" spans="2:46" s="1" customFormat="1" ht="12" customHeight="1" x14ac:dyDescent="0.2">
      <c r="B11" s="33"/>
      <c r="D11" s="27" t="s">
        <v>18</v>
      </c>
      <c r="F11" s="25" t="s">
        <v>19</v>
      </c>
      <c r="I11" s="27" t="s">
        <v>20</v>
      </c>
      <c r="J11" s="25" t="s">
        <v>33</v>
      </c>
      <c r="L11" s="33"/>
    </row>
    <row r="12" spans="2:46" s="1" customFormat="1" ht="12" customHeight="1" x14ac:dyDescent="0.2">
      <c r="B12" s="33"/>
      <c r="D12" s="27" t="s">
        <v>22</v>
      </c>
      <c r="F12" s="25" t="s">
        <v>23</v>
      </c>
      <c r="I12" s="27" t="s">
        <v>24</v>
      </c>
      <c r="J12" s="50" t="str">
        <f>'Rekapitulace stavby'!AN8</f>
        <v>22. 5. 2025</v>
      </c>
      <c r="L12" s="33"/>
    </row>
    <row r="13" spans="2:46" s="1" customFormat="1" ht="10.9" customHeight="1" x14ac:dyDescent="0.2">
      <c r="B13" s="33"/>
      <c r="L13" s="33"/>
    </row>
    <row r="14" spans="2:46" s="1" customFormat="1" ht="12" customHeight="1" x14ac:dyDescent="0.2">
      <c r="B14" s="33"/>
      <c r="D14" s="27" t="s">
        <v>28</v>
      </c>
      <c r="I14" s="27" t="s">
        <v>29</v>
      </c>
      <c r="J14" s="25" t="s">
        <v>30</v>
      </c>
      <c r="L14" s="33"/>
    </row>
    <row r="15" spans="2:46" s="1" customFormat="1" ht="18" customHeight="1" x14ac:dyDescent="0.2">
      <c r="B15" s="33"/>
      <c r="E15" s="25" t="s">
        <v>31</v>
      </c>
      <c r="I15" s="27" t="s">
        <v>32</v>
      </c>
      <c r="J15" s="25" t="s">
        <v>33</v>
      </c>
      <c r="L15" s="33"/>
    </row>
    <row r="16" spans="2:46" s="1" customFormat="1" ht="6.95" customHeight="1" x14ac:dyDescent="0.2">
      <c r="B16" s="33"/>
      <c r="L16" s="33"/>
    </row>
    <row r="17" spans="2:12" s="1" customFormat="1" ht="12" customHeight="1" x14ac:dyDescent="0.2">
      <c r="B17" s="33"/>
      <c r="D17" s="27" t="s">
        <v>34</v>
      </c>
      <c r="I17" s="27" t="s">
        <v>29</v>
      </c>
      <c r="J17" s="28" t="str">
        <f>'Rekapitulace stavby'!AN13</f>
        <v>Vyplň údaj</v>
      </c>
      <c r="L17" s="33"/>
    </row>
    <row r="18" spans="2:12" s="1" customFormat="1" ht="18" customHeight="1" x14ac:dyDescent="0.2">
      <c r="B18" s="33"/>
      <c r="E18" s="320" t="str">
        <f>'Rekapitulace stavby'!E14</f>
        <v>Vyplň údaj</v>
      </c>
      <c r="F18" s="302"/>
      <c r="G18" s="302"/>
      <c r="H18" s="302"/>
      <c r="I18" s="27" t="s">
        <v>32</v>
      </c>
      <c r="J18" s="28" t="str">
        <f>'Rekapitulace stavby'!AN14</f>
        <v>Vyplň údaj</v>
      </c>
      <c r="L18" s="33"/>
    </row>
    <row r="19" spans="2:12" s="1" customFormat="1" ht="6.95" customHeight="1" x14ac:dyDescent="0.2">
      <c r="B19" s="33"/>
      <c r="L19" s="33"/>
    </row>
    <row r="20" spans="2:12" s="1" customFormat="1" ht="12" customHeight="1" x14ac:dyDescent="0.2">
      <c r="B20" s="33"/>
      <c r="D20" s="27" t="s">
        <v>36</v>
      </c>
      <c r="I20" s="27" t="s">
        <v>29</v>
      </c>
      <c r="J20" s="25" t="s">
        <v>37</v>
      </c>
      <c r="L20" s="33"/>
    </row>
    <row r="21" spans="2:12" s="1" customFormat="1" ht="18" customHeight="1" x14ac:dyDescent="0.2">
      <c r="B21" s="33"/>
      <c r="E21" s="25" t="s">
        <v>38</v>
      </c>
      <c r="I21" s="27" t="s">
        <v>32</v>
      </c>
      <c r="J21" s="25" t="s">
        <v>33</v>
      </c>
      <c r="L21" s="33"/>
    </row>
    <row r="22" spans="2:12" s="1" customFormat="1" ht="6.95" customHeight="1" x14ac:dyDescent="0.2">
      <c r="B22" s="33"/>
      <c r="L22" s="33"/>
    </row>
    <row r="23" spans="2:12" s="1" customFormat="1" ht="12" customHeight="1" x14ac:dyDescent="0.2">
      <c r="B23" s="33"/>
      <c r="D23" s="27" t="s">
        <v>40</v>
      </c>
      <c r="I23" s="27" t="s">
        <v>29</v>
      </c>
      <c r="J23" s="25" t="str">
        <f>IF('Rekapitulace stavby'!AN19="","",'Rekapitulace stavby'!AN19)</f>
        <v/>
      </c>
      <c r="L23" s="33"/>
    </row>
    <row r="24" spans="2:12" s="1" customFormat="1" ht="18" customHeight="1" x14ac:dyDescent="0.2">
      <c r="B24" s="33"/>
      <c r="E24" s="25" t="str">
        <f>IF('Rekapitulace stavby'!E20="","",'Rekapitulace stavby'!E20)</f>
        <v xml:space="preserve"> </v>
      </c>
      <c r="I24" s="27" t="s">
        <v>32</v>
      </c>
      <c r="J24" s="25" t="str">
        <f>IF('Rekapitulace stavby'!AN20="","",'Rekapitulace stavby'!AN20)</f>
        <v/>
      </c>
      <c r="L24" s="33"/>
    </row>
    <row r="25" spans="2:12" s="1" customFormat="1" ht="6.95" customHeight="1" x14ac:dyDescent="0.2">
      <c r="B25" s="33"/>
      <c r="L25" s="33"/>
    </row>
    <row r="26" spans="2:12" s="1" customFormat="1" ht="12" customHeight="1" x14ac:dyDescent="0.2">
      <c r="B26" s="33"/>
      <c r="D26" s="27" t="s">
        <v>42</v>
      </c>
      <c r="L26" s="33"/>
    </row>
    <row r="27" spans="2:12" s="7" customFormat="1" ht="16.5" customHeight="1" x14ac:dyDescent="0.2">
      <c r="B27" s="92"/>
      <c r="E27" s="306" t="s">
        <v>33</v>
      </c>
      <c r="F27" s="306"/>
      <c r="G27" s="306"/>
      <c r="H27" s="306"/>
      <c r="L27" s="92"/>
    </row>
    <row r="28" spans="2:12" s="1" customFormat="1" ht="6.95" customHeight="1" x14ac:dyDescent="0.2">
      <c r="B28" s="33"/>
      <c r="L28" s="33"/>
    </row>
    <row r="29" spans="2:12" s="1" customFormat="1" ht="6.95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 x14ac:dyDescent="0.2">
      <c r="B30" s="33"/>
      <c r="D30" s="93" t="s">
        <v>44</v>
      </c>
      <c r="J30" s="64">
        <f>ROUND(J86, 2)</f>
        <v>0</v>
      </c>
      <c r="L30" s="33"/>
    </row>
    <row r="31" spans="2:12" s="1" customFormat="1" ht="6.95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 x14ac:dyDescent="0.2">
      <c r="B32" s="33"/>
      <c r="F32" s="36" t="s">
        <v>46</v>
      </c>
      <c r="I32" s="36" t="s">
        <v>45</v>
      </c>
      <c r="J32" s="36" t="s">
        <v>47</v>
      </c>
      <c r="L32" s="33"/>
    </row>
    <row r="33" spans="2:12" s="1" customFormat="1" ht="14.45" customHeight="1" x14ac:dyDescent="0.2">
      <c r="B33" s="33"/>
      <c r="D33" s="53" t="s">
        <v>48</v>
      </c>
      <c r="E33" s="27" t="s">
        <v>49</v>
      </c>
      <c r="F33" s="84">
        <f>ROUND((SUM(BE86:BE165)),  2)</f>
        <v>0</v>
      </c>
      <c r="I33" s="94">
        <v>0.21</v>
      </c>
      <c r="J33" s="84">
        <f>ROUND(((SUM(BE86:BE165))*I33),  2)</f>
        <v>0</v>
      </c>
      <c r="L33" s="33"/>
    </row>
    <row r="34" spans="2:12" s="1" customFormat="1" ht="14.45" customHeight="1" x14ac:dyDescent="0.2">
      <c r="B34" s="33"/>
      <c r="E34" s="27" t="s">
        <v>50</v>
      </c>
      <c r="F34" s="84">
        <f>ROUND((SUM(BF86:BF165)),  2)</f>
        <v>0</v>
      </c>
      <c r="I34" s="94">
        <v>0.12</v>
      </c>
      <c r="J34" s="84">
        <f>ROUND(((SUM(BF86:BF165))*I34),  2)</f>
        <v>0</v>
      </c>
      <c r="L34" s="33"/>
    </row>
    <row r="35" spans="2:12" s="1" customFormat="1" ht="14.45" hidden="1" customHeight="1" x14ac:dyDescent="0.2">
      <c r="B35" s="33"/>
      <c r="E35" s="27" t="s">
        <v>51</v>
      </c>
      <c r="F35" s="84">
        <f>ROUND((SUM(BG86:BG165)),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 x14ac:dyDescent="0.2">
      <c r="B36" s="33"/>
      <c r="E36" s="27" t="s">
        <v>52</v>
      </c>
      <c r="F36" s="84">
        <f>ROUND((SUM(BH86:BH165)),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 x14ac:dyDescent="0.2">
      <c r="B37" s="33"/>
      <c r="E37" s="27" t="s">
        <v>53</v>
      </c>
      <c r="F37" s="84">
        <f>ROUND((SUM(BI86:BI165)),  2)</f>
        <v>0</v>
      </c>
      <c r="I37" s="94">
        <v>0</v>
      </c>
      <c r="J37" s="84">
        <f>0</f>
        <v>0</v>
      </c>
      <c r="L37" s="33"/>
    </row>
    <row r="38" spans="2:12" s="1" customFormat="1" ht="6.95" customHeight="1" x14ac:dyDescent="0.2">
      <c r="B38" s="33"/>
      <c r="L38" s="33"/>
    </row>
    <row r="39" spans="2:12" s="1" customFormat="1" ht="25.35" customHeight="1" x14ac:dyDescent="0.2">
      <c r="B39" s="33"/>
      <c r="C39" s="95"/>
      <c r="D39" s="96" t="s">
        <v>54</v>
      </c>
      <c r="E39" s="55"/>
      <c r="F39" s="55"/>
      <c r="G39" s="97" t="s">
        <v>55</v>
      </c>
      <c r="H39" s="98" t="s">
        <v>56</v>
      </c>
      <c r="I39" s="55"/>
      <c r="J39" s="99">
        <f>SUM(J30:J37)</f>
        <v>0</v>
      </c>
      <c r="K39" s="100"/>
      <c r="L39" s="33"/>
    </row>
    <row r="40" spans="2:12" s="1" customFormat="1" ht="14.45" customHeight="1" x14ac:dyDescent="0.2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 x14ac:dyDescent="0.2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 x14ac:dyDescent="0.2">
      <c r="B45" s="33"/>
      <c r="C45" s="21" t="s">
        <v>123</v>
      </c>
      <c r="L45" s="33"/>
    </row>
    <row r="46" spans="2:12" s="1" customFormat="1" ht="6.95" customHeight="1" x14ac:dyDescent="0.2">
      <c r="B46" s="33"/>
      <c r="L46" s="33"/>
    </row>
    <row r="47" spans="2:12" s="1" customFormat="1" ht="12" customHeight="1" x14ac:dyDescent="0.2">
      <c r="B47" s="33"/>
      <c r="C47" s="27" t="s">
        <v>16</v>
      </c>
      <c r="L47" s="33"/>
    </row>
    <row r="48" spans="2:12" s="1" customFormat="1" ht="16.5" customHeight="1" x14ac:dyDescent="0.2">
      <c r="B48" s="33"/>
      <c r="E48" s="318" t="str">
        <f>E7</f>
        <v>Rekonstrukce pobočky knihovny Petra Bezruče - Opava Kateřinky</v>
      </c>
      <c r="F48" s="319"/>
      <c r="G48" s="319"/>
      <c r="H48" s="319"/>
      <c r="L48" s="33"/>
    </row>
    <row r="49" spans="2:47" s="1" customFormat="1" ht="12" customHeight="1" x14ac:dyDescent="0.2">
      <c r="B49" s="33"/>
      <c r="C49" s="27" t="s">
        <v>121</v>
      </c>
      <c r="L49" s="33"/>
    </row>
    <row r="50" spans="2:47" s="1" customFormat="1" ht="16.5" customHeight="1" x14ac:dyDescent="0.2">
      <c r="B50" s="33"/>
      <c r="E50" s="311" t="str">
        <f>E9</f>
        <v>05 - Terasa</v>
      </c>
      <c r="F50" s="317"/>
      <c r="G50" s="317"/>
      <c r="H50" s="317"/>
      <c r="L50" s="33"/>
    </row>
    <row r="51" spans="2:47" s="1" customFormat="1" ht="6.95" customHeight="1" x14ac:dyDescent="0.2">
      <c r="B51" s="33"/>
      <c r="L51" s="33"/>
    </row>
    <row r="52" spans="2:47" s="1" customFormat="1" ht="12" customHeight="1" x14ac:dyDescent="0.2">
      <c r="B52" s="33"/>
      <c r="C52" s="27" t="s">
        <v>22</v>
      </c>
      <c r="F52" s="25" t="str">
        <f>F12</f>
        <v>Šrámkova 4, Opava Kateřinky</v>
      </c>
      <c r="I52" s="27" t="s">
        <v>24</v>
      </c>
      <c r="J52" s="50" t="str">
        <f>IF(J12="","",J12)</f>
        <v>22. 5. 2025</v>
      </c>
      <c r="L52" s="33"/>
    </row>
    <row r="53" spans="2:47" s="1" customFormat="1" ht="6.95" customHeight="1" x14ac:dyDescent="0.2">
      <c r="B53" s="33"/>
      <c r="L53" s="33"/>
    </row>
    <row r="54" spans="2:47" s="1" customFormat="1" ht="15.2" customHeight="1" x14ac:dyDescent="0.2">
      <c r="B54" s="33"/>
      <c r="C54" s="27" t="s">
        <v>28</v>
      </c>
      <c r="F54" s="25" t="str">
        <f>E15</f>
        <v>Statutární město Opava</v>
      </c>
      <c r="I54" s="27" t="s">
        <v>36</v>
      </c>
      <c r="J54" s="31" t="str">
        <f>E21</f>
        <v>Matěj Bálek</v>
      </c>
      <c r="L54" s="33"/>
    </row>
    <row r="55" spans="2:47" s="1" customFormat="1" ht="15.2" customHeight="1" x14ac:dyDescent="0.2">
      <c r="B55" s="33"/>
      <c r="C55" s="27" t="s">
        <v>34</v>
      </c>
      <c r="F55" s="25" t="str">
        <f>IF(E18="","",E18)</f>
        <v>Vyplň údaj</v>
      </c>
      <c r="I55" s="27" t="s">
        <v>40</v>
      </c>
      <c r="J55" s="31" t="str">
        <f>E24</f>
        <v xml:space="preserve"> </v>
      </c>
      <c r="L55" s="33"/>
    </row>
    <row r="56" spans="2:47" s="1" customFormat="1" ht="10.35" customHeight="1" x14ac:dyDescent="0.2">
      <c r="B56" s="33"/>
      <c r="L56" s="33"/>
    </row>
    <row r="57" spans="2:47" s="1" customFormat="1" ht="29.25" customHeight="1" x14ac:dyDescent="0.2">
      <c r="B57" s="33"/>
      <c r="C57" s="101" t="s">
        <v>124</v>
      </c>
      <c r="D57" s="95"/>
      <c r="E57" s="95"/>
      <c r="F57" s="95"/>
      <c r="G57" s="95"/>
      <c r="H57" s="95"/>
      <c r="I57" s="95"/>
      <c r="J57" s="102" t="s">
        <v>125</v>
      </c>
      <c r="K57" s="95"/>
      <c r="L57" s="33"/>
    </row>
    <row r="58" spans="2:47" s="1" customFormat="1" ht="10.35" customHeight="1" x14ac:dyDescent="0.2">
      <c r="B58" s="33"/>
      <c r="L58" s="33"/>
    </row>
    <row r="59" spans="2:47" s="1" customFormat="1" ht="22.9" customHeight="1" x14ac:dyDescent="0.2">
      <c r="B59" s="33"/>
      <c r="C59" s="103" t="s">
        <v>76</v>
      </c>
      <c r="J59" s="64">
        <f>J86</f>
        <v>0</v>
      </c>
      <c r="L59" s="33"/>
      <c r="AU59" s="17" t="s">
        <v>126</v>
      </c>
    </row>
    <row r="60" spans="2:47" s="8" customFormat="1" ht="24.95" customHeight="1" x14ac:dyDescent="0.2">
      <c r="B60" s="104"/>
      <c r="D60" s="105" t="s">
        <v>127</v>
      </c>
      <c r="E60" s="106"/>
      <c r="F60" s="106"/>
      <c r="G60" s="106"/>
      <c r="H60" s="106"/>
      <c r="I60" s="106"/>
      <c r="J60" s="107">
        <f>J87</f>
        <v>0</v>
      </c>
      <c r="L60" s="104"/>
    </row>
    <row r="61" spans="2:47" s="9" customFormat="1" ht="19.899999999999999" customHeight="1" x14ac:dyDescent="0.2">
      <c r="B61" s="108"/>
      <c r="D61" s="109" t="s">
        <v>1139</v>
      </c>
      <c r="E61" s="110"/>
      <c r="F61" s="110"/>
      <c r="G61" s="110"/>
      <c r="H61" s="110"/>
      <c r="I61" s="110"/>
      <c r="J61" s="111">
        <f>J88</f>
        <v>0</v>
      </c>
      <c r="L61" s="108"/>
    </row>
    <row r="62" spans="2:47" s="9" customFormat="1" ht="19.899999999999999" customHeight="1" x14ac:dyDescent="0.2">
      <c r="B62" s="108"/>
      <c r="D62" s="109" t="s">
        <v>1140</v>
      </c>
      <c r="E62" s="110"/>
      <c r="F62" s="110"/>
      <c r="G62" s="110"/>
      <c r="H62" s="110"/>
      <c r="I62" s="110"/>
      <c r="J62" s="111">
        <f>J102</f>
        <v>0</v>
      </c>
      <c r="L62" s="108"/>
    </row>
    <row r="63" spans="2:47" s="9" customFormat="1" ht="19.899999999999999" customHeight="1" x14ac:dyDescent="0.2">
      <c r="B63" s="108"/>
      <c r="D63" s="109" t="s">
        <v>130</v>
      </c>
      <c r="E63" s="110"/>
      <c r="F63" s="110"/>
      <c r="G63" s="110"/>
      <c r="H63" s="110"/>
      <c r="I63" s="110"/>
      <c r="J63" s="111">
        <f>J117</f>
        <v>0</v>
      </c>
      <c r="L63" s="108"/>
    </row>
    <row r="64" spans="2:47" s="9" customFormat="1" ht="19.899999999999999" customHeight="1" x14ac:dyDescent="0.2">
      <c r="B64" s="108"/>
      <c r="D64" s="109" t="s">
        <v>132</v>
      </c>
      <c r="E64" s="110"/>
      <c r="F64" s="110"/>
      <c r="G64" s="110"/>
      <c r="H64" s="110"/>
      <c r="I64" s="110"/>
      <c r="J64" s="111">
        <f>J132</f>
        <v>0</v>
      </c>
      <c r="L64" s="108"/>
    </row>
    <row r="65" spans="2:12" s="8" customFormat="1" ht="24.95" customHeight="1" x14ac:dyDescent="0.2">
      <c r="B65" s="104"/>
      <c r="D65" s="105" t="s">
        <v>133</v>
      </c>
      <c r="E65" s="106"/>
      <c r="F65" s="106"/>
      <c r="G65" s="106"/>
      <c r="H65" s="106"/>
      <c r="I65" s="106"/>
      <c r="J65" s="107">
        <f>J135</f>
        <v>0</v>
      </c>
      <c r="L65" s="104"/>
    </row>
    <row r="66" spans="2:12" s="9" customFormat="1" ht="19.899999999999999" customHeight="1" x14ac:dyDescent="0.2">
      <c r="B66" s="108"/>
      <c r="D66" s="109" t="s">
        <v>1141</v>
      </c>
      <c r="E66" s="110"/>
      <c r="F66" s="110"/>
      <c r="G66" s="110"/>
      <c r="H66" s="110"/>
      <c r="I66" s="110"/>
      <c r="J66" s="111">
        <f>J136</f>
        <v>0</v>
      </c>
      <c r="L66" s="108"/>
    </row>
    <row r="67" spans="2:12" s="1" customFormat="1" ht="21.75" customHeight="1" x14ac:dyDescent="0.2">
      <c r="B67" s="33"/>
      <c r="L67" s="33"/>
    </row>
    <row r="68" spans="2:12" s="1" customFormat="1" ht="6.95" customHeight="1" x14ac:dyDescent="0.2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33"/>
    </row>
    <row r="72" spans="2:12" s="1" customFormat="1" ht="6.95" customHeight="1" x14ac:dyDescent="0.2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33"/>
    </row>
    <row r="73" spans="2:12" s="1" customFormat="1" ht="24.95" customHeight="1" x14ac:dyDescent="0.2">
      <c r="B73" s="33"/>
      <c r="C73" s="21" t="s">
        <v>145</v>
      </c>
      <c r="L73" s="33"/>
    </row>
    <row r="74" spans="2:12" s="1" customFormat="1" ht="6.95" customHeight="1" x14ac:dyDescent="0.2">
      <c r="B74" s="33"/>
      <c r="L74" s="33"/>
    </row>
    <row r="75" spans="2:12" s="1" customFormat="1" ht="12" customHeight="1" x14ac:dyDescent="0.2">
      <c r="B75" s="33"/>
      <c r="C75" s="27" t="s">
        <v>16</v>
      </c>
      <c r="L75" s="33"/>
    </row>
    <row r="76" spans="2:12" s="1" customFormat="1" ht="16.5" customHeight="1" x14ac:dyDescent="0.2">
      <c r="B76" s="33"/>
      <c r="E76" s="318" t="str">
        <f>E7</f>
        <v>Rekonstrukce pobočky knihovny Petra Bezruče - Opava Kateřinky</v>
      </c>
      <c r="F76" s="319"/>
      <c r="G76" s="319"/>
      <c r="H76" s="319"/>
      <c r="L76" s="33"/>
    </row>
    <row r="77" spans="2:12" s="1" customFormat="1" ht="12" customHeight="1" x14ac:dyDescent="0.2">
      <c r="B77" s="33"/>
      <c r="C77" s="27" t="s">
        <v>121</v>
      </c>
      <c r="L77" s="33"/>
    </row>
    <row r="78" spans="2:12" s="1" customFormat="1" ht="16.5" customHeight="1" x14ac:dyDescent="0.2">
      <c r="B78" s="33"/>
      <c r="E78" s="311" t="str">
        <f>E9</f>
        <v>05 - Terasa</v>
      </c>
      <c r="F78" s="317"/>
      <c r="G78" s="317"/>
      <c r="H78" s="317"/>
      <c r="L78" s="33"/>
    </row>
    <row r="79" spans="2:12" s="1" customFormat="1" ht="6.95" customHeight="1" x14ac:dyDescent="0.2">
      <c r="B79" s="33"/>
      <c r="L79" s="33"/>
    </row>
    <row r="80" spans="2:12" s="1" customFormat="1" ht="12" customHeight="1" x14ac:dyDescent="0.2">
      <c r="B80" s="33"/>
      <c r="C80" s="27" t="s">
        <v>22</v>
      </c>
      <c r="F80" s="25" t="str">
        <f>F12</f>
        <v>Šrámkova 4, Opava Kateřinky</v>
      </c>
      <c r="I80" s="27" t="s">
        <v>24</v>
      </c>
      <c r="J80" s="50" t="str">
        <f>IF(J12="","",J12)</f>
        <v>22. 5. 2025</v>
      </c>
      <c r="L80" s="33"/>
    </row>
    <row r="81" spans="2:65" s="1" customFormat="1" ht="6.95" customHeight="1" x14ac:dyDescent="0.2">
      <c r="B81" s="33"/>
      <c r="L81" s="33"/>
    </row>
    <row r="82" spans="2:65" s="1" customFormat="1" ht="15.2" customHeight="1" x14ac:dyDescent="0.2">
      <c r="B82" s="33"/>
      <c r="C82" s="27" t="s">
        <v>28</v>
      </c>
      <c r="F82" s="25" t="str">
        <f>E15</f>
        <v>Statutární město Opava</v>
      </c>
      <c r="I82" s="27" t="s">
        <v>36</v>
      </c>
      <c r="J82" s="31" t="str">
        <f>E21</f>
        <v>Matěj Bálek</v>
      </c>
      <c r="L82" s="33"/>
    </row>
    <row r="83" spans="2:65" s="1" customFormat="1" ht="15.2" customHeight="1" x14ac:dyDescent="0.2">
      <c r="B83" s="33"/>
      <c r="C83" s="27" t="s">
        <v>34</v>
      </c>
      <c r="F83" s="25" t="str">
        <f>IF(E18="","",E18)</f>
        <v>Vyplň údaj</v>
      </c>
      <c r="I83" s="27" t="s">
        <v>40</v>
      </c>
      <c r="J83" s="31" t="str">
        <f>E24</f>
        <v xml:space="preserve"> </v>
      </c>
      <c r="L83" s="33"/>
    </row>
    <row r="84" spans="2:65" s="1" customFormat="1" ht="10.35" customHeight="1" x14ac:dyDescent="0.2">
      <c r="B84" s="33"/>
      <c r="L84" s="33"/>
    </row>
    <row r="85" spans="2:65" s="10" customFormat="1" ht="29.25" customHeight="1" x14ac:dyDescent="0.2">
      <c r="B85" s="112"/>
      <c r="C85" s="113" t="s">
        <v>146</v>
      </c>
      <c r="D85" s="114" t="s">
        <v>63</v>
      </c>
      <c r="E85" s="114" t="s">
        <v>59</v>
      </c>
      <c r="F85" s="114" t="s">
        <v>60</v>
      </c>
      <c r="G85" s="114" t="s">
        <v>147</v>
      </c>
      <c r="H85" s="114" t="s">
        <v>148</v>
      </c>
      <c r="I85" s="114" t="s">
        <v>149</v>
      </c>
      <c r="J85" s="114" t="s">
        <v>125</v>
      </c>
      <c r="K85" s="115" t="s">
        <v>150</v>
      </c>
      <c r="L85" s="112"/>
      <c r="M85" s="57" t="s">
        <v>33</v>
      </c>
      <c r="N85" s="58" t="s">
        <v>48</v>
      </c>
      <c r="O85" s="58" t="s">
        <v>151</v>
      </c>
      <c r="P85" s="58" t="s">
        <v>152</v>
      </c>
      <c r="Q85" s="58" t="s">
        <v>153</v>
      </c>
      <c r="R85" s="58" t="s">
        <v>154</v>
      </c>
      <c r="S85" s="58" t="s">
        <v>155</v>
      </c>
      <c r="T85" s="59" t="s">
        <v>156</v>
      </c>
    </row>
    <row r="86" spans="2:65" s="1" customFormat="1" ht="22.9" customHeight="1" x14ac:dyDescent="0.25">
      <c r="B86" s="33"/>
      <c r="C86" s="62" t="s">
        <v>157</v>
      </c>
      <c r="J86" s="116">
        <f>BK86</f>
        <v>0</v>
      </c>
      <c r="L86" s="33"/>
      <c r="M86" s="60"/>
      <c r="N86" s="51"/>
      <c r="O86" s="51"/>
      <c r="P86" s="117">
        <f>P87+P135</f>
        <v>0</v>
      </c>
      <c r="Q86" s="51"/>
      <c r="R86" s="117">
        <f>R87+R135</f>
        <v>5.7022002000000001</v>
      </c>
      <c r="S86" s="51"/>
      <c r="T86" s="118">
        <f>T87+T135</f>
        <v>0</v>
      </c>
      <c r="AT86" s="17" t="s">
        <v>77</v>
      </c>
      <c r="AU86" s="17" t="s">
        <v>126</v>
      </c>
      <c r="BK86" s="119">
        <f>BK87+BK135</f>
        <v>0</v>
      </c>
    </row>
    <row r="87" spans="2:65" s="11" customFormat="1" ht="25.9" customHeight="1" x14ac:dyDescent="0.2">
      <c r="B87" s="120"/>
      <c r="D87" s="121" t="s">
        <v>77</v>
      </c>
      <c r="E87" s="122" t="s">
        <v>158</v>
      </c>
      <c r="F87" s="122" t="s">
        <v>159</v>
      </c>
      <c r="I87" s="123"/>
      <c r="J87" s="124">
        <f>BK87</f>
        <v>0</v>
      </c>
      <c r="L87" s="120"/>
      <c r="M87" s="125"/>
      <c r="P87" s="126">
        <f>P88+P102+P117+P132</f>
        <v>0</v>
      </c>
      <c r="R87" s="126">
        <f>R88+R102+R117+R132</f>
        <v>5.1826135999999998</v>
      </c>
      <c r="T87" s="127">
        <f>T88+T102+T117+T132</f>
        <v>0</v>
      </c>
      <c r="AR87" s="121" t="s">
        <v>21</v>
      </c>
      <c r="AT87" s="128" t="s">
        <v>77</v>
      </c>
      <c r="AU87" s="128" t="s">
        <v>78</v>
      </c>
      <c r="AY87" s="121" t="s">
        <v>160</v>
      </c>
      <c r="BK87" s="129">
        <f>BK88+BK102+BK117+BK132</f>
        <v>0</v>
      </c>
    </row>
    <row r="88" spans="2:65" s="11" customFormat="1" ht="22.9" customHeight="1" x14ac:dyDescent="0.2">
      <c r="B88" s="120"/>
      <c r="D88" s="121" t="s">
        <v>77</v>
      </c>
      <c r="E88" s="130" t="s">
        <v>21</v>
      </c>
      <c r="F88" s="130" t="s">
        <v>1142</v>
      </c>
      <c r="I88" s="123"/>
      <c r="J88" s="131">
        <f>BK88</f>
        <v>0</v>
      </c>
      <c r="L88" s="120"/>
      <c r="M88" s="125"/>
      <c r="P88" s="126">
        <f>SUM(P89:P101)</f>
        <v>0</v>
      </c>
      <c r="R88" s="126">
        <f>SUM(R89:R101)</f>
        <v>0</v>
      </c>
      <c r="T88" s="127">
        <f>SUM(T89:T101)</f>
        <v>0</v>
      </c>
      <c r="AR88" s="121" t="s">
        <v>21</v>
      </c>
      <c r="AT88" s="128" t="s">
        <v>77</v>
      </c>
      <c r="AU88" s="128" t="s">
        <v>21</v>
      </c>
      <c r="AY88" s="121" t="s">
        <v>160</v>
      </c>
      <c r="BK88" s="129">
        <f>SUM(BK89:BK101)</f>
        <v>0</v>
      </c>
    </row>
    <row r="89" spans="2:65" s="1" customFormat="1" ht="24.2" customHeight="1" x14ac:dyDescent="0.2">
      <c r="B89" s="33"/>
      <c r="C89" s="132" t="s">
        <v>21</v>
      </c>
      <c r="D89" s="132" t="s">
        <v>162</v>
      </c>
      <c r="E89" s="133" t="s">
        <v>1143</v>
      </c>
      <c r="F89" s="134" t="s">
        <v>1144</v>
      </c>
      <c r="G89" s="135" t="s">
        <v>252</v>
      </c>
      <c r="H89" s="136">
        <v>1.28</v>
      </c>
      <c r="I89" s="137"/>
      <c r="J89" s="138">
        <f>ROUND(I89*H89,2)</f>
        <v>0</v>
      </c>
      <c r="K89" s="134" t="s">
        <v>166</v>
      </c>
      <c r="L89" s="33"/>
      <c r="M89" s="139" t="s">
        <v>33</v>
      </c>
      <c r="N89" s="140" t="s">
        <v>49</v>
      </c>
      <c r="P89" s="141">
        <f>O89*H89</f>
        <v>0</v>
      </c>
      <c r="Q89" s="141">
        <v>0</v>
      </c>
      <c r="R89" s="141">
        <f>Q89*H89</f>
        <v>0</v>
      </c>
      <c r="S89" s="141">
        <v>0</v>
      </c>
      <c r="T89" s="142">
        <f>S89*H89</f>
        <v>0</v>
      </c>
      <c r="AR89" s="143" t="s">
        <v>167</v>
      </c>
      <c r="AT89" s="143" t="s">
        <v>162</v>
      </c>
      <c r="AU89" s="143" t="s">
        <v>87</v>
      </c>
      <c r="AY89" s="17" t="s">
        <v>160</v>
      </c>
      <c r="BE89" s="144">
        <f>IF(N89="základní",J89,0)</f>
        <v>0</v>
      </c>
      <c r="BF89" s="144">
        <f>IF(N89="snížená",J89,0)</f>
        <v>0</v>
      </c>
      <c r="BG89" s="144">
        <f>IF(N89="zákl. přenesená",J89,0)</f>
        <v>0</v>
      </c>
      <c r="BH89" s="144">
        <f>IF(N89="sníž. přenesená",J89,0)</f>
        <v>0</v>
      </c>
      <c r="BI89" s="144">
        <f>IF(N89="nulová",J89,0)</f>
        <v>0</v>
      </c>
      <c r="BJ89" s="17" t="s">
        <v>21</v>
      </c>
      <c r="BK89" s="144">
        <f>ROUND(I89*H89,2)</f>
        <v>0</v>
      </c>
      <c r="BL89" s="17" t="s">
        <v>167</v>
      </c>
      <c r="BM89" s="143" t="s">
        <v>1145</v>
      </c>
    </row>
    <row r="90" spans="2:65" s="1" customFormat="1" x14ac:dyDescent="0.2">
      <c r="B90" s="33"/>
      <c r="D90" s="145" t="s">
        <v>169</v>
      </c>
      <c r="F90" s="146" t="s">
        <v>1146</v>
      </c>
      <c r="I90" s="147"/>
      <c r="L90" s="33"/>
      <c r="M90" s="148"/>
      <c r="T90" s="54"/>
      <c r="AT90" s="17" t="s">
        <v>169</v>
      </c>
      <c r="AU90" s="17" t="s">
        <v>87</v>
      </c>
    </row>
    <row r="91" spans="2:65" s="12" customFormat="1" x14ac:dyDescent="0.2">
      <c r="B91" s="149"/>
      <c r="D91" s="150" t="s">
        <v>171</v>
      </c>
      <c r="E91" s="151" t="s">
        <v>33</v>
      </c>
      <c r="F91" s="152" t="s">
        <v>1147</v>
      </c>
      <c r="H91" s="151" t="s">
        <v>33</v>
      </c>
      <c r="I91" s="153"/>
      <c r="L91" s="149"/>
      <c r="M91" s="154"/>
      <c r="T91" s="155"/>
      <c r="AT91" s="151" t="s">
        <v>171</v>
      </c>
      <c r="AU91" s="151" t="s">
        <v>87</v>
      </c>
      <c r="AV91" s="12" t="s">
        <v>21</v>
      </c>
      <c r="AW91" s="12" t="s">
        <v>39</v>
      </c>
      <c r="AX91" s="12" t="s">
        <v>78</v>
      </c>
      <c r="AY91" s="151" t="s">
        <v>160</v>
      </c>
    </row>
    <row r="92" spans="2:65" s="13" customFormat="1" x14ac:dyDescent="0.2">
      <c r="B92" s="156"/>
      <c r="D92" s="150" t="s">
        <v>171</v>
      </c>
      <c r="E92" s="157" t="s">
        <v>33</v>
      </c>
      <c r="F92" s="158" t="s">
        <v>1148</v>
      </c>
      <c r="H92" s="159">
        <v>1.28</v>
      </c>
      <c r="I92" s="160"/>
      <c r="L92" s="156"/>
      <c r="M92" s="161"/>
      <c r="T92" s="162"/>
      <c r="AT92" s="157" t="s">
        <v>171</v>
      </c>
      <c r="AU92" s="157" t="s">
        <v>87</v>
      </c>
      <c r="AV92" s="13" t="s">
        <v>87</v>
      </c>
      <c r="AW92" s="13" t="s">
        <v>39</v>
      </c>
      <c r="AX92" s="13" t="s">
        <v>21</v>
      </c>
      <c r="AY92" s="157" t="s">
        <v>160</v>
      </c>
    </row>
    <row r="93" spans="2:65" s="1" customFormat="1" ht="24.2" customHeight="1" x14ac:dyDescent="0.2">
      <c r="B93" s="33"/>
      <c r="C93" s="132" t="s">
        <v>87</v>
      </c>
      <c r="D93" s="132" t="s">
        <v>162</v>
      </c>
      <c r="E93" s="133" t="s">
        <v>1149</v>
      </c>
      <c r="F93" s="134" t="s">
        <v>1150</v>
      </c>
      <c r="G93" s="135" t="s">
        <v>252</v>
      </c>
      <c r="H93" s="136">
        <v>1.28</v>
      </c>
      <c r="I93" s="137"/>
      <c r="J93" s="138">
        <f>ROUND(I93*H93,2)</f>
        <v>0</v>
      </c>
      <c r="K93" s="134" t="s">
        <v>166</v>
      </c>
      <c r="L93" s="33"/>
      <c r="M93" s="139" t="s">
        <v>33</v>
      </c>
      <c r="N93" s="140" t="s">
        <v>49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167</v>
      </c>
      <c r="AT93" s="143" t="s">
        <v>162</v>
      </c>
      <c r="AU93" s="143" t="s">
        <v>87</v>
      </c>
      <c r="AY93" s="17" t="s">
        <v>160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7" t="s">
        <v>21</v>
      </c>
      <c r="BK93" s="144">
        <f>ROUND(I93*H93,2)</f>
        <v>0</v>
      </c>
      <c r="BL93" s="17" t="s">
        <v>167</v>
      </c>
      <c r="BM93" s="143" t="s">
        <v>1151</v>
      </c>
    </row>
    <row r="94" spans="2:65" s="1" customFormat="1" x14ac:dyDescent="0.2">
      <c r="B94" s="33"/>
      <c r="D94" s="145" t="s">
        <v>169</v>
      </c>
      <c r="F94" s="146" t="s">
        <v>1152</v>
      </c>
      <c r="I94" s="147"/>
      <c r="L94" s="33"/>
      <c r="M94" s="148"/>
      <c r="T94" s="54"/>
      <c r="AT94" s="17" t="s">
        <v>169</v>
      </c>
      <c r="AU94" s="17" t="s">
        <v>87</v>
      </c>
    </row>
    <row r="95" spans="2:65" s="1" customFormat="1" ht="37.9" customHeight="1" x14ac:dyDescent="0.2">
      <c r="B95" s="33"/>
      <c r="C95" s="132" t="s">
        <v>103</v>
      </c>
      <c r="D95" s="132" t="s">
        <v>162</v>
      </c>
      <c r="E95" s="133" t="s">
        <v>1153</v>
      </c>
      <c r="F95" s="134" t="s">
        <v>1154</v>
      </c>
      <c r="G95" s="135" t="s">
        <v>252</v>
      </c>
      <c r="H95" s="136">
        <v>1.28</v>
      </c>
      <c r="I95" s="137"/>
      <c r="J95" s="138">
        <f>ROUND(I95*H95,2)</f>
        <v>0</v>
      </c>
      <c r="K95" s="134" t="s">
        <v>166</v>
      </c>
      <c r="L95" s="33"/>
      <c r="M95" s="139" t="s">
        <v>33</v>
      </c>
      <c r="N95" s="140" t="s">
        <v>49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167</v>
      </c>
      <c r="AT95" s="143" t="s">
        <v>162</v>
      </c>
      <c r="AU95" s="143" t="s">
        <v>87</v>
      </c>
      <c r="AY95" s="17" t="s">
        <v>160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7" t="s">
        <v>21</v>
      </c>
      <c r="BK95" s="144">
        <f>ROUND(I95*H95,2)</f>
        <v>0</v>
      </c>
      <c r="BL95" s="17" t="s">
        <v>167</v>
      </c>
      <c r="BM95" s="143" t="s">
        <v>1155</v>
      </c>
    </row>
    <row r="96" spans="2:65" s="1" customFormat="1" x14ac:dyDescent="0.2">
      <c r="B96" s="33"/>
      <c r="D96" s="145" t="s">
        <v>169</v>
      </c>
      <c r="F96" s="146" t="s">
        <v>1156</v>
      </c>
      <c r="I96" s="147"/>
      <c r="L96" s="33"/>
      <c r="M96" s="148"/>
      <c r="T96" s="54"/>
      <c r="AT96" s="17" t="s">
        <v>169</v>
      </c>
      <c r="AU96" s="17" t="s">
        <v>87</v>
      </c>
    </row>
    <row r="97" spans="2:65" s="1" customFormat="1" ht="24.2" customHeight="1" x14ac:dyDescent="0.2">
      <c r="B97" s="33"/>
      <c r="C97" s="132" t="s">
        <v>167</v>
      </c>
      <c r="D97" s="132" t="s">
        <v>162</v>
      </c>
      <c r="E97" s="133" t="s">
        <v>1157</v>
      </c>
      <c r="F97" s="134" t="s">
        <v>1158</v>
      </c>
      <c r="G97" s="135" t="s">
        <v>252</v>
      </c>
      <c r="H97" s="136">
        <v>1.28</v>
      </c>
      <c r="I97" s="137"/>
      <c r="J97" s="138">
        <f>ROUND(I97*H97,2)</f>
        <v>0</v>
      </c>
      <c r="K97" s="134" t="s">
        <v>166</v>
      </c>
      <c r="L97" s="33"/>
      <c r="M97" s="139" t="s">
        <v>33</v>
      </c>
      <c r="N97" s="140" t="s">
        <v>49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167</v>
      </c>
      <c r="AT97" s="143" t="s">
        <v>162</v>
      </c>
      <c r="AU97" s="143" t="s">
        <v>87</v>
      </c>
      <c r="AY97" s="17" t="s">
        <v>160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7" t="s">
        <v>21</v>
      </c>
      <c r="BK97" s="144">
        <f>ROUND(I97*H97,2)</f>
        <v>0</v>
      </c>
      <c r="BL97" s="17" t="s">
        <v>167</v>
      </c>
      <c r="BM97" s="143" t="s">
        <v>1159</v>
      </c>
    </row>
    <row r="98" spans="2:65" s="1" customFormat="1" x14ac:dyDescent="0.2">
      <c r="B98" s="33"/>
      <c r="D98" s="145" t="s">
        <v>169</v>
      </c>
      <c r="F98" s="146" t="s">
        <v>1160</v>
      </c>
      <c r="I98" s="147"/>
      <c r="L98" s="33"/>
      <c r="M98" s="148"/>
      <c r="T98" s="54"/>
      <c r="AT98" s="17" t="s">
        <v>169</v>
      </c>
      <c r="AU98" s="17" t="s">
        <v>87</v>
      </c>
    </row>
    <row r="99" spans="2:65" s="1" customFormat="1" ht="24.2" customHeight="1" x14ac:dyDescent="0.2">
      <c r="B99" s="33"/>
      <c r="C99" s="132" t="s">
        <v>198</v>
      </c>
      <c r="D99" s="132" t="s">
        <v>162</v>
      </c>
      <c r="E99" s="133" t="s">
        <v>1161</v>
      </c>
      <c r="F99" s="134" t="s">
        <v>1162</v>
      </c>
      <c r="G99" s="135" t="s">
        <v>176</v>
      </c>
      <c r="H99" s="136">
        <v>2.3039999999999998</v>
      </c>
      <c r="I99" s="137"/>
      <c r="J99" s="138">
        <f>ROUND(I99*H99,2)</f>
        <v>0</v>
      </c>
      <c r="K99" s="134" t="s">
        <v>166</v>
      </c>
      <c r="L99" s="33"/>
      <c r="M99" s="139" t="s">
        <v>33</v>
      </c>
      <c r="N99" s="140" t="s">
        <v>49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167</v>
      </c>
      <c r="AT99" s="143" t="s">
        <v>162</v>
      </c>
      <c r="AU99" s="143" t="s">
        <v>87</v>
      </c>
      <c r="AY99" s="17" t="s">
        <v>160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7" t="s">
        <v>21</v>
      </c>
      <c r="BK99" s="144">
        <f>ROUND(I99*H99,2)</f>
        <v>0</v>
      </c>
      <c r="BL99" s="17" t="s">
        <v>167</v>
      </c>
      <c r="BM99" s="143" t="s">
        <v>1163</v>
      </c>
    </row>
    <row r="100" spans="2:65" s="1" customFormat="1" x14ac:dyDescent="0.2">
      <c r="B100" s="33"/>
      <c r="D100" s="145" t="s">
        <v>169</v>
      </c>
      <c r="F100" s="146" t="s">
        <v>1164</v>
      </c>
      <c r="I100" s="147"/>
      <c r="L100" s="33"/>
      <c r="M100" s="148"/>
      <c r="T100" s="54"/>
      <c r="AT100" s="17" t="s">
        <v>169</v>
      </c>
      <c r="AU100" s="17" t="s">
        <v>87</v>
      </c>
    </row>
    <row r="101" spans="2:65" s="13" customFormat="1" x14ac:dyDescent="0.2">
      <c r="B101" s="156"/>
      <c r="D101" s="150" t="s">
        <v>171</v>
      </c>
      <c r="E101" s="157" t="s">
        <v>33</v>
      </c>
      <c r="F101" s="158" t="s">
        <v>1165</v>
      </c>
      <c r="H101" s="159">
        <v>2.3039999999999998</v>
      </c>
      <c r="I101" s="160"/>
      <c r="L101" s="156"/>
      <c r="M101" s="161"/>
      <c r="T101" s="162"/>
      <c r="AT101" s="157" t="s">
        <v>171</v>
      </c>
      <c r="AU101" s="157" t="s">
        <v>87</v>
      </c>
      <c r="AV101" s="13" t="s">
        <v>87</v>
      </c>
      <c r="AW101" s="13" t="s">
        <v>39</v>
      </c>
      <c r="AX101" s="13" t="s">
        <v>21</v>
      </c>
      <c r="AY101" s="157" t="s">
        <v>160</v>
      </c>
    </row>
    <row r="102" spans="2:65" s="11" customFormat="1" ht="22.9" customHeight="1" x14ac:dyDescent="0.2">
      <c r="B102" s="120"/>
      <c r="D102" s="121" t="s">
        <v>77</v>
      </c>
      <c r="E102" s="130" t="s">
        <v>87</v>
      </c>
      <c r="F102" s="130" t="s">
        <v>1166</v>
      </c>
      <c r="I102" s="123"/>
      <c r="J102" s="131">
        <f>BK102</f>
        <v>0</v>
      </c>
      <c r="L102" s="120"/>
      <c r="M102" s="125"/>
      <c r="P102" s="126">
        <f>SUM(P103:P116)</f>
        <v>0</v>
      </c>
      <c r="R102" s="126">
        <f>SUM(R103:R116)</f>
        <v>3.5973135999999997</v>
      </c>
      <c r="T102" s="127">
        <f>SUM(T103:T116)</f>
        <v>0</v>
      </c>
      <c r="AR102" s="121" t="s">
        <v>21</v>
      </c>
      <c r="AT102" s="128" t="s">
        <v>77</v>
      </c>
      <c r="AU102" s="128" t="s">
        <v>21</v>
      </c>
      <c r="AY102" s="121" t="s">
        <v>160</v>
      </c>
      <c r="BK102" s="129">
        <f>SUM(BK103:BK116)</f>
        <v>0</v>
      </c>
    </row>
    <row r="103" spans="2:65" s="1" customFormat="1" ht="16.5" customHeight="1" x14ac:dyDescent="0.2">
      <c r="B103" s="33"/>
      <c r="C103" s="132" t="s">
        <v>196</v>
      </c>
      <c r="D103" s="132" t="s">
        <v>162</v>
      </c>
      <c r="E103" s="133" t="s">
        <v>1167</v>
      </c>
      <c r="F103" s="134" t="s">
        <v>1168</v>
      </c>
      <c r="G103" s="135" t="s">
        <v>252</v>
      </c>
      <c r="H103" s="136">
        <v>1.28</v>
      </c>
      <c r="I103" s="137"/>
      <c r="J103" s="138">
        <f>ROUND(I103*H103,2)</f>
        <v>0</v>
      </c>
      <c r="K103" s="134" t="s">
        <v>166</v>
      </c>
      <c r="L103" s="33"/>
      <c r="M103" s="139" t="s">
        <v>33</v>
      </c>
      <c r="N103" s="140" t="s">
        <v>49</v>
      </c>
      <c r="P103" s="141">
        <f>O103*H103</f>
        <v>0</v>
      </c>
      <c r="Q103" s="141">
        <v>2.5018699999999998</v>
      </c>
      <c r="R103" s="141">
        <f>Q103*H103</f>
        <v>3.2023935999999997</v>
      </c>
      <c r="S103" s="141">
        <v>0</v>
      </c>
      <c r="T103" s="142">
        <f>S103*H103</f>
        <v>0</v>
      </c>
      <c r="AR103" s="143" t="s">
        <v>167</v>
      </c>
      <c r="AT103" s="143" t="s">
        <v>162</v>
      </c>
      <c r="AU103" s="143" t="s">
        <v>87</v>
      </c>
      <c r="AY103" s="17" t="s">
        <v>160</v>
      </c>
      <c r="BE103" s="144">
        <f>IF(N103="základní",J103,0)</f>
        <v>0</v>
      </c>
      <c r="BF103" s="144">
        <f>IF(N103="snížená",J103,0)</f>
        <v>0</v>
      </c>
      <c r="BG103" s="144">
        <f>IF(N103="zákl. přenesená",J103,0)</f>
        <v>0</v>
      </c>
      <c r="BH103" s="144">
        <f>IF(N103="sníž. přenesená",J103,0)</f>
        <v>0</v>
      </c>
      <c r="BI103" s="144">
        <f>IF(N103="nulová",J103,0)</f>
        <v>0</v>
      </c>
      <c r="BJ103" s="17" t="s">
        <v>21</v>
      </c>
      <c r="BK103" s="144">
        <f>ROUND(I103*H103,2)</f>
        <v>0</v>
      </c>
      <c r="BL103" s="17" t="s">
        <v>167</v>
      </c>
      <c r="BM103" s="143" t="s">
        <v>1169</v>
      </c>
    </row>
    <row r="104" spans="2:65" s="1" customFormat="1" x14ac:dyDescent="0.2">
      <c r="B104" s="33"/>
      <c r="D104" s="145" t="s">
        <v>169</v>
      </c>
      <c r="F104" s="146" t="s">
        <v>1170</v>
      </c>
      <c r="I104" s="147"/>
      <c r="L104" s="33"/>
      <c r="M104" s="148"/>
      <c r="T104" s="54"/>
      <c r="AT104" s="17" t="s">
        <v>169</v>
      </c>
      <c r="AU104" s="17" t="s">
        <v>87</v>
      </c>
    </row>
    <row r="105" spans="2:65" s="12" customFormat="1" x14ac:dyDescent="0.2">
      <c r="B105" s="149"/>
      <c r="D105" s="150" t="s">
        <v>171</v>
      </c>
      <c r="E105" s="151" t="s">
        <v>33</v>
      </c>
      <c r="F105" s="152" t="s">
        <v>1147</v>
      </c>
      <c r="H105" s="151" t="s">
        <v>33</v>
      </c>
      <c r="I105" s="153"/>
      <c r="L105" s="149"/>
      <c r="M105" s="154"/>
      <c r="T105" s="155"/>
      <c r="AT105" s="151" t="s">
        <v>171</v>
      </c>
      <c r="AU105" s="151" t="s">
        <v>87</v>
      </c>
      <c r="AV105" s="12" t="s">
        <v>21</v>
      </c>
      <c r="AW105" s="12" t="s">
        <v>39</v>
      </c>
      <c r="AX105" s="12" t="s">
        <v>78</v>
      </c>
      <c r="AY105" s="151" t="s">
        <v>160</v>
      </c>
    </row>
    <row r="106" spans="2:65" s="13" customFormat="1" x14ac:dyDescent="0.2">
      <c r="B106" s="156"/>
      <c r="D106" s="150" t="s">
        <v>171</v>
      </c>
      <c r="E106" s="157" t="s">
        <v>33</v>
      </c>
      <c r="F106" s="158" t="s">
        <v>1148</v>
      </c>
      <c r="H106" s="159">
        <v>1.28</v>
      </c>
      <c r="I106" s="160"/>
      <c r="L106" s="156"/>
      <c r="M106" s="161"/>
      <c r="T106" s="162"/>
      <c r="AT106" s="157" t="s">
        <v>171</v>
      </c>
      <c r="AU106" s="157" t="s">
        <v>87</v>
      </c>
      <c r="AV106" s="13" t="s">
        <v>87</v>
      </c>
      <c r="AW106" s="13" t="s">
        <v>39</v>
      </c>
      <c r="AX106" s="13" t="s">
        <v>21</v>
      </c>
      <c r="AY106" s="157" t="s">
        <v>160</v>
      </c>
    </row>
    <row r="107" spans="2:65" s="1" customFormat="1" ht="24.2" customHeight="1" x14ac:dyDescent="0.2">
      <c r="B107" s="33"/>
      <c r="C107" s="132" t="s">
        <v>210</v>
      </c>
      <c r="D107" s="132" t="s">
        <v>162</v>
      </c>
      <c r="E107" s="133" t="s">
        <v>1171</v>
      </c>
      <c r="F107" s="134" t="s">
        <v>1172</v>
      </c>
      <c r="G107" s="135" t="s">
        <v>213</v>
      </c>
      <c r="H107" s="136">
        <v>2</v>
      </c>
      <c r="I107" s="137"/>
      <c r="J107" s="138">
        <f>ROUND(I107*H107,2)</f>
        <v>0</v>
      </c>
      <c r="K107" s="134" t="s">
        <v>321</v>
      </c>
      <c r="L107" s="33"/>
      <c r="M107" s="139" t="s">
        <v>33</v>
      </c>
      <c r="N107" s="140" t="s">
        <v>49</v>
      </c>
      <c r="P107" s="141">
        <f>O107*H107</f>
        <v>0</v>
      </c>
      <c r="Q107" s="141">
        <v>0.17488999999999999</v>
      </c>
      <c r="R107" s="141">
        <f>Q107*H107</f>
        <v>0.34977999999999998</v>
      </c>
      <c r="S107" s="141">
        <v>0</v>
      </c>
      <c r="T107" s="142">
        <f>S107*H107</f>
        <v>0</v>
      </c>
      <c r="AR107" s="143" t="s">
        <v>167</v>
      </c>
      <c r="AT107" s="143" t="s">
        <v>162</v>
      </c>
      <c r="AU107" s="143" t="s">
        <v>87</v>
      </c>
      <c r="AY107" s="17" t="s">
        <v>160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7" t="s">
        <v>21</v>
      </c>
      <c r="BK107" s="144">
        <f>ROUND(I107*H107,2)</f>
        <v>0</v>
      </c>
      <c r="BL107" s="17" t="s">
        <v>167</v>
      </c>
      <c r="BM107" s="143" t="s">
        <v>1173</v>
      </c>
    </row>
    <row r="108" spans="2:65" s="1" customFormat="1" ht="16.5" customHeight="1" x14ac:dyDescent="0.2">
      <c r="B108" s="33"/>
      <c r="C108" s="170" t="s">
        <v>187</v>
      </c>
      <c r="D108" s="170" t="s">
        <v>184</v>
      </c>
      <c r="E108" s="171" t="s">
        <v>1174</v>
      </c>
      <c r="F108" s="172" t="s">
        <v>1175</v>
      </c>
      <c r="G108" s="173" t="s">
        <v>237</v>
      </c>
      <c r="H108" s="174">
        <v>8</v>
      </c>
      <c r="I108" s="175"/>
      <c r="J108" s="176">
        <f>ROUND(I108*H108,2)</f>
        <v>0</v>
      </c>
      <c r="K108" s="172" t="s">
        <v>166</v>
      </c>
      <c r="L108" s="177"/>
      <c r="M108" s="178" t="s">
        <v>33</v>
      </c>
      <c r="N108" s="179" t="s">
        <v>49</v>
      </c>
      <c r="P108" s="141">
        <f>O108*H108</f>
        <v>0</v>
      </c>
      <c r="Q108" s="141">
        <v>5.5500000000000002E-3</v>
      </c>
      <c r="R108" s="141">
        <f>Q108*H108</f>
        <v>4.4400000000000002E-2</v>
      </c>
      <c r="S108" s="141">
        <v>0</v>
      </c>
      <c r="T108" s="142">
        <f>S108*H108</f>
        <v>0</v>
      </c>
      <c r="AR108" s="143" t="s">
        <v>187</v>
      </c>
      <c r="AT108" s="143" t="s">
        <v>184</v>
      </c>
      <c r="AU108" s="143" t="s">
        <v>87</v>
      </c>
      <c r="AY108" s="17" t="s">
        <v>160</v>
      </c>
      <c r="BE108" s="144">
        <f>IF(N108="základní",J108,0)</f>
        <v>0</v>
      </c>
      <c r="BF108" s="144">
        <f>IF(N108="snížená",J108,0)</f>
        <v>0</v>
      </c>
      <c r="BG108" s="144">
        <f>IF(N108="zákl. přenesená",J108,0)</f>
        <v>0</v>
      </c>
      <c r="BH108" s="144">
        <f>IF(N108="sníž. přenesená",J108,0)</f>
        <v>0</v>
      </c>
      <c r="BI108" s="144">
        <f>IF(N108="nulová",J108,0)</f>
        <v>0</v>
      </c>
      <c r="BJ108" s="17" t="s">
        <v>21</v>
      </c>
      <c r="BK108" s="144">
        <f>ROUND(I108*H108,2)</f>
        <v>0</v>
      </c>
      <c r="BL108" s="17" t="s">
        <v>167</v>
      </c>
      <c r="BM108" s="143" t="s">
        <v>1176</v>
      </c>
    </row>
    <row r="109" spans="2:65" s="13" customFormat="1" x14ac:dyDescent="0.2">
      <c r="B109" s="156"/>
      <c r="D109" s="150" t="s">
        <v>171</v>
      </c>
      <c r="E109" s="157" t="s">
        <v>33</v>
      </c>
      <c r="F109" s="158" t="s">
        <v>1177</v>
      </c>
      <c r="H109" s="159">
        <v>8</v>
      </c>
      <c r="I109" s="160"/>
      <c r="L109" s="156"/>
      <c r="M109" s="161"/>
      <c r="T109" s="162"/>
      <c r="AT109" s="157" t="s">
        <v>171</v>
      </c>
      <c r="AU109" s="157" t="s">
        <v>87</v>
      </c>
      <c r="AV109" s="13" t="s">
        <v>87</v>
      </c>
      <c r="AW109" s="13" t="s">
        <v>39</v>
      </c>
      <c r="AX109" s="13" t="s">
        <v>21</v>
      </c>
      <c r="AY109" s="157" t="s">
        <v>160</v>
      </c>
    </row>
    <row r="110" spans="2:65" s="1" customFormat="1" ht="16.5" customHeight="1" x14ac:dyDescent="0.2">
      <c r="B110" s="33"/>
      <c r="C110" s="170" t="s">
        <v>220</v>
      </c>
      <c r="D110" s="170" t="s">
        <v>184</v>
      </c>
      <c r="E110" s="171" t="s">
        <v>1178</v>
      </c>
      <c r="F110" s="172" t="s">
        <v>1179</v>
      </c>
      <c r="G110" s="173" t="s">
        <v>213</v>
      </c>
      <c r="H110" s="174">
        <v>2</v>
      </c>
      <c r="I110" s="175"/>
      <c r="J110" s="176">
        <f>ROUND(I110*H110,2)</f>
        <v>0</v>
      </c>
      <c r="K110" s="172" t="s">
        <v>321</v>
      </c>
      <c r="L110" s="177"/>
      <c r="M110" s="178" t="s">
        <v>33</v>
      </c>
      <c r="N110" s="179" t="s">
        <v>49</v>
      </c>
      <c r="P110" s="141">
        <f>O110*H110</f>
        <v>0</v>
      </c>
      <c r="Q110" s="141">
        <v>1.0000000000000001E-5</v>
      </c>
      <c r="R110" s="141">
        <f>Q110*H110</f>
        <v>2.0000000000000002E-5</v>
      </c>
      <c r="S110" s="141">
        <v>0</v>
      </c>
      <c r="T110" s="142">
        <f>S110*H110</f>
        <v>0</v>
      </c>
      <c r="AR110" s="143" t="s">
        <v>187</v>
      </c>
      <c r="AT110" s="143" t="s">
        <v>184</v>
      </c>
      <c r="AU110" s="143" t="s">
        <v>87</v>
      </c>
      <c r="AY110" s="17" t="s">
        <v>160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7" t="s">
        <v>21</v>
      </c>
      <c r="BK110" s="144">
        <f>ROUND(I110*H110,2)</f>
        <v>0</v>
      </c>
      <c r="BL110" s="17" t="s">
        <v>167</v>
      </c>
      <c r="BM110" s="143" t="s">
        <v>1180</v>
      </c>
    </row>
    <row r="111" spans="2:65" s="1" customFormat="1" ht="24.2" customHeight="1" x14ac:dyDescent="0.2">
      <c r="B111" s="33"/>
      <c r="C111" s="132" t="s">
        <v>225</v>
      </c>
      <c r="D111" s="132" t="s">
        <v>162</v>
      </c>
      <c r="E111" s="133" t="s">
        <v>1181</v>
      </c>
      <c r="F111" s="134" t="s">
        <v>1182</v>
      </c>
      <c r="G111" s="135" t="s">
        <v>237</v>
      </c>
      <c r="H111" s="136">
        <v>8</v>
      </c>
      <c r="I111" s="137"/>
      <c r="J111" s="138">
        <f>ROUND(I111*H111,2)</f>
        <v>0</v>
      </c>
      <c r="K111" s="134" t="s">
        <v>166</v>
      </c>
      <c r="L111" s="33"/>
      <c r="M111" s="139" t="s">
        <v>33</v>
      </c>
      <c r="N111" s="140" t="s">
        <v>49</v>
      </c>
      <c r="P111" s="141">
        <f>O111*H111</f>
        <v>0</v>
      </c>
      <c r="Q111" s="141">
        <v>5.0000000000000002E-5</v>
      </c>
      <c r="R111" s="141">
        <f>Q111*H111</f>
        <v>4.0000000000000002E-4</v>
      </c>
      <c r="S111" s="141">
        <v>0</v>
      </c>
      <c r="T111" s="142">
        <f>S111*H111</f>
        <v>0</v>
      </c>
      <c r="AR111" s="143" t="s">
        <v>167</v>
      </c>
      <c r="AT111" s="143" t="s">
        <v>162</v>
      </c>
      <c r="AU111" s="143" t="s">
        <v>87</v>
      </c>
      <c r="AY111" s="17" t="s">
        <v>160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7" t="s">
        <v>21</v>
      </c>
      <c r="BK111" s="144">
        <f>ROUND(I111*H111,2)</f>
        <v>0</v>
      </c>
      <c r="BL111" s="17" t="s">
        <v>167</v>
      </c>
      <c r="BM111" s="143" t="s">
        <v>1183</v>
      </c>
    </row>
    <row r="112" spans="2:65" s="1" customFormat="1" x14ac:dyDescent="0.2">
      <c r="B112" s="33"/>
      <c r="D112" s="145" t="s">
        <v>169</v>
      </c>
      <c r="F112" s="146" t="s">
        <v>1184</v>
      </c>
      <c r="I112" s="147"/>
      <c r="L112" s="33"/>
      <c r="M112" s="148"/>
      <c r="T112" s="54"/>
      <c r="AT112" s="17" t="s">
        <v>169</v>
      </c>
      <c r="AU112" s="17" t="s">
        <v>87</v>
      </c>
    </row>
    <row r="113" spans="2:65" s="12" customFormat="1" x14ac:dyDescent="0.2">
      <c r="B113" s="149"/>
      <c r="D113" s="150" t="s">
        <v>171</v>
      </c>
      <c r="E113" s="151" t="s">
        <v>33</v>
      </c>
      <c r="F113" s="152" t="s">
        <v>1147</v>
      </c>
      <c r="H113" s="151" t="s">
        <v>33</v>
      </c>
      <c r="I113" s="153"/>
      <c r="L113" s="149"/>
      <c r="M113" s="154"/>
      <c r="T113" s="155"/>
      <c r="AT113" s="151" t="s">
        <v>171</v>
      </c>
      <c r="AU113" s="151" t="s">
        <v>87</v>
      </c>
      <c r="AV113" s="12" t="s">
        <v>21</v>
      </c>
      <c r="AW113" s="12" t="s">
        <v>39</v>
      </c>
      <c r="AX113" s="12" t="s">
        <v>78</v>
      </c>
      <c r="AY113" s="151" t="s">
        <v>160</v>
      </c>
    </row>
    <row r="114" spans="2:65" s="13" customFormat="1" x14ac:dyDescent="0.2">
      <c r="B114" s="156"/>
      <c r="D114" s="150" t="s">
        <v>171</v>
      </c>
      <c r="E114" s="157" t="s">
        <v>33</v>
      </c>
      <c r="F114" s="158" t="s">
        <v>1177</v>
      </c>
      <c r="H114" s="159">
        <v>8</v>
      </c>
      <c r="I114" s="160"/>
      <c r="L114" s="156"/>
      <c r="M114" s="161"/>
      <c r="T114" s="162"/>
      <c r="AT114" s="157" t="s">
        <v>171</v>
      </c>
      <c r="AU114" s="157" t="s">
        <v>87</v>
      </c>
      <c r="AV114" s="13" t="s">
        <v>87</v>
      </c>
      <c r="AW114" s="13" t="s">
        <v>39</v>
      </c>
      <c r="AX114" s="13" t="s">
        <v>21</v>
      </c>
      <c r="AY114" s="157" t="s">
        <v>160</v>
      </c>
    </row>
    <row r="115" spans="2:65" s="1" customFormat="1" ht="24.2" customHeight="1" x14ac:dyDescent="0.2">
      <c r="B115" s="33"/>
      <c r="C115" s="132" t="s">
        <v>234</v>
      </c>
      <c r="D115" s="132" t="s">
        <v>162</v>
      </c>
      <c r="E115" s="133" t="s">
        <v>1185</v>
      </c>
      <c r="F115" s="134" t="s">
        <v>1186</v>
      </c>
      <c r="G115" s="135" t="s">
        <v>237</v>
      </c>
      <c r="H115" s="136">
        <v>8</v>
      </c>
      <c r="I115" s="137"/>
      <c r="J115" s="138">
        <f>ROUND(I115*H115,2)</f>
        <v>0</v>
      </c>
      <c r="K115" s="134" t="s">
        <v>166</v>
      </c>
      <c r="L115" s="33"/>
      <c r="M115" s="139" t="s">
        <v>33</v>
      </c>
      <c r="N115" s="140" t="s">
        <v>49</v>
      </c>
      <c r="P115" s="141">
        <f>O115*H115</f>
        <v>0</v>
      </c>
      <c r="Q115" s="141">
        <v>4.0000000000000003E-5</v>
      </c>
      <c r="R115" s="141">
        <f>Q115*H115</f>
        <v>3.2000000000000003E-4</v>
      </c>
      <c r="S115" s="141">
        <v>0</v>
      </c>
      <c r="T115" s="142">
        <f>S115*H115</f>
        <v>0</v>
      </c>
      <c r="AR115" s="143" t="s">
        <v>167</v>
      </c>
      <c r="AT115" s="143" t="s">
        <v>162</v>
      </c>
      <c r="AU115" s="143" t="s">
        <v>87</v>
      </c>
      <c r="AY115" s="17" t="s">
        <v>160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7" t="s">
        <v>21</v>
      </c>
      <c r="BK115" s="144">
        <f>ROUND(I115*H115,2)</f>
        <v>0</v>
      </c>
      <c r="BL115" s="17" t="s">
        <v>167</v>
      </c>
      <c r="BM115" s="143" t="s">
        <v>1187</v>
      </c>
    </row>
    <row r="116" spans="2:65" s="1" customFormat="1" x14ac:dyDescent="0.2">
      <c r="B116" s="33"/>
      <c r="D116" s="145" t="s">
        <v>169</v>
      </c>
      <c r="F116" s="146" t="s">
        <v>1188</v>
      </c>
      <c r="I116" s="147"/>
      <c r="L116" s="33"/>
      <c r="M116" s="148"/>
      <c r="T116" s="54"/>
      <c r="AT116" s="17" t="s">
        <v>169</v>
      </c>
      <c r="AU116" s="17" t="s">
        <v>87</v>
      </c>
    </row>
    <row r="117" spans="2:65" s="11" customFormat="1" ht="22.9" customHeight="1" x14ac:dyDescent="0.2">
      <c r="B117" s="120"/>
      <c r="D117" s="121" t="s">
        <v>77</v>
      </c>
      <c r="E117" s="130" t="s">
        <v>220</v>
      </c>
      <c r="F117" s="130" t="s">
        <v>233</v>
      </c>
      <c r="I117" s="123"/>
      <c r="J117" s="131">
        <f>BK117</f>
        <v>0</v>
      </c>
      <c r="L117" s="120"/>
      <c r="M117" s="125"/>
      <c r="P117" s="126">
        <f>SUM(P118:P131)</f>
        <v>0</v>
      </c>
      <c r="R117" s="126">
        <f>SUM(R118:R131)</f>
        <v>1.5852999999999999</v>
      </c>
      <c r="T117" s="127">
        <f>SUM(T118:T131)</f>
        <v>0</v>
      </c>
      <c r="AR117" s="121" t="s">
        <v>21</v>
      </c>
      <c r="AT117" s="128" t="s">
        <v>77</v>
      </c>
      <c r="AU117" s="128" t="s">
        <v>21</v>
      </c>
      <c r="AY117" s="121" t="s">
        <v>160</v>
      </c>
      <c r="BK117" s="129">
        <f>SUM(BK118:BK131)</f>
        <v>0</v>
      </c>
    </row>
    <row r="118" spans="2:65" s="1" customFormat="1" ht="16.5" customHeight="1" x14ac:dyDescent="0.2">
      <c r="B118" s="33"/>
      <c r="C118" s="132" t="s">
        <v>8</v>
      </c>
      <c r="D118" s="132" t="s">
        <v>162</v>
      </c>
      <c r="E118" s="133" t="s">
        <v>1189</v>
      </c>
      <c r="F118" s="134" t="s">
        <v>1190</v>
      </c>
      <c r="G118" s="135" t="s">
        <v>213</v>
      </c>
      <c r="H118" s="136">
        <v>9</v>
      </c>
      <c r="I118" s="137"/>
      <c r="J118" s="138">
        <f>ROUND(I118*H118,2)</f>
        <v>0</v>
      </c>
      <c r="K118" s="134" t="s">
        <v>166</v>
      </c>
      <c r="L118" s="33"/>
      <c r="M118" s="139" t="s">
        <v>33</v>
      </c>
      <c r="N118" s="140" t="s">
        <v>49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167</v>
      </c>
      <c r="AT118" s="143" t="s">
        <v>162</v>
      </c>
      <c r="AU118" s="143" t="s">
        <v>87</v>
      </c>
      <c r="AY118" s="17" t="s">
        <v>160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7" t="s">
        <v>21</v>
      </c>
      <c r="BK118" s="144">
        <f>ROUND(I118*H118,2)</f>
        <v>0</v>
      </c>
      <c r="BL118" s="17" t="s">
        <v>167</v>
      </c>
      <c r="BM118" s="143" t="s">
        <v>1191</v>
      </c>
    </row>
    <row r="119" spans="2:65" s="1" customFormat="1" x14ac:dyDescent="0.2">
      <c r="B119" s="33"/>
      <c r="D119" s="145" t="s">
        <v>169</v>
      </c>
      <c r="F119" s="146" t="s">
        <v>1192</v>
      </c>
      <c r="I119" s="147"/>
      <c r="L119" s="33"/>
      <c r="M119" s="148"/>
      <c r="T119" s="54"/>
      <c r="AT119" s="17" t="s">
        <v>169</v>
      </c>
      <c r="AU119" s="17" t="s">
        <v>87</v>
      </c>
    </row>
    <row r="120" spans="2:65" s="12" customFormat="1" x14ac:dyDescent="0.2">
      <c r="B120" s="149"/>
      <c r="D120" s="150" t="s">
        <v>171</v>
      </c>
      <c r="E120" s="151" t="s">
        <v>33</v>
      </c>
      <c r="F120" s="152" t="s">
        <v>1193</v>
      </c>
      <c r="H120" s="151" t="s">
        <v>33</v>
      </c>
      <c r="I120" s="153"/>
      <c r="L120" s="149"/>
      <c r="M120" s="154"/>
      <c r="T120" s="155"/>
      <c r="AT120" s="151" t="s">
        <v>171</v>
      </c>
      <c r="AU120" s="151" t="s">
        <v>87</v>
      </c>
      <c r="AV120" s="12" t="s">
        <v>21</v>
      </c>
      <c r="AW120" s="12" t="s">
        <v>39</v>
      </c>
      <c r="AX120" s="12" t="s">
        <v>78</v>
      </c>
      <c r="AY120" s="151" t="s">
        <v>160</v>
      </c>
    </row>
    <row r="121" spans="2:65" s="13" customFormat="1" x14ac:dyDescent="0.2">
      <c r="B121" s="156"/>
      <c r="D121" s="150" t="s">
        <v>171</v>
      </c>
      <c r="E121" s="157" t="s">
        <v>33</v>
      </c>
      <c r="F121" s="158" t="s">
        <v>1194</v>
      </c>
      <c r="H121" s="159">
        <v>9</v>
      </c>
      <c r="I121" s="160"/>
      <c r="L121" s="156"/>
      <c r="M121" s="161"/>
      <c r="T121" s="162"/>
      <c r="AT121" s="157" t="s">
        <v>171</v>
      </c>
      <c r="AU121" s="157" t="s">
        <v>87</v>
      </c>
      <c r="AV121" s="13" t="s">
        <v>87</v>
      </c>
      <c r="AW121" s="13" t="s">
        <v>39</v>
      </c>
      <c r="AX121" s="13" t="s">
        <v>21</v>
      </c>
      <c r="AY121" s="157" t="s">
        <v>160</v>
      </c>
    </row>
    <row r="122" spans="2:65" s="1" customFormat="1" ht="16.5" customHeight="1" x14ac:dyDescent="0.2">
      <c r="B122" s="33"/>
      <c r="C122" s="170" t="s">
        <v>249</v>
      </c>
      <c r="D122" s="170" t="s">
        <v>184</v>
      </c>
      <c r="E122" s="171" t="s">
        <v>1195</v>
      </c>
      <c r="F122" s="172" t="s">
        <v>1196</v>
      </c>
      <c r="G122" s="173" t="s">
        <v>213</v>
      </c>
      <c r="H122" s="174">
        <v>9</v>
      </c>
      <c r="I122" s="175"/>
      <c r="J122" s="176">
        <f>ROUND(I122*H122,2)</f>
        <v>0</v>
      </c>
      <c r="K122" s="172" t="s">
        <v>166</v>
      </c>
      <c r="L122" s="177"/>
      <c r="M122" s="178" t="s">
        <v>33</v>
      </c>
      <c r="N122" s="179" t="s">
        <v>49</v>
      </c>
      <c r="P122" s="141">
        <f>O122*H122</f>
        <v>0</v>
      </c>
      <c r="Q122" s="141">
        <v>0.17599999999999999</v>
      </c>
      <c r="R122" s="141">
        <f>Q122*H122</f>
        <v>1.5839999999999999</v>
      </c>
      <c r="S122" s="141">
        <v>0</v>
      </c>
      <c r="T122" s="142">
        <f>S122*H122</f>
        <v>0</v>
      </c>
      <c r="AR122" s="143" t="s">
        <v>187</v>
      </c>
      <c r="AT122" s="143" t="s">
        <v>184</v>
      </c>
      <c r="AU122" s="143" t="s">
        <v>87</v>
      </c>
      <c r="AY122" s="17" t="s">
        <v>160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7" t="s">
        <v>21</v>
      </c>
      <c r="BK122" s="144">
        <f>ROUND(I122*H122,2)</f>
        <v>0</v>
      </c>
      <c r="BL122" s="17" t="s">
        <v>167</v>
      </c>
      <c r="BM122" s="143" t="s">
        <v>1197</v>
      </c>
    </row>
    <row r="123" spans="2:65" s="1" customFormat="1" ht="24.2" customHeight="1" x14ac:dyDescent="0.2">
      <c r="B123" s="33"/>
      <c r="C123" s="132" t="s">
        <v>257</v>
      </c>
      <c r="D123" s="132" t="s">
        <v>162</v>
      </c>
      <c r="E123" s="133" t="s">
        <v>1198</v>
      </c>
      <c r="F123" s="134" t="s">
        <v>1199</v>
      </c>
      <c r="G123" s="135" t="s">
        <v>213</v>
      </c>
      <c r="H123" s="136">
        <v>1</v>
      </c>
      <c r="I123" s="137"/>
      <c r="J123" s="138">
        <f>ROUND(I123*H123,2)</f>
        <v>0</v>
      </c>
      <c r="K123" s="134" t="s">
        <v>166</v>
      </c>
      <c r="L123" s="33"/>
      <c r="M123" s="139" t="s">
        <v>33</v>
      </c>
      <c r="N123" s="140" t="s">
        <v>49</v>
      </c>
      <c r="P123" s="141">
        <f>O123*H123</f>
        <v>0</v>
      </c>
      <c r="Q123" s="141">
        <v>1.1E-4</v>
      </c>
      <c r="R123" s="141">
        <f>Q123*H123</f>
        <v>1.1E-4</v>
      </c>
      <c r="S123" s="141">
        <v>0</v>
      </c>
      <c r="T123" s="142">
        <f>S123*H123</f>
        <v>0</v>
      </c>
      <c r="AR123" s="143" t="s">
        <v>167</v>
      </c>
      <c r="AT123" s="143" t="s">
        <v>162</v>
      </c>
      <c r="AU123" s="143" t="s">
        <v>87</v>
      </c>
      <c r="AY123" s="17" t="s">
        <v>160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7" t="s">
        <v>21</v>
      </c>
      <c r="BK123" s="144">
        <f>ROUND(I123*H123,2)</f>
        <v>0</v>
      </c>
      <c r="BL123" s="17" t="s">
        <v>167</v>
      </c>
      <c r="BM123" s="143" t="s">
        <v>1200</v>
      </c>
    </row>
    <row r="124" spans="2:65" s="1" customFormat="1" x14ac:dyDescent="0.2">
      <c r="B124" s="33"/>
      <c r="D124" s="145" t="s">
        <v>169</v>
      </c>
      <c r="F124" s="146" t="s">
        <v>1201</v>
      </c>
      <c r="I124" s="147"/>
      <c r="L124" s="33"/>
      <c r="M124" s="148"/>
      <c r="T124" s="54"/>
      <c r="AT124" s="17" t="s">
        <v>169</v>
      </c>
      <c r="AU124" s="17" t="s">
        <v>87</v>
      </c>
    </row>
    <row r="125" spans="2:65" s="12" customFormat="1" x14ac:dyDescent="0.2">
      <c r="B125" s="149"/>
      <c r="D125" s="150" t="s">
        <v>171</v>
      </c>
      <c r="E125" s="151" t="s">
        <v>33</v>
      </c>
      <c r="F125" s="152" t="s">
        <v>1202</v>
      </c>
      <c r="H125" s="151" t="s">
        <v>33</v>
      </c>
      <c r="I125" s="153"/>
      <c r="L125" s="149"/>
      <c r="M125" s="154"/>
      <c r="T125" s="155"/>
      <c r="AT125" s="151" t="s">
        <v>171</v>
      </c>
      <c r="AU125" s="151" t="s">
        <v>87</v>
      </c>
      <c r="AV125" s="12" t="s">
        <v>21</v>
      </c>
      <c r="AW125" s="12" t="s">
        <v>39</v>
      </c>
      <c r="AX125" s="12" t="s">
        <v>78</v>
      </c>
      <c r="AY125" s="151" t="s">
        <v>160</v>
      </c>
    </row>
    <row r="126" spans="2:65" s="13" customFormat="1" x14ac:dyDescent="0.2">
      <c r="B126" s="156"/>
      <c r="D126" s="150" t="s">
        <v>171</v>
      </c>
      <c r="E126" s="157" t="s">
        <v>33</v>
      </c>
      <c r="F126" s="158" t="s">
        <v>21</v>
      </c>
      <c r="H126" s="159">
        <v>1</v>
      </c>
      <c r="I126" s="160"/>
      <c r="L126" s="156"/>
      <c r="M126" s="161"/>
      <c r="T126" s="162"/>
      <c r="AT126" s="157" t="s">
        <v>171</v>
      </c>
      <c r="AU126" s="157" t="s">
        <v>87</v>
      </c>
      <c r="AV126" s="13" t="s">
        <v>87</v>
      </c>
      <c r="AW126" s="13" t="s">
        <v>39</v>
      </c>
      <c r="AX126" s="13" t="s">
        <v>21</v>
      </c>
      <c r="AY126" s="157" t="s">
        <v>160</v>
      </c>
    </row>
    <row r="127" spans="2:65" s="1" customFormat="1" ht="21.75" customHeight="1" x14ac:dyDescent="0.2">
      <c r="B127" s="33"/>
      <c r="C127" s="132" t="s">
        <v>263</v>
      </c>
      <c r="D127" s="132" t="s">
        <v>162</v>
      </c>
      <c r="E127" s="133" t="s">
        <v>1203</v>
      </c>
      <c r="F127" s="134" t="s">
        <v>1204</v>
      </c>
      <c r="G127" s="135" t="s">
        <v>213</v>
      </c>
      <c r="H127" s="136">
        <v>1</v>
      </c>
      <c r="I127" s="137"/>
      <c r="J127" s="138">
        <f>ROUND(I127*H127,2)</f>
        <v>0</v>
      </c>
      <c r="K127" s="134" t="s">
        <v>166</v>
      </c>
      <c r="L127" s="33"/>
      <c r="M127" s="139" t="s">
        <v>33</v>
      </c>
      <c r="N127" s="140" t="s">
        <v>49</v>
      </c>
      <c r="P127" s="141">
        <f>O127*H127</f>
        <v>0</v>
      </c>
      <c r="Q127" s="141">
        <v>9.7999999999999997E-4</v>
      </c>
      <c r="R127" s="141">
        <f>Q127*H127</f>
        <v>9.7999999999999997E-4</v>
      </c>
      <c r="S127" s="141">
        <v>0</v>
      </c>
      <c r="T127" s="142">
        <f>S127*H127</f>
        <v>0</v>
      </c>
      <c r="AR127" s="143" t="s">
        <v>167</v>
      </c>
      <c r="AT127" s="143" t="s">
        <v>162</v>
      </c>
      <c r="AU127" s="143" t="s">
        <v>87</v>
      </c>
      <c r="AY127" s="17" t="s">
        <v>160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7" t="s">
        <v>21</v>
      </c>
      <c r="BK127" s="144">
        <f>ROUND(I127*H127,2)</f>
        <v>0</v>
      </c>
      <c r="BL127" s="17" t="s">
        <v>167</v>
      </c>
      <c r="BM127" s="143" t="s">
        <v>1205</v>
      </c>
    </row>
    <row r="128" spans="2:65" s="1" customFormat="1" x14ac:dyDescent="0.2">
      <c r="B128" s="33"/>
      <c r="D128" s="145" t="s">
        <v>169</v>
      </c>
      <c r="F128" s="146" t="s">
        <v>1206</v>
      </c>
      <c r="I128" s="147"/>
      <c r="L128" s="33"/>
      <c r="M128" s="148"/>
      <c r="T128" s="54"/>
      <c r="AT128" s="17" t="s">
        <v>169</v>
      </c>
      <c r="AU128" s="17" t="s">
        <v>87</v>
      </c>
    </row>
    <row r="129" spans="2:65" s="1" customFormat="1" ht="24.2" customHeight="1" x14ac:dyDescent="0.2">
      <c r="B129" s="33"/>
      <c r="C129" s="132" t="s">
        <v>270</v>
      </c>
      <c r="D129" s="132" t="s">
        <v>162</v>
      </c>
      <c r="E129" s="133" t="s">
        <v>1207</v>
      </c>
      <c r="F129" s="134" t="s">
        <v>1208</v>
      </c>
      <c r="G129" s="135" t="s">
        <v>213</v>
      </c>
      <c r="H129" s="136">
        <v>3</v>
      </c>
      <c r="I129" s="137"/>
      <c r="J129" s="138">
        <f>ROUND(I129*H129,2)</f>
        <v>0</v>
      </c>
      <c r="K129" s="134" t="s">
        <v>321</v>
      </c>
      <c r="L129" s="33"/>
      <c r="M129" s="139" t="s">
        <v>33</v>
      </c>
      <c r="N129" s="140" t="s">
        <v>49</v>
      </c>
      <c r="P129" s="141">
        <f>O129*H129</f>
        <v>0</v>
      </c>
      <c r="Q129" s="141">
        <v>6.9999999999999994E-5</v>
      </c>
      <c r="R129" s="141">
        <f>Q129*H129</f>
        <v>2.0999999999999998E-4</v>
      </c>
      <c r="S129" s="141">
        <v>0</v>
      </c>
      <c r="T129" s="142">
        <f>S129*H129</f>
        <v>0</v>
      </c>
      <c r="AR129" s="143" t="s">
        <v>270</v>
      </c>
      <c r="AT129" s="143" t="s">
        <v>162</v>
      </c>
      <c r="AU129" s="143" t="s">
        <v>87</v>
      </c>
      <c r="AY129" s="17" t="s">
        <v>160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7" t="s">
        <v>21</v>
      </c>
      <c r="BK129" s="144">
        <f>ROUND(I129*H129,2)</f>
        <v>0</v>
      </c>
      <c r="BL129" s="17" t="s">
        <v>270</v>
      </c>
      <c r="BM129" s="143" t="s">
        <v>1209</v>
      </c>
    </row>
    <row r="130" spans="2:65" s="12" customFormat="1" x14ac:dyDescent="0.2">
      <c r="B130" s="149"/>
      <c r="D130" s="150" t="s">
        <v>171</v>
      </c>
      <c r="E130" s="151" t="s">
        <v>33</v>
      </c>
      <c r="F130" s="152" t="s">
        <v>1210</v>
      </c>
      <c r="H130" s="151" t="s">
        <v>33</v>
      </c>
      <c r="I130" s="153"/>
      <c r="L130" s="149"/>
      <c r="M130" s="154"/>
      <c r="T130" s="155"/>
      <c r="AT130" s="151" t="s">
        <v>171</v>
      </c>
      <c r="AU130" s="151" t="s">
        <v>87</v>
      </c>
      <c r="AV130" s="12" t="s">
        <v>21</v>
      </c>
      <c r="AW130" s="12" t="s">
        <v>39</v>
      </c>
      <c r="AX130" s="12" t="s">
        <v>78</v>
      </c>
      <c r="AY130" s="151" t="s">
        <v>160</v>
      </c>
    </row>
    <row r="131" spans="2:65" s="13" customFormat="1" x14ac:dyDescent="0.2">
      <c r="B131" s="156"/>
      <c r="D131" s="150" t="s">
        <v>171</v>
      </c>
      <c r="E131" s="157" t="s">
        <v>33</v>
      </c>
      <c r="F131" s="158" t="s">
        <v>103</v>
      </c>
      <c r="H131" s="159">
        <v>3</v>
      </c>
      <c r="I131" s="160"/>
      <c r="L131" s="156"/>
      <c r="M131" s="161"/>
      <c r="T131" s="162"/>
      <c r="AT131" s="157" t="s">
        <v>171</v>
      </c>
      <c r="AU131" s="157" t="s">
        <v>87</v>
      </c>
      <c r="AV131" s="13" t="s">
        <v>87</v>
      </c>
      <c r="AW131" s="13" t="s">
        <v>39</v>
      </c>
      <c r="AX131" s="13" t="s">
        <v>21</v>
      </c>
      <c r="AY131" s="157" t="s">
        <v>160</v>
      </c>
    </row>
    <row r="132" spans="2:65" s="11" customFormat="1" ht="22.9" customHeight="1" x14ac:dyDescent="0.2">
      <c r="B132" s="120"/>
      <c r="D132" s="121" t="s">
        <v>77</v>
      </c>
      <c r="E132" s="130" t="s">
        <v>306</v>
      </c>
      <c r="F132" s="130" t="s">
        <v>307</v>
      </c>
      <c r="I132" s="123"/>
      <c r="J132" s="131">
        <f>BK132</f>
        <v>0</v>
      </c>
      <c r="L132" s="120"/>
      <c r="M132" s="125"/>
      <c r="P132" s="126">
        <f>SUM(P133:P134)</f>
        <v>0</v>
      </c>
      <c r="R132" s="126">
        <f>SUM(R133:R134)</f>
        <v>0</v>
      </c>
      <c r="T132" s="127">
        <f>SUM(T133:T134)</f>
        <v>0</v>
      </c>
      <c r="AR132" s="121" t="s">
        <v>21</v>
      </c>
      <c r="AT132" s="128" t="s">
        <v>77</v>
      </c>
      <c r="AU132" s="128" t="s">
        <v>21</v>
      </c>
      <c r="AY132" s="121" t="s">
        <v>160</v>
      </c>
      <c r="BK132" s="129">
        <f>SUM(BK133:BK134)</f>
        <v>0</v>
      </c>
    </row>
    <row r="133" spans="2:65" s="1" customFormat="1" ht="33" customHeight="1" x14ac:dyDescent="0.2">
      <c r="B133" s="33"/>
      <c r="C133" s="132" t="s">
        <v>277</v>
      </c>
      <c r="D133" s="132" t="s">
        <v>162</v>
      </c>
      <c r="E133" s="133" t="s">
        <v>309</v>
      </c>
      <c r="F133" s="134" t="s">
        <v>310</v>
      </c>
      <c r="G133" s="135" t="s">
        <v>176</v>
      </c>
      <c r="H133" s="136">
        <v>5.1920000000000002</v>
      </c>
      <c r="I133" s="137"/>
      <c r="J133" s="138">
        <f>ROUND(I133*H133,2)</f>
        <v>0</v>
      </c>
      <c r="K133" s="134" t="s">
        <v>166</v>
      </c>
      <c r="L133" s="33"/>
      <c r="M133" s="139" t="s">
        <v>33</v>
      </c>
      <c r="N133" s="140" t="s">
        <v>49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167</v>
      </c>
      <c r="AT133" s="143" t="s">
        <v>162</v>
      </c>
      <c r="AU133" s="143" t="s">
        <v>87</v>
      </c>
      <c r="AY133" s="17" t="s">
        <v>160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7" t="s">
        <v>21</v>
      </c>
      <c r="BK133" s="144">
        <f>ROUND(I133*H133,2)</f>
        <v>0</v>
      </c>
      <c r="BL133" s="17" t="s">
        <v>167</v>
      </c>
      <c r="BM133" s="143" t="s">
        <v>1211</v>
      </c>
    </row>
    <row r="134" spans="2:65" s="1" customFormat="1" x14ac:dyDescent="0.2">
      <c r="B134" s="33"/>
      <c r="D134" s="145" t="s">
        <v>169</v>
      </c>
      <c r="F134" s="146" t="s">
        <v>312</v>
      </c>
      <c r="I134" s="147"/>
      <c r="L134" s="33"/>
      <c r="M134" s="148"/>
      <c r="T134" s="54"/>
      <c r="AT134" s="17" t="s">
        <v>169</v>
      </c>
      <c r="AU134" s="17" t="s">
        <v>87</v>
      </c>
    </row>
    <row r="135" spans="2:65" s="11" customFormat="1" ht="25.9" customHeight="1" x14ac:dyDescent="0.2">
      <c r="B135" s="120"/>
      <c r="D135" s="121" t="s">
        <v>77</v>
      </c>
      <c r="E135" s="122" t="s">
        <v>313</v>
      </c>
      <c r="F135" s="122" t="s">
        <v>314</v>
      </c>
      <c r="I135" s="123"/>
      <c r="J135" s="124">
        <f>BK135</f>
        <v>0</v>
      </c>
      <c r="L135" s="120"/>
      <c r="M135" s="125"/>
      <c r="P135" s="126">
        <f>P136</f>
        <v>0</v>
      </c>
      <c r="R135" s="126">
        <f>R136</f>
        <v>0.51958660000000001</v>
      </c>
      <c r="T135" s="127">
        <f>T136</f>
        <v>0</v>
      </c>
      <c r="AR135" s="121" t="s">
        <v>87</v>
      </c>
      <c r="AT135" s="128" t="s">
        <v>77</v>
      </c>
      <c r="AU135" s="128" t="s">
        <v>78</v>
      </c>
      <c r="AY135" s="121" t="s">
        <v>160</v>
      </c>
      <c r="BK135" s="129">
        <f>BK136</f>
        <v>0</v>
      </c>
    </row>
    <row r="136" spans="2:65" s="11" customFormat="1" ht="22.9" customHeight="1" x14ac:dyDescent="0.2">
      <c r="B136" s="120"/>
      <c r="D136" s="121" t="s">
        <v>77</v>
      </c>
      <c r="E136" s="130" t="s">
        <v>1212</v>
      </c>
      <c r="F136" s="130" t="s">
        <v>1213</v>
      </c>
      <c r="I136" s="123"/>
      <c r="J136" s="131">
        <f>BK136</f>
        <v>0</v>
      </c>
      <c r="L136" s="120"/>
      <c r="M136" s="125"/>
      <c r="P136" s="126">
        <f>SUM(P137:P165)</f>
        <v>0</v>
      </c>
      <c r="R136" s="126">
        <f>SUM(R137:R165)</f>
        <v>0.51958660000000001</v>
      </c>
      <c r="T136" s="127">
        <f>SUM(T137:T165)</f>
        <v>0</v>
      </c>
      <c r="AR136" s="121" t="s">
        <v>87</v>
      </c>
      <c r="AT136" s="128" t="s">
        <v>77</v>
      </c>
      <c r="AU136" s="128" t="s">
        <v>21</v>
      </c>
      <c r="AY136" s="121" t="s">
        <v>160</v>
      </c>
      <c r="BK136" s="129">
        <f>SUM(BK137:BK165)</f>
        <v>0</v>
      </c>
    </row>
    <row r="137" spans="2:65" s="1" customFormat="1" ht="16.5" customHeight="1" x14ac:dyDescent="0.2">
      <c r="B137" s="33"/>
      <c r="C137" s="132" t="s">
        <v>282</v>
      </c>
      <c r="D137" s="132" t="s">
        <v>162</v>
      </c>
      <c r="E137" s="133" t="s">
        <v>1214</v>
      </c>
      <c r="F137" s="134" t="s">
        <v>1215</v>
      </c>
      <c r="G137" s="135" t="s">
        <v>769</v>
      </c>
      <c r="H137" s="136">
        <v>64</v>
      </c>
      <c r="I137" s="137"/>
      <c r="J137" s="138">
        <f>ROUND(I137*H137,2)</f>
        <v>0</v>
      </c>
      <c r="K137" s="134" t="s">
        <v>166</v>
      </c>
      <c r="L137" s="33"/>
      <c r="M137" s="139" t="s">
        <v>33</v>
      </c>
      <c r="N137" s="140" t="s">
        <v>49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270</v>
      </c>
      <c r="AT137" s="143" t="s">
        <v>162</v>
      </c>
      <c r="AU137" s="143" t="s">
        <v>87</v>
      </c>
      <c r="AY137" s="17" t="s">
        <v>160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7" t="s">
        <v>21</v>
      </c>
      <c r="BK137" s="144">
        <f>ROUND(I137*H137,2)</f>
        <v>0</v>
      </c>
      <c r="BL137" s="17" t="s">
        <v>270</v>
      </c>
      <c r="BM137" s="143" t="s">
        <v>1216</v>
      </c>
    </row>
    <row r="138" spans="2:65" s="1" customFormat="1" x14ac:dyDescent="0.2">
      <c r="B138" s="33"/>
      <c r="D138" s="145" t="s">
        <v>169</v>
      </c>
      <c r="F138" s="146" t="s">
        <v>1217</v>
      </c>
      <c r="I138" s="147"/>
      <c r="L138" s="33"/>
      <c r="M138" s="148"/>
      <c r="T138" s="54"/>
      <c r="AT138" s="17" t="s">
        <v>169</v>
      </c>
      <c r="AU138" s="17" t="s">
        <v>87</v>
      </c>
    </row>
    <row r="139" spans="2:65" s="12" customFormat="1" x14ac:dyDescent="0.2">
      <c r="B139" s="149"/>
      <c r="D139" s="150" t="s">
        <v>171</v>
      </c>
      <c r="E139" s="151" t="s">
        <v>33</v>
      </c>
      <c r="F139" s="152" t="s">
        <v>1218</v>
      </c>
      <c r="H139" s="151" t="s">
        <v>33</v>
      </c>
      <c r="I139" s="153"/>
      <c r="L139" s="149"/>
      <c r="M139" s="154"/>
      <c r="T139" s="155"/>
      <c r="AT139" s="151" t="s">
        <v>171</v>
      </c>
      <c r="AU139" s="151" t="s">
        <v>87</v>
      </c>
      <c r="AV139" s="12" t="s">
        <v>21</v>
      </c>
      <c r="AW139" s="12" t="s">
        <v>39</v>
      </c>
      <c r="AX139" s="12" t="s">
        <v>78</v>
      </c>
      <c r="AY139" s="151" t="s">
        <v>160</v>
      </c>
    </row>
    <row r="140" spans="2:65" s="13" customFormat="1" x14ac:dyDescent="0.2">
      <c r="B140" s="156"/>
      <c r="D140" s="150" t="s">
        <v>171</v>
      </c>
      <c r="E140" s="157" t="s">
        <v>33</v>
      </c>
      <c r="F140" s="158" t="s">
        <v>1219</v>
      </c>
      <c r="H140" s="159">
        <v>64</v>
      </c>
      <c r="I140" s="160"/>
      <c r="L140" s="156"/>
      <c r="M140" s="161"/>
      <c r="T140" s="162"/>
      <c r="AT140" s="157" t="s">
        <v>171</v>
      </c>
      <c r="AU140" s="157" t="s">
        <v>87</v>
      </c>
      <c r="AV140" s="13" t="s">
        <v>87</v>
      </c>
      <c r="AW140" s="13" t="s">
        <v>39</v>
      </c>
      <c r="AX140" s="13" t="s">
        <v>21</v>
      </c>
      <c r="AY140" s="157" t="s">
        <v>160</v>
      </c>
    </row>
    <row r="141" spans="2:65" s="1" customFormat="1" ht="16.5" customHeight="1" x14ac:dyDescent="0.2">
      <c r="B141" s="33"/>
      <c r="C141" s="170" t="s">
        <v>287</v>
      </c>
      <c r="D141" s="170" t="s">
        <v>184</v>
      </c>
      <c r="E141" s="171" t="s">
        <v>1220</v>
      </c>
      <c r="F141" s="172" t="s">
        <v>1221</v>
      </c>
      <c r="G141" s="173" t="s">
        <v>213</v>
      </c>
      <c r="H141" s="174">
        <v>16</v>
      </c>
      <c r="I141" s="175"/>
      <c r="J141" s="176">
        <f>ROUND(I141*H141,2)</f>
        <v>0</v>
      </c>
      <c r="K141" s="172" t="s">
        <v>166</v>
      </c>
      <c r="L141" s="177"/>
      <c r="M141" s="178" t="s">
        <v>33</v>
      </c>
      <c r="N141" s="179" t="s">
        <v>49</v>
      </c>
      <c r="P141" s="141">
        <f>O141*H141</f>
        <v>0</v>
      </c>
      <c r="Q141" s="141">
        <v>3.65E-3</v>
      </c>
      <c r="R141" s="141">
        <f>Q141*H141</f>
        <v>5.8400000000000001E-2</v>
      </c>
      <c r="S141" s="141">
        <v>0</v>
      </c>
      <c r="T141" s="142">
        <f>S141*H141</f>
        <v>0</v>
      </c>
      <c r="AR141" s="143" t="s">
        <v>368</v>
      </c>
      <c r="AT141" s="143" t="s">
        <v>184</v>
      </c>
      <c r="AU141" s="143" t="s">
        <v>87</v>
      </c>
      <c r="AY141" s="17" t="s">
        <v>160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7" t="s">
        <v>21</v>
      </c>
      <c r="BK141" s="144">
        <f>ROUND(I141*H141,2)</f>
        <v>0</v>
      </c>
      <c r="BL141" s="17" t="s">
        <v>270</v>
      </c>
      <c r="BM141" s="143" t="s">
        <v>1222</v>
      </c>
    </row>
    <row r="142" spans="2:65" s="12" customFormat="1" x14ac:dyDescent="0.2">
      <c r="B142" s="149"/>
      <c r="D142" s="150" t="s">
        <v>171</v>
      </c>
      <c r="E142" s="151" t="s">
        <v>33</v>
      </c>
      <c r="F142" s="152" t="s">
        <v>1223</v>
      </c>
      <c r="H142" s="151" t="s">
        <v>33</v>
      </c>
      <c r="I142" s="153"/>
      <c r="L142" s="149"/>
      <c r="M142" s="154"/>
      <c r="T142" s="155"/>
      <c r="AT142" s="151" t="s">
        <v>171</v>
      </c>
      <c r="AU142" s="151" t="s">
        <v>87</v>
      </c>
      <c r="AV142" s="12" t="s">
        <v>21</v>
      </c>
      <c r="AW142" s="12" t="s">
        <v>39</v>
      </c>
      <c r="AX142" s="12" t="s">
        <v>78</v>
      </c>
      <c r="AY142" s="151" t="s">
        <v>160</v>
      </c>
    </row>
    <row r="143" spans="2:65" s="13" customFormat="1" x14ac:dyDescent="0.2">
      <c r="B143" s="156"/>
      <c r="D143" s="150" t="s">
        <v>171</v>
      </c>
      <c r="E143" s="157" t="s">
        <v>33</v>
      </c>
      <c r="F143" s="158" t="s">
        <v>270</v>
      </c>
      <c r="H143" s="159">
        <v>16</v>
      </c>
      <c r="I143" s="160"/>
      <c r="L143" s="156"/>
      <c r="M143" s="161"/>
      <c r="T143" s="162"/>
      <c r="AT143" s="157" t="s">
        <v>171</v>
      </c>
      <c r="AU143" s="157" t="s">
        <v>87</v>
      </c>
      <c r="AV143" s="13" t="s">
        <v>87</v>
      </c>
      <c r="AW143" s="13" t="s">
        <v>39</v>
      </c>
      <c r="AX143" s="13" t="s">
        <v>21</v>
      </c>
      <c r="AY143" s="157" t="s">
        <v>160</v>
      </c>
    </row>
    <row r="144" spans="2:65" s="1" customFormat="1" ht="21.75" customHeight="1" x14ac:dyDescent="0.2">
      <c r="B144" s="33"/>
      <c r="C144" s="132" t="s">
        <v>232</v>
      </c>
      <c r="D144" s="132" t="s">
        <v>162</v>
      </c>
      <c r="E144" s="133" t="s">
        <v>1224</v>
      </c>
      <c r="F144" s="134" t="s">
        <v>1225</v>
      </c>
      <c r="G144" s="135" t="s">
        <v>165</v>
      </c>
      <c r="H144" s="136">
        <v>12.1</v>
      </c>
      <c r="I144" s="137"/>
      <c r="J144" s="138">
        <f>ROUND(I144*H144,2)</f>
        <v>0</v>
      </c>
      <c r="K144" s="134" t="s">
        <v>166</v>
      </c>
      <c r="L144" s="33"/>
      <c r="M144" s="139" t="s">
        <v>33</v>
      </c>
      <c r="N144" s="140" t="s">
        <v>49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270</v>
      </c>
      <c r="AT144" s="143" t="s">
        <v>162</v>
      </c>
      <c r="AU144" s="143" t="s">
        <v>87</v>
      </c>
      <c r="AY144" s="17" t="s">
        <v>160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7" t="s">
        <v>21</v>
      </c>
      <c r="BK144" s="144">
        <f>ROUND(I144*H144,2)</f>
        <v>0</v>
      </c>
      <c r="BL144" s="17" t="s">
        <v>270</v>
      </c>
      <c r="BM144" s="143" t="s">
        <v>1226</v>
      </c>
    </row>
    <row r="145" spans="2:65" s="1" customFormat="1" x14ac:dyDescent="0.2">
      <c r="B145" s="33"/>
      <c r="D145" s="145" t="s">
        <v>169</v>
      </c>
      <c r="F145" s="146" t="s">
        <v>1227</v>
      </c>
      <c r="I145" s="147"/>
      <c r="L145" s="33"/>
      <c r="M145" s="148"/>
      <c r="T145" s="54"/>
      <c r="AT145" s="17" t="s">
        <v>169</v>
      </c>
      <c r="AU145" s="17" t="s">
        <v>87</v>
      </c>
    </row>
    <row r="146" spans="2:65" s="1" customFormat="1" ht="16.5" customHeight="1" x14ac:dyDescent="0.2">
      <c r="B146" s="33"/>
      <c r="C146" s="170" t="s">
        <v>7</v>
      </c>
      <c r="D146" s="170" t="s">
        <v>184</v>
      </c>
      <c r="E146" s="171" t="s">
        <v>1228</v>
      </c>
      <c r="F146" s="172" t="s">
        <v>1229</v>
      </c>
      <c r="G146" s="173" t="s">
        <v>252</v>
      </c>
      <c r="H146" s="174">
        <v>0.53900000000000003</v>
      </c>
      <c r="I146" s="175"/>
      <c r="J146" s="176">
        <f>ROUND(I146*H146,2)</f>
        <v>0</v>
      </c>
      <c r="K146" s="172" t="s">
        <v>321</v>
      </c>
      <c r="L146" s="177"/>
      <c r="M146" s="178" t="s">
        <v>33</v>
      </c>
      <c r="N146" s="179" t="s">
        <v>49</v>
      </c>
      <c r="P146" s="141">
        <f>O146*H146</f>
        <v>0</v>
      </c>
      <c r="Q146" s="141">
        <v>0.55000000000000004</v>
      </c>
      <c r="R146" s="141">
        <f>Q146*H146</f>
        <v>0.29645000000000005</v>
      </c>
      <c r="S146" s="141">
        <v>0</v>
      </c>
      <c r="T146" s="142">
        <f>S146*H146</f>
        <v>0</v>
      </c>
      <c r="AR146" s="143" t="s">
        <v>368</v>
      </c>
      <c r="AT146" s="143" t="s">
        <v>184</v>
      </c>
      <c r="AU146" s="143" t="s">
        <v>87</v>
      </c>
      <c r="AY146" s="17" t="s">
        <v>160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7" t="s">
        <v>21</v>
      </c>
      <c r="BK146" s="144">
        <f>ROUND(I146*H146,2)</f>
        <v>0</v>
      </c>
      <c r="BL146" s="17" t="s">
        <v>270</v>
      </c>
      <c r="BM146" s="143" t="s">
        <v>1230</v>
      </c>
    </row>
    <row r="147" spans="2:65" s="12" customFormat="1" x14ac:dyDescent="0.2">
      <c r="B147" s="149"/>
      <c r="D147" s="150" t="s">
        <v>171</v>
      </c>
      <c r="E147" s="151" t="s">
        <v>33</v>
      </c>
      <c r="F147" s="152" t="s">
        <v>1231</v>
      </c>
      <c r="H147" s="151" t="s">
        <v>33</v>
      </c>
      <c r="I147" s="153"/>
      <c r="L147" s="149"/>
      <c r="M147" s="154"/>
      <c r="T147" s="155"/>
      <c r="AT147" s="151" t="s">
        <v>171</v>
      </c>
      <c r="AU147" s="151" t="s">
        <v>87</v>
      </c>
      <c r="AV147" s="12" t="s">
        <v>21</v>
      </c>
      <c r="AW147" s="12" t="s">
        <v>39</v>
      </c>
      <c r="AX147" s="12" t="s">
        <v>78</v>
      </c>
      <c r="AY147" s="151" t="s">
        <v>160</v>
      </c>
    </row>
    <row r="148" spans="2:65" s="13" customFormat="1" x14ac:dyDescent="0.2">
      <c r="B148" s="156"/>
      <c r="D148" s="150" t="s">
        <v>171</v>
      </c>
      <c r="E148" s="157" t="s">
        <v>33</v>
      </c>
      <c r="F148" s="158" t="s">
        <v>1232</v>
      </c>
      <c r="H148" s="159">
        <v>0.53900000000000003</v>
      </c>
      <c r="I148" s="160"/>
      <c r="L148" s="156"/>
      <c r="M148" s="161"/>
      <c r="T148" s="162"/>
      <c r="AT148" s="157" t="s">
        <v>171</v>
      </c>
      <c r="AU148" s="157" t="s">
        <v>87</v>
      </c>
      <c r="AV148" s="13" t="s">
        <v>87</v>
      </c>
      <c r="AW148" s="13" t="s">
        <v>39</v>
      </c>
      <c r="AX148" s="13" t="s">
        <v>21</v>
      </c>
      <c r="AY148" s="157" t="s">
        <v>160</v>
      </c>
    </row>
    <row r="149" spans="2:65" s="1" customFormat="1" ht="24.2" customHeight="1" x14ac:dyDescent="0.2">
      <c r="B149" s="33"/>
      <c r="C149" s="132" t="s">
        <v>301</v>
      </c>
      <c r="D149" s="132" t="s">
        <v>162</v>
      </c>
      <c r="E149" s="133" t="s">
        <v>1198</v>
      </c>
      <c r="F149" s="134" t="s">
        <v>1199</v>
      </c>
      <c r="G149" s="135" t="s">
        <v>213</v>
      </c>
      <c r="H149" s="136">
        <v>5</v>
      </c>
      <c r="I149" s="137"/>
      <c r="J149" s="138">
        <f>ROUND(I149*H149,2)</f>
        <v>0</v>
      </c>
      <c r="K149" s="134" t="s">
        <v>166</v>
      </c>
      <c r="L149" s="33"/>
      <c r="M149" s="139" t="s">
        <v>33</v>
      </c>
      <c r="N149" s="140" t="s">
        <v>49</v>
      </c>
      <c r="P149" s="141">
        <f>O149*H149</f>
        <v>0</v>
      </c>
      <c r="Q149" s="141">
        <v>1.1E-4</v>
      </c>
      <c r="R149" s="141">
        <f>Q149*H149</f>
        <v>5.5000000000000003E-4</v>
      </c>
      <c r="S149" s="141">
        <v>0</v>
      </c>
      <c r="T149" s="142">
        <f>S149*H149</f>
        <v>0</v>
      </c>
      <c r="AR149" s="143" t="s">
        <v>167</v>
      </c>
      <c r="AT149" s="143" t="s">
        <v>162</v>
      </c>
      <c r="AU149" s="143" t="s">
        <v>87</v>
      </c>
      <c r="AY149" s="17" t="s">
        <v>160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7" t="s">
        <v>21</v>
      </c>
      <c r="BK149" s="144">
        <f>ROUND(I149*H149,2)</f>
        <v>0</v>
      </c>
      <c r="BL149" s="17" t="s">
        <v>167</v>
      </c>
      <c r="BM149" s="143" t="s">
        <v>1233</v>
      </c>
    </row>
    <row r="150" spans="2:65" s="1" customFormat="1" x14ac:dyDescent="0.2">
      <c r="B150" s="33"/>
      <c r="D150" s="145" t="s">
        <v>169</v>
      </c>
      <c r="F150" s="146" t="s">
        <v>1201</v>
      </c>
      <c r="I150" s="147"/>
      <c r="L150" s="33"/>
      <c r="M150" s="148"/>
      <c r="T150" s="54"/>
      <c r="AT150" s="17" t="s">
        <v>169</v>
      </c>
      <c r="AU150" s="17" t="s">
        <v>87</v>
      </c>
    </row>
    <row r="151" spans="2:65" s="12" customFormat="1" x14ac:dyDescent="0.2">
      <c r="B151" s="149"/>
      <c r="D151" s="150" t="s">
        <v>171</v>
      </c>
      <c r="E151" s="151" t="s">
        <v>33</v>
      </c>
      <c r="F151" s="152" t="s">
        <v>1234</v>
      </c>
      <c r="H151" s="151" t="s">
        <v>33</v>
      </c>
      <c r="I151" s="153"/>
      <c r="L151" s="149"/>
      <c r="M151" s="154"/>
      <c r="T151" s="155"/>
      <c r="AT151" s="151" t="s">
        <v>171</v>
      </c>
      <c r="AU151" s="151" t="s">
        <v>87</v>
      </c>
      <c r="AV151" s="12" t="s">
        <v>21</v>
      </c>
      <c r="AW151" s="12" t="s">
        <v>39</v>
      </c>
      <c r="AX151" s="12" t="s">
        <v>78</v>
      </c>
      <c r="AY151" s="151" t="s">
        <v>160</v>
      </c>
    </row>
    <row r="152" spans="2:65" s="13" customFormat="1" x14ac:dyDescent="0.2">
      <c r="B152" s="156"/>
      <c r="D152" s="150" t="s">
        <v>171</v>
      </c>
      <c r="E152" s="157" t="s">
        <v>33</v>
      </c>
      <c r="F152" s="158" t="s">
        <v>198</v>
      </c>
      <c r="H152" s="159">
        <v>5</v>
      </c>
      <c r="I152" s="160"/>
      <c r="L152" s="156"/>
      <c r="M152" s="161"/>
      <c r="T152" s="162"/>
      <c r="AT152" s="157" t="s">
        <v>171</v>
      </c>
      <c r="AU152" s="157" t="s">
        <v>87</v>
      </c>
      <c r="AV152" s="13" t="s">
        <v>87</v>
      </c>
      <c r="AW152" s="13" t="s">
        <v>39</v>
      </c>
      <c r="AX152" s="13" t="s">
        <v>21</v>
      </c>
      <c r="AY152" s="157" t="s">
        <v>160</v>
      </c>
    </row>
    <row r="153" spans="2:65" s="1" customFormat="1" ht="21.75" customHeight="1" x14ac:dyDescent="0.2">
      <c r="B153" s="33"/>
      <c r="C153" s="132" t="s">
        <v>308</v>
      </c>
      <c r="D153" s="132" t="s">
        <v>162</v>
      </c>
      <c r="E153" s="133" t="s">
        <v>1235</v>
      </c>
      <c r="F153" s="134" t="s">
        <v>1236</v>
      </c>
      <c r="G153" s="135" t="s">
        <v>213</v>
      </c>
      <c r="H153" s="136">
        <v>5</v>
      </c>
      <c r="I153" s="137"/>
      <c r="J153" s="138">
        <f>ROUND(I153*H153,2)</f>
        <v>0</v>
      </c>
      <c r="K153" s="134" t="s">
        <v>166</v>
      </c>
      <c r="L153" s="33"/>
      <c r="M153" s="139" t="s">
        <v>33</v>
      </c>
      <c r="N153" s="140" t="s">
        <v>49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167</v>
      </c>
      <c r="AT153" s="143" t="s">
        <v>162</v>
      </c>
      <c r="AU153" s="143" t="s">
        <v>87</v>
      </c>
      <c r="AY153" s="17" t="s">
        <v>160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7" t="s">
        <v>21</v>
      </c>
      <c r="BK153" s="144">
        <f>ROUND(I153*H153,2)</f>
        <v>0</v>
      </c>
      <c r="BL153" s="17" t="s">
        <v>167</v>
      </c>
      <c r="BM153" s="143" t="s">
        <v>1237</v>
      </c>
    </row>
    <row r="154" spans="2:65" s="1" customFormat="1" x14ac:dyDescent="0.2">
      <c r="B154" s="33"/>
      <c r="D154" s="145" t="s">
        <v>169</v>
      </c>
      <c r="F154" s="146" t="s">
        <v>1238</v>
      </c>
      <c r="I154" s="147"/>
      <c r="L154" s="33"/>
      <c r="M154" s="148"/>
      <c r="T154" s="54"/>
      <c r="AT154" s="17" t="s">
        <v>169</v>
      </c>
      <c r="AU154" s="17" t="s">
        <v>87</v>
      </c>
    </row>
    <row r="155" spans="2:65" s="12" customFormat="1" x14ac:dyDescent="0.2">
      <c r="B155" s="149"/>
      <c r="D155" s="150" t="s">
        <v>171</v>
      </c>
      <c r="E155" s="151" t="s">
        <v>33</v>
      </c>
      <c r="F155" s="152" t="s">
        <v>1234</v>
      </c>
      <c r="H155" s="151" t="s">
        <v>33</v>
      </c>
      <c r="I155" s="153"/>
      <c r="L155" s="149"/>
      <c r="M155" s="154"/>
      <c r="T155" s="155"/>
      <c r="AT155" s="151" t="s">
        <v>171</v>
      </c>
      <c r="AU155" s="151" t="s">
        <v>87</v>
      </c>
      <c r="AV155" s="12" t="s">
        <v>21</v>
      </c>
      <c r="AW155" s="12" t="s">
        <v>39</v>
      </c>
      <c r="AX155" s="12" t="s">
        <v>78</v>
      </c>
      <c r="AY155" s="151" t="s">
        <v>160</v>
      </c>
    </row>
    <row r="156" spans="2:65" s="13" customFormat="1" x14ac:dyDescent="0.2">
      <c r="B156" s="156"/>
      <c r="D156" s="150" t="s">
        <v>171</v>
      </c>
      <c r="E156" s="157" t="s">
        <v>33</v>
      </c>
      <c r="F156" s="158" t="s">
        <v>198</v>
      </c>
      <c r="H156" s="159">
        <v>5</v>
      </c>
      <c r="I156" s="160"/>
      <c r="L156" s="156"/>
      <c r="M156" s="161"/>
      <c r="T156" s="162"/>
      <c r="AT156" s="157" t="s">
        <v>171</v>
      </c>
      <c r="AU156" s="157" t="s">
        <v>87</v>
      </c>
      <c r="AV156" s="13" t="s">
        <v>87</v>
      </c>
      <c r="AW156" s="13" t="s">
        <v>39</v>
      </c>
      <c r="AX156" s="13" t="s">
        <v>21</v>
      </c>
      <c r="AY156" s="157" t="s">
        <v>160</v>
      </c>
    </row>
    <row r="157" spans="2:65" s="1" customFormat="1" ht="16.5" customHeight="1" x14ac:dyDescent="0.2">
      <c r="B157" s="33"/>
      <c r="C157" s="170" t="s">
        <v>317</v>
      </c>
      <c r="D157" s="170" t="s">
        <v>184</v>
      </c>
      <c r="E157" s="171" t="s">
        <v>1239</v>
      </c>
      <c r="F157" s="172" t="s">
        <v>1240</v>
      </c>
      <c r="G157" s="173" t="s">
        <v>237</v>
      </c>
      <c r="H157" s="174">
        <v>2.5</v>
      </c>
      <c r="I157" s="175"/>
      <c r="J157" s="176">
        <f>ROUND(I157*H157,2)</f>
        <v>0</v>
      </c>
      <c r="K157" s="172" t="s">
        <v>166</v>
      </c>
      <c r="L157" s="177"/>
      <c r="M157" s="178" t="s">
        <v>33</v>
      </c>
      <c r="N157" s="179" t="s">
        <v>49</v>
      </c>
      <c r="P157" s="141">
        <f>O157*H157</f>
        <v>0</v>
      </c>
      <c r="Q157" s="141">
        <v>3.5000000000000001E-3</v>
      </c>
      <c r="R157" s="141">
        <f>Q157*H157</f>
        <v>8.7500000000000008E-3</v>
      </c>
      <c r="S157" s="141">
        <v>0</v>
      </c>
      <c r="T157" s="142">
        <f>S157*H157</f>
        <v>0</v>
      </c>
      <c r="AR157" s="143" t="s">
        <v>187</v>
      </c>
      <c r="AT157" s="143" t="s">
        <v>184</v>
      </c>
      <c r="AU157" s="143" t="s">
        <v>87</v>
      </c>
      <c r="AY157" s="17" t="s">
        <v>160</v>
      </c>
      <c r="BE157" s="144">
        <f>IF(N157="základní",J157,0)</f>
        <v>0</v>
      </c>
      <c r="BF157" s="144">
        <f>IF(N157="snížená",J157,0)</f>
        <v>0</v>
      </c>
      <c r="BG157" s="144">
        <f>IF(N157="zákl. přenesená",J157,0)</f>
        <v>0</v>
      </c>
      <c r="BH157" s="144">
        <f>IF(N157="sníž. přenesená",J157,0)</f>
        <v>0</v>
      </c>
      <c r="BI157" s="144">
        <f>IF(N157="nulová",J157,0)</f>
        <v>0</v>
      </c>
      <c r="BJ157" s="17" t="s">
        <v>21</v>
      </c>
      <c r="BK157" s="144">
        <f>ROUND(I157*H157,2)</f>
        <v>0</v>
      </c>
      <c r="BL157" s="17" t="s">
        <v>167</v>
      </c>
      <c r="BM157" s="143" t="s">
        <v>1241</v>
      </c>
    </row>
    <row r="158" spans="2:65" s="13" customFormat="1" x14ac:dyDescent="0.2">
      <c r="B158" s="156"/>
      <c r="D158" s="150" t="s">
        <v>171</v>
      </c>
      <c r="E158" s="157" t="s">
        <v>33</v>
      </c>
      <c r="F158" s="158" t="s">
        <v>1242</v>
      </c>
      <c r="H158" s="159">
        <v>2.5</v>
      </c>
      <c r="I158" s="160"/>
      <c r="L158" s="156"/>
      <c r="M158" s="161"/>
      <c r="T158" s="162"/>
      <c r="AT158" s="157" t="s">
        <v>171</v>
      </c>
      <c r="AU158" s="157" t="s">
        <v>87</v>
      </c>
      <c r="AV158" s="13" t="s">
        <v>87</v>
      </c>
      <c r="AW158" s="13" t="s">
        <v>39</v>
      </c>
      <c r="AX158" s="13" t="s">
        <v>21</v>
      </c>
      <c r="AY158" s="157" t="s">
        <v>160</v>
      </c>
    </row>
    <row r="159" spans="2:65" s="1" customFormat="1" ht="24.2" customHeight="1" x14ac:dyDescent="0.2">
      <c r="B159" s="33"/>
      <c r="C159" s="132" t="s">
        <v>327</v>
      </c>
      <c r="D159" s="132" t="s">
        <v>162</v>
      </c>
      <c r="E159" s="133" t="s">
        <v>1243</v>
      </c>
      <c r="F159" s="134" t="s">
        <v>1244</v>
      </c>
      <c r="G159" s="135" t="s">
        <v>165</v>
      </c>
      <c r="H159" s="136">
        <v>12.1</v>
      </c>
      <c r="I159" s="137"/>
      <c r="J159" s="138">
        <f>ROUND(I159*H159,2)</f>
        <v>0</v>
      </c>
      <c r="K159" s="134" t="s">
        <v>166</v>
      </c>
      <c r="L159" s="33"/>
      <c r="M159" s="139" t="s">
        <v>33</v>
      </c>
      <c r="N159" s="140" t="s">
        <v>49</v>
      </c>
      <c r="P159" s="141">
        <f>O159*H159</f>
        <v>0</v>
      </c>
      <c r="Q159" s="141">
        <v>2.1000000000000001E-4</v>
      </c>
      <c r="R159" s="141">
        <f>Q159*H159</f>
        <v>2.5409999999999999E-3</v>
      </c>
      <c r="S159" s="141">
        <v>0</v>
      </c>
      <c r="T159" s="142">
        <f>S159*H159</f>
        <v>0</v>
      </c>
      <c r="AR159" s="143" t="s">
        <v>270</v>
      </c>
      <c r="AT159" s="143" t="s">
        <v>162</v>
      </c>
      <c r="AU159" s="143" t="s">
        <v>87</v>
      </c>
      <c r="AY159" s="17" t="s">
        <v>160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7" t="s">
        <v>21</v>
      </c>
      <c r="BK159" s="144">
        <f>ROUND(I159*H159,2)</f>
        <v>0</v>
      </c>
      <c r="BL159" s="17" t="s">
        <v>270</v>
      </c>
      <c r="BM159" s="143" t="s">
        <v>1245</v>
      </c>
    </row>
    <row r="160" spans="2:65" s="1" customFormat="1" x14ac:dyDescent="0.2">
      <c r="B160" s="33"/>
      <c r="D160" s="145" t="s">
        <v>169</v>
      </c>
      <c r="F160" s="146" t="s">
        <v>1246</v>
      </c>
      <c r="I160" s="147"/>
      <c r="L160" s="33"/>
      <c r="M160" s="148"/>
      <c r="T160" s="54"/>
      <c r="AT160" s="17" t="s">
        <v>169</v>
      </c>
      <c r="AU160" s="17" t="s">
        <v>87</v>
      </c>
    </row>
    <row r="161" spans="2:65" s="13" customFormat="1" x14ac:dyDescent="0.2">
      <c r="B161" s="156"/>
      <c r="D161" s="150" t="s">
        <v>171</v>
      </c>
      <c r="E161" s="157" t="s">
        <v>33</v>
      </c>
      <c r="F161" s="158" t="s">
        <v>1247</v>
      </c>
      <c r="H161" s="159">
        <v>12.1</v>
      </c>
      <c r="I161" s="160"/>
      <c r="L161" s="156"/>
      <c r="M161" s="161"/>
      <c r="T161" s="162"/>
      <c r="AT161" s="157" t="s">
        <v>171</v>
      </c>
      <c r="AU161" s="157" t="s">
        <v>87</v>
      </c>
      <c r="AV161" s="13" t="s">
        <v>87</v>
      </c>
      <c r="AW161" s="13" t="s">
        <v>39</v>
      </c>
      <c r="AX161" s="13" t="s">
        <v>21</v>
      </c>
      <c r="AY161" s="157" t="s">
        <v>160</v>
      </c>
    </row>
    <row r="162" spans="2:65" s="1" customFormat="1" ht="16.5" customHeight="1" x14ac:dyDescent="0.2">
      <c r="B162" s="33"/>
      <c r="C162" s="170" t="s">
        <v>333</v>
      </c>
      <c r="D162" s="170" t="s">
        <v>184</v>
      </c>
      <c r="E162" s="171" t="s">
        <v>1248</v>
      </c>
      <c r="F162" s="172" t="s">
        <v>1249</v>
      </c>
      <c r="G162" s="173" t="s">
        <v>165</v>
      </c>
      <c r="H162" s="174">
        <v>13.068</v>
      </c>
      <c r="I162" s="175"/>
      <c r="J162" s="176">
        <f>ROUND(I162*H162,2)</f>
        <v>0</v>
      </c>
      <c r="K162" s="172" t="s">
        <v>321</v>
      </c>
      <c r="L162" s="177"/>
      <c r="M162" s="178" t="s">
        <v>33</v>
      </c>
      <c r="N162" s="179" t="s">
        <v>49</v>
      </c>
      <c r="P162" s="141">
        <f>O162*H162</f>
        <v>0</v>
      </c>
      <c r="Q162" s="141">
        <v>1.17E-2</v>
      </c>
      <c r="R162" s="141">
        <f>Q162*H162</f>
        <v>0.15289559999999999</v>
      </c>
      <c r="S162" s="141">
        <v>0</v>
      </c>
      <c r="T162" s="142">
        <f>S162*H162</f>
        <v>0</v>
      </c>
      <c r="AR162" s="143" t="s">
        <v>368</v>
      </c>
      <c r="AT162" s="143" t="s">
        <v>184</v>
      </c>
      <c r="AU162" s="143" t="s">
        <v>87</v>
      </c>
      <c r="AY162" s="17" t="s">
        <v>160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7" t="s">
        <v>21</v>
      </c>
      <c r="BK162" s="144">
        <f>ROUND(I162*H162,2)</f>
        <v>0</v>
      </c>
      <c r="BL162" s="17" t="s">
        <v>270</v>
      </c>
      <c r="BM162" s="143" t="s">
        <v>1250</v>
      </c>
    </row>
    <row r="163" spans="2:65" s="13" customFormat="1" x14ac:dyDescent="0.2">
      <c r="B163" s="156"/>
      <c r="D163" s="150" t="s">
        <v>171</v>
      </c>
      <c r="F163" s="158" t="s">
        <v>1251</v>
      </c>
      <c r="H163" s="159">
        <v>13.068</v>
      </c>
      <c r="I163" s="160"/>
      <c r="L163" s="156"/>
      <c r="M163" s="161"/>
      <c r="T163" s="162"/>
      <c r="AT163" s="157" t="s">
        <v>171</v>
      </c>
      <c r="AU163" s="157" t="s">
        <v>87</v>
      </c>
      <c r="AV163" s="13" t="s">
        <v>87</v>
      </c>
      <c r="AW163" s="13" t="s">
        <v>4</v>
      </c>
      <c r="AX163" s="13" t="s">
        <v>21</v>
      </c>
      <c r="AY163" s="157" t="s">
        <v>160</v>
      </c>
    </row>
    <row r="164" spans="2:65" s="1" customFormat="1" ht="24.2" customHeight="1" x14ac:dyDescent="0.2">
      <c r="B164" s="33"/>
      <c r="C164" s="132" t="s">
        <v>338</v>
      </c>
      <c r="D164" s="132" t="s">
        <v>162</v>
      </c>
      <c r="E164" s="133" t="s">
        <v>1252</v>
      </c>
      <c r="F164" s="134" t="s">
        <v>1253</v>
      </c>
      <c r="G164" s="135" t="s">
        <v>176</v>
      </c>
      <c r="H164" s="136">
        <v>0.51</v>
      </c>
      <c r="I164" s="137"/>
      <c r="J164" s="138">
        <f>ROUND(I164*H164,2)</f>
        <v>0</v>
      </c>
      <c r="K164" s="134" t="s">
        <v>166</v>
      </c>
      <c r="L164" s="33"/>
      <c r="M164" s="139" t="s">
        <v>33</v>
      </c>
      <c r="N164" s="140" t="s">
        <v>49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270</v>
      </c>
      <c r="AT164" s="143" t="s">
        <v>162</v>
      </c>
      <c r="AU164" s="143" t="s">
        <v>87</v>
      </c>
      <c r="AY164" s="17" t="s">
        <v>160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7" t="s">
        <v>21</v>
      </c>
      <c r="BK164" s="144">
        <f>ROUND(I164*H164,2)</f>
        <v>0</v>
      </c>
      <c r="BL164" s="17" t="s">
        <v>270</v>
      </c>
      <c r="BM164" s="143" t="s">
        <v>1254</v>
      </c>
    </row>
    <row r="165" spans="2:65" s="1" customFormat="1" x14ac:dyDescent="0.2">
      <c r="B165" s="33"/>
      <c r="D165" s="145" t="s">
        <v>169</v>
      </c>
      <c r="F165" s="146" t="s">
        <v>1255</v>
      </c>
      <c r="I165" s="147"/>
      <c r="L165" s="33"/>
      <c r="M165" s="181"/>
      <c r="N165" s="182"/>
      <c r="O165" s="182"/>
      <c r="P165" s="182"/>
      <c r="Q165" s="182"/>
      <c r="R165" s="182"/>
      <c r="S165" s="182"/>
      <c r="T165" s="183"/>
      <c r="AT165" s="17" t="s">
        <v>169</v>
      </c>
      <c r="AU165" s="17" t="s">
        <v>87</v>
      </c>
    </row>
    <row r="166" spans="2:65" s="1" customFormat="1" ht="6.95" customHeight="1" x14ac:dyDescent="0.2">
      <c r="B166" s="42"/>
      <c r="C166" s="43"/>
      <c r="D166" s="43"/>
      <c r="E166" s="43"/>
      <c r="F166" s="43"/>
      <c r="G166" s="43"/>
      <c r="H166" s="43"/>
      <c r="I166" s="43"/>
      <c r="J166" s="43"/>
      <c r="K166" s="43"/>
      <c r="L166" s="33"/>
    </row>
  </sheetData>
  <sheetProtection algorithmName="SHA-512" hashValue="VYfHZd4csz/AImYEKH91GN17A9XFW02NbdMsvUTD075SWr0qokoQLgCY7Y4GjHHKHrxsM+3oARJ2C58xpE3kDg==" saltValue="EfUMHK4tc3NOZZa0/civxUovDgTCLZaKyvEdCbcrHd9BFbPbHJKUHnt5iUsswDt1XpVo5wyxBl1NE/6ffV64Vg==" spinCount="100000" sheet="1" objects="1" scenarios="1" formatColumns="0" formatRows="0" autoFilter="0"/>
  <autoFilter ref="C85:K165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/>
    <hyperlink ref="F94" r:id="rId2"/>
    <hyperlink ref="F96" r:id="rId3"/>
    <hyperlink ref="F98" r:id="rId4"/>
    <hyperlink ref="F100" r:id="rId5"/>
    <hyperlink ref="F104" r:id="rId6"/>
    <hyperlink ref="F112" r:id="rId7"/>
    <hyperlink ref="F116" r:id="rId8"/>
    <hyperlink ref="F119" r:id="rId9"/>
    <hyperlink ref="F124" r:id="rId10"/>
    <hyperlink ref="F128" r:id="rId11"/>
    <hyperlink ref="F134" r:id="rId12"/>
    <hyperlink ref="F138" r:id="rId13"/>
    <hyperlink ref="F145" r:id="rId14"/>
    <hyperlink ref="F150" r:id="rId15"/>
    <hyperlink ref="F154" r:id="rId16"/>
    <hyperlink ref="F160" r:id="rId17"/>
    <hyperlink ref="F165" r:id="rId18"/>
  </hyperlinks>
  <pageMargins left="0.39374999999999999" right="0.39374999999999999" top="0.39374999999999999" bottom="0.39374999999999999" header="0" footer="0"/>
  <pageSetup paperSize="9" scale="84" fitToHeight="100" orientation="landscape" blackAndWhite="1" r:id="rId19"/>
  <headerFooter>
    <oddFooter>&amp;CStrana &amp;P z &amp;N</oddFooter>
  </headerFooter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21</vt:i4>
      </vt:variant>
    </vt:vector>
  </HeadingPairs>
  <TitlesOfParts>
    <vt:vector size="32" baseType="lpstr">
      <vt:lpstr>Rekapitulace stavby</vt:lpstr>
      <vt:lpstr>01 - Stavební část</vt:lpstr>
      <vt:lpstr>03-1 - Materiál silnoproud</vt:lpstr>
      <vt:lpstr>03-2 - Montáž silnoproud</vt:lpstr>
      <vt:lpstr>03-3-1 - SKS - Strukturov...</vt:lpstr>
      <vt:lpstr>03-3-2 - PZTS - Poplachov...</vt:lpstr>
      <vt:lpstr>03-3-3 - KT - Kabelové tr...</vt:lpstr>
      <vt:lpstr>03-3-4 - VRN - Vedlejší r...</vt:lpstr>
      <vt:lpstr>05 - Terasa</vt:lpstr>
      <vt:lpstr>06 - Vedlejší rozpočtové ...</vt:lpstr>
      <vt:lpstr>Pokyny pro vyplnění</vt:lpstr>
      <vt:lpstr>'01 - Stavební část'!Názvy_tisku</vt:lpstr>
      <vt:lpstr>'03-1 - Materiál silnoproud'!Názvy_tisku</vt:lpstr>
      <vt:lpstr>'03-2 - Montáž silnoproud'!Názvy_tisku</vt:lpstr>
      <vt:lpstr>'03-3-1 - SKS - Strukturov...'!Názvy_tisku</vt:lpstr>
      <vt:lpstr>'03-3-2 - PZTS - Poplachov...'!Názvy_tisku</vt:lpstr>
      <vt:lpstr>'03-3-3 - KT - Kabelové tr...'!Názvy_tisku</vt:lpstr>
      <vt:lpstr>'03-3-4 - VRN - Vedlejší r...'!Názvy_tisku</vt:lpstr>
      <vt:lpstr>'05 - Terasa'!Názvy_tisku</vt:lpstr>
      <vt:lpstr>'06 - Vedlejší rozpočtové ...'!Názvy_tisku</vt:lpstr>
      <vt:lpstr>'Rekapitulace stavby'!Názvy_tisku</vt:lpstr>
      <vt:lpstr>'01 - Stavební část'!Oblast_tisku</vt:lpstr>
      <vt:lpstr>'03-1 - Materiál silnoproud'!Oblast_tisku</vt:lpstr>
      <vt:lpstr>'03-2 - Montáž silnoproud'!Oblast_tisku</vt:lpstr>
      <vt:lpstr>'03-3-1 - SKS - Strukturov...'!Oblast_tisku</vt:lpstr>
      <vt:lpstr>'03-3-2 - PZTS - Poplachov...'!Oblast_tisku</vt:lpstr>
      <vt:lpstr>'03-3-3 - KT - Kabelové tr...'!Oblast_tisku</vt:lpstr>
      <vt:lpstr>'03-3-4 - VRN - Vedlejší r...'!Oblast_tisku</vt:lpstr>
      <vt:lpstr>'05 - Terasa'!Oblast_tisku</vt:lpstr>
      <vt:lpstr>'06 - Vedlejší rozpočtové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Cvancigerová Renata</cp:lastModifiedBy>
  <cp:lastPrinted>2025-07-29T11:15:10Z</cp:lastPrinted>
  <dcterms:created xsi:type="dcterms:W3CDTF">2025-07-29T11:14:29Z</dcterms:created>
  <dcterms:modified xsi:type="dcterms:W3CDTF">2025-07-30T05:22:20Z</dcterms:modified>
</cp:coreProperties>
</file>