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kovaH\Documents\ROK 2025\VZMR\Rekonstrukce oplocení sportovního areálu – oprava povodňových škod\4_Profil\"/>
    </mc:Choice>
  </mc:AlternateContent>
  <bookViews>
    <workbookView xWindow="0" yWindow="0" windowWidth="28800" windowHeight="12315"/>
  </bookViews>
  <sheets>
    <sheet name="Rekapitulace stavby" sheetId="1" r:id="rId1"/>
    <sheet name="20250613 - Rekonstrukce s..." sheetId="2" r:id="rId2"/>
  </sheets>
  <definedNames>
    <definedName name="_xlnm._FilterDatabase" localSheetId="1" hidden="1">'20250613 - Rekonstrukce s...'!$C$125:$K$212</definedName>
    <definedName name="_xlnm.Print_Titles" localSheetId="1">'20250613 - Rekonstrukce s...'!$125:$125</definedName>
    <definedName name="_xlnm.Print_Titles" localSheetId="0">'Rekapitulace stavby'!$92:$92</definedName>
    <definedName name="_xlnm.Print_Area" localSheetId="1">'20250613 - Rekonstrukce s...'!$C$4:$J$76,'20250613 - Rekonstrukce s...'!$C$82:$J$109,'20250613 - Rekonstrukce s...'!$C$115:$J$212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T192" i="2" s="1"/>
  <c r="R193" i="2"/>
  <c r="R192" i="2"/>
  <c r="P193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T172" i="2" s="1"/>
  <c r="R173" i="2"/>
  <c r="R172" i="2" s="1"/>
  <c r="P173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0" i="2"/>
  <c r="BH150" i="2"/>
  <c r="BG150" i="2"/>
  <c r="BF150" i="2"/>
  <c r="T150" i="2"/>
  <c r="T149" i="2" s="1"/>
  <c r="R150" i="2"/>
  <c r="R149" i="2"/>
  <c r="P150" i="2"/>
  <c r="P149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F120" i="2"/>
  <c r="E118" i="2"/>
  <c r="F87" i="2"/>
  <c r="E85" i="2"/>
  <c r="J22" i="2"/>
  <c r="E22" i="2"/>
  <c r="J123" i="2" s="1"/>
  <c r="J21" i="2"/>
  <c r="J19" i="2"/>
  <c r="E19" i="2"/>
  <c r="J122" i="2" s="1"/>
  <c r="J18" i="2"/>
  <c r="J16" i="2"/>
  <c r="E16" i="2"/>
  <c r="F90" i="2" s="1"/>
  <c r="J15" i="2"/>
  <c r="J13" i="2"/>
  <c r="E13" i="2"/>
  <c r="F89" i="2" s="1"/>
  <c r="J12" i="2"/>
  <c r="J10" i="2"/>
  <c r="J120" i="2" s="1"/>
  <c r="L90" i="1"/>
  <c r="AM90" i="1"/>
  <c r="AM89" i="1"/>
  <c r="L89" i="1"/>
  <c r="AM87" i="1"/>
  <c r="L87" i="1"/>
  <c r="L85" i="1"/>
  <c r="L84" i="1"/>
  <c r="BK205" i="2"/>
  <c r="BK145" i="2"/>
  <c r="J210" i="2"/>
  <c r="J162" i="2"/>
  <c r="J171" i="2"/>
  <c r="BK211" i="2"/>
  <c r="BK204" i="2"/>
  <c r="J150" i="2"/>
  <c r="BK144" i="2"/>
  <c r="BK201" i="2"/>
  <c r="J160" i="2"/>
  <c r="J181" i="2"/>
  <c r="BK150" i="2"/>
  <c r="BK148" i="2"/>
  <c r="J144" i="2"/>
  <c r="BK184" i="2"/>
  <c r="BK193" i="2"/>
  <c r="BK133" i="2"/>
  <c r="J163" i="2"/>
  <c r="BK129" i="2"/>
  <c r="J204" i="2"/>
  <c r="BK162" i="2"/>
  <c r="BK207" i="2"/>
  <c r="J207" i="2"/>
  <c r="J180" i="2"/>
  <c r="BK212" i="2"/>
  <c r="BK180" i="2"/>
  <c r="J196" i="2"/>
  <c r="BK163" i="2"/>
  <c r="J178" i="2"/>
  <c r="J140" i="2"/>
  <c r="BK181" i="2"/>
  <c r="BK159" i="2"/>
  <c r="BK168" i="2"/>
  <c r="J168" i="2"/>
  <c r="J201" i="2"/>
  <c r="J156" i="2"/>
  <c r="BK178" i="2"/>
  <c r="BK210" i="2"/>
  <c r="J145" i="2"/>
  <c r="J179" i="2"/>
  <c r="J187" i="2"/>
  <c r="BK140" i="2"/>
  <c r="BK137" i="2"/>
  <c r="J188" i="2"/>
  <c r="BK169" i="2"/>
  <c r="AS94" i="1"/>
  <c r="BK196" i="2"/>
  <c r="BK141" i="2"/>
  <c r="J191" i="2"/>
  <c r="J211" i="2"/>
  <c r="BK175" i="2"/>
  <c r="J129" i="2"/>
  <c r="BK173" i="2"/>
  <c r="J133" i="2"/>
  <c r="J148" i="2"/>
  <c r="BK187" i="2"/>
  <c r="J193" i="2"/>
  <c r="BK160" i="2"/>
  <c r="J208" i="2"/>
  <c r="J158" i="2"/>
  <c r="BK158" i="2"/>
  <c r="BK161" i="2"/>
  <c r="J159" i="2"/>
  <c r="BK191" i="2"/>
  <c r="BK171" i="2"/>
  <c r="BK189" i="2"/>
  <c r="J141" i="2"/>
  <c r="J175" i="2"/>
  <c r="J137" i="2"/>
  <c r="J184" i="2"/>
  <c r="J212" i="2"/>
  <c r="J189" i="2"/>
  <c r="BK156" i="2"/>
  <c r="J173" i="2"/>
  <c r="J205" i="2"/>
  <c r="J161" i="2"/>
  <c r="BK188" i="2"/>
  <c r="BK208" i="2"/>
  <c r="J169" i="2"/>
  <c r="BK179" i="2"/>
  <c r="BK128" i="2" l="1"/>
  <c r="J128" i="2" s="1"/>
  <c r="J96" i="2" s="1"/>
  <c r="BK155" i="2"/>
  <c r="J155" i="2"/>
  <c r="J98" i="2"/>
  <c r="R174" i="2"/>
  <c r="T155" i="2"/>
  <c r="T127" i="2" s="1"/>
  <c r="P186" i="2"/>
  <c r="P128" i="2"/>
  <c r="P174" i="2"/>
  <c r="T186" i="2"/>
  <c r="BK195" i="2"/>
  <c r="BK194" i="2"/>
  <c r="J194" i="2" s="1"/>
  <c r="J103" i="2" s="1"/>
  <c r="BK206" i="2"/>
  <c r="J206" i="2" s="1"/>
  <c r="J107" i="2" s="1"/>
  <c r="T128" i="2"/>
  <c r="P155" i="2"/>
  <c r="T174" i="2"/>
  <c r="T195" i="2"/>
  <c r="T194" i="2" s="1"/>
  <c r="P206" i="2"/>
  <c r="BK209" i="2"/>
  <c r="J209" i="2"/>
  <c r="J108" i="2"/>
  <c r="P209" i="2"/>
  <c r="P202" i="2" s="1"/>
  <c r="R128" i="2"/>
  <c r="BK174" i="2"/>
  <c r="J174" i="2" s="1"/>
  <c r="J100" i="2" s="1"/>
  <c r="BK186" i="2"/>
  <c r="J186" i="2"/>
  <c r="J101" i="2"/>
  <c r="P195" i="2"/>
  <c r="P194" i="2" s="1"/>
  <c r="BK203" i="2"/>
  <c r="J203" i="2" s="1"/>
  <c r="J106" i="2" s="1"/>
  <c r="T203" i="2"/>
  <c r="T206" i="2"/>
  <c r="R209" i="2"/>
  <c r="R155" i="2"/>
  <c r="R186" i="2"/>
  <c r="R195" i="2"/>
  <c r="R194" i="2" s="1"/>
  <c r="P203" i="2"/>
  <c r="R203" i="2"/>
  <c r="R206" i="2"/>
  <c r="R202" i="2" s="1"/>
  <c r="T209" i="2"/>
  <c r="BK192" i="2"/>
  <c r="J192" i="2" s="1"/>
  <c r="J102" i="2" s="1"/>
  <c r="BK149" i="2"/>
  <c r="J149" i="2"/>
  <c r="J97" i="2"/>
  <c r="BK172" i="2"/>
  <c r="J172" i="2" s="1"/>
  <c r="J99" i="2" s="1"/>
  <c r="J87" i="2"/>
  <c r="BE158" i="2"/>
  <c r="BE159" i="2"/>
  <c r="BE168" i="2"/>
  <c r="BE184" i="2"/>
  <c r="BE187" i="2"/>
  <c r="BE212" i="2"/>
  <c r="BE150" i="2"/>
  <c r="BE160" i="2"/>
  <c r="BE163" i="2"/>
  <c r="BE173" i="2"/>
  <c r="BE178" i="2"/>
  <c r="BE201" i="2"/>
  <c r="F123" i="2"/>
  <c r="BE156" i="2"/>
  <c r="BE161" i="2"/>
  <c r="BE162" i="2"/>
  <c r="BE211" i="2"/>
  <c r="J89" i="2"/>
  <c r="F122" i="2"/>
  <c r="BE137" i="2"/>
  <c r="BE140" i="2"/>
  <c r="BE141" i="2"/>
  <c r="BE144" i="2"/>
  <c r="BE145" i="2"/>
  <c r="BE148" i="2"/>
  <c r="BE179" i="2"/>
  <c r="BE181" i="2"/>
  <c r="BE208" i="2"/>
  <c r="BE129" i="2"/>
  <c r="BE189" i="2"/>
  <c r="BE191" i="2"/>
  <c r="BE193" i="2"/>
  <c r="BE204" i="2"/>
  <c r="BE205" i="2"/>
  <c r="BE207" i="2"/>
  <c r="BE210" i="2"/>
  <c r="J90" i="2"/>
  <c r="BE169" i="2"/>
  <c r="BE188" i="2"/>
  <c r="BE171" i="2"/>
  <c r="BE196" i="2"/>
  <c r="BE133" i="2"/>
  <c r="BE175" i="2"/>
  <c r="BE180" i="2"/>
  <c r="F33" i="2"/>
  <c r="BB95" i="1" s="1"/>
  <c r="BB94" i="1" s="1"/>
  <c r="W31" i="1" s="1"/>
  <c r="F35" i="2"/>
  <c r="BD95" i="1" s="1"/>
  <c r="BD94" i="1" s="1"/>
  <c r="W33" i="1" s="1"/>
  <c r="J32" i="2"/>
  <c r="AW95" i="1" s="1"/>
  <c r="F32" i="2"/>
  <c r="BA95" i="1" s="1"/>
  <c r="BA94" i="1" s="1"/>
  <c r="W30" i="1" s="1"/>
  <c r="F34" i="2"/>
  <c r="BC95" i="1" s="1"/>
  <c r="BC94" i="1" s="1"/>
  <c r="W32" i="1" s="1"/>
  <c r="T202" i="2" l="1"/>
  <c r="T126" i="2" s="1"/>
  <c r="R127" i="2"/>
  <c r="R126" i="2" s="1"/>
  <c r="P127" i="2"/>
  <c r="P126" i="2"/>
  <c r="AU95" i="1"/>
  <c r="BK127" i="2"/>
  <c r="J127" i="2"/>
  <c r="J95" i="2" s="1"/>
  <c r="J195" i="2"/>
  <c r="J104" i="2" s="1"/>
  <c r="BK202" i="2"/>
  <c r="J202" i="2"/>
  <c r="J105" i="2" s="1"/>
  <c r="AU94" i="1"/>
  <c r="J31" i="2"/>
  <c r="AV95" i="1" s="1"/>
  <c r="AT95" i="1" s="1"/>
  <c r="AY94" i="1"/>
  <c r="AX94" i="1"/>
  <c r="AW94" i="1"/>
  <c r="AK30" i="1"/>
  <c r="F31" i="2"/>
  <c r="AZ95" i="1" s="1"/>
  <c r="AZ94" i="1" s="1"/>
  <c r="AV94" i="1" s="1"/>
  <c r="AK29" i="1" s="1"/>
  <c r="BK126" i="2" l="1"/>
  <c r="J126" i="2"/>
  <c r="J28" i="2" s="1"/>
  <c r="AG95" i="1" s="1"/>
  <c r="AG94" i="1" s="1"/>
  <c r="AK26" i="1" s="1"/>
  <c r="AK35" i="1" s="1"/>
  <c r="W29" i="1"/>
  <c r="AT94" i="1"/>
  <c r="J37" i="2" l="1"/>
  <c r="J94" i="2"/>
  <c r="AN94" i="1"/>
  <c r="AN95" i="1"/>
</calcChain>
</file>

<file path=xl/sharedStrings.xml><?xml version="1.0" encoding="utf-8"?>
<sst xmlns="http://schemas.openxmlformats.org/spreadsheetml/2006/main" count="1201" uniqueCount="335">
  <si>
    <t>Export Komplet</t>
  </si>
  <si>
    <t/>
  </si>
  <si>
    <t>2.0</t>
  </si>
  <si>
    <t>False</t>
  </si>
  <si>
    <t>{9ab931d8-5201-4959-bc50-792e72e287ac}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</si>
  <si>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</si>
  <si>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</si>
  <si>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</si>
  <si>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</si>
  <si>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</si>
  <si>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</si>
  <si>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</si>
  <si>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</si>
  <si>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</si>
  <si>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20250613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</si>
  <si>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</si>
  <si>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</si>
  <si>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stávajícího oplocení sportovního areálu na parc.č. 1588/2 k.ú. Kateřinky u Opavy</t>
  </si>
  <si>
    <t>KSO:</t>
  </si>
  <si>
    <t>CC-CZ:</t>
  </si>
  <si>
    <t>Místo:</t>
  </si>
  <si>
    <t>Opava</t>
  </si>
  <si>
    <t>Datum:</t>
  </si>
  <si>
    <t>13. 6. 2025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</si>
  <si>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</si>
  <si>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</si>
  <si>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</si>
  <si>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</si>
  <si>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</si>
  <si>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</si>
  <si>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</si>
  <si>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</si>
  <si>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</si>
  <si>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</si>
  <si>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</si>
  <si>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</si>
  <si>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</si>
  <si>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</si>
  <si>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</si>
  <si>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</si>
  <si>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</si>
  <si>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</si>
  <si>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</si>
  <si>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</si>
  <si>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</si>
  <si>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</si>
  <si>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</si>
  <si>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</si>
  <si>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</si>
  <si>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</si>
  <si>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</si>
  <si>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</si>
  <si>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</si>
  <si>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</si>
  <si>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</si>
  <si>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</si>
  <si>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</si>
  <si>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</si>
  <si>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</si>
  <si>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</si>
  <si>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</si>
  <si>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</si>
  <si>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</si>
  <si>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</si>
  <si>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</si>
  <si>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</si>
  <si>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</si>
  <si>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</si>
  <si>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</si>
  <si>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</si>
  <si>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</si>
  <si>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</si>
  <si>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</si>
  <si>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</si>
  <si>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</si>
  <si>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</si>
  <si>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</si>
  <si>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</si>
  <si>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</si>
  <si>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</si>
  <si>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</si>
  <si>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</si>
  <si>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</si>
  <si>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</si>
  <si>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</si>
  <si>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</si>
  <si>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</si>
  <si>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</si>
  <si>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</si>
  <si>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</si>
  <si>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</si>
  <si>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</si>
  <si>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</si>
  <si>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</si>
  <si>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</si>
  <si>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</si>
  <si>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</si>
  <si>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</si>
  <si>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</si>
  <si>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</si>
  <si>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</si>
  <si>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</si>
  <si>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</si>
  <si>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</si>
  <si>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</si>
  <si>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</si>
  <si>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</si>
  <si>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</si>
  <si>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</si>
  <si>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</si>
  <si>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</si>
  <si>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</si>
  <si>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</si>
  <si>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</si>
  <si>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</si>
  <si>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</si>
  <si>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</si>
  <si>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</si>
  <si>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</si>
  <si>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</si>
  <si>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131111333</t>
  </si>
  <si>
    <t>Vrtání jamek pro plotové sloupky D přes 200 do 300 mm ručně s motorovým vrtákem</t>
  </si>
  <si>
    <t>m</t>
  </si>
  <si>
    <t>4</t>
  </si>
  <si>
    <t>1838633467</t>
  </si>
  <si>
    <t>VV</t>
  </si>
  <si>
    <t>"délka vrtů hl.0,900"(178,0/2,500+2,0)*0,900</t>
  </si>
  <si>
    <t>"délka vrtů hl.1,200"(171,0/2,650+2,0)*1,200</t>
  </si>
  <si>
    <t>Součet</t>
  </si>
  <si>
    <t>162751117</t>
  </si>
  <si>
    <t>Vodorovné přemístění přes 9 000 do 10000 m výkopku/sypaniny z horniny třídy těžitelnosti I skupiny 1 až 3</t>
  </si>
  <si>
    <t>m3</t>
  </si>
  <si>
    <t>-1128176976</t>
  </si>
  <si>
    <t>"délka vrtů hl.0,900"(178,0/2,500+2,0)*0,900*0,300*0,300*3,140</t>
  </si>
  <si>
    <t>"délka vrtů hl.1,200"(171,0/2,650+2,0)*1,200*0,300*0,300*3,14</t>
  </si>
  <si>
    <t>3</t>
  </si>
  <si>
    <t>162751119</t>
  </si>
  <si>
    <t>Příplatek k vodorovnému přemístění výkopku/sypaniny z horniny třídy těžitelnosti I skupiny 1 až 3 ZKD 1000 m přes 10000 m</t>
  </si>
  <si>
    <t>-379996523</t>
  </si>
  <si>
    <t>do 15 km</t>
  </si>
  <si>
    <t>5,0*41,179</t>
  </si>
  <si>
    <t>167111101</t>
  </si>
  <si>
    <t>Nakládání výkopku z hornin třídy těžitelnosti I skupiny 1 až 3 ručně</t>
  </si>
  <si>
    <t>1880153330</t>
  </si>
  <si>
    <t>5</t>
  </si>
  <si>
    <t>171201221</t>
  </si>
  <si>
    <t>Poplatek za uložení na skládce (skládkovné) zeminy a kamení kód odpadu 17 05 04</t>
  </si>
  <si>
    <t>t</t>
  </si>
  <si>
    <t>-1438885439</t>
  </si>
  <si>
    <t>přepočet na t</t>
  </si>
  <si>
    <t>41,179*1,800</t>
  </si>
  <si>
    <t>6</t>
  </si>
  <si>
    <t>171251201</t>
  </si>
  <si>
    <t>Uložení sypaniny na skládky nebo meziskládky</t>
  </si>
  <si>
    <t>103711374</t>
  </si>
  <si>
    <t>7</t>
  </si>
  <si>
    <t>18131110R</t>
  </si>
  <si>
    <t>Rozprostření ornice tl vrstvy přes 200 do 250 mm v rovině nebo ve svahu do 1:5 ručně</t>
  </si>
  <si>
    <t>m2</t>
  </si>
  <si>
    <t>-942337422</t>
  </si>
  <si>
    <t>"kompletní realizace konečných terenních úprav včetně doplnění ornice a zatravnění"</t>
  </si>
  <si>
    <t>(81,0+140,0)*2,0*2,000</t>
  </si>
  <si>
    <t>8</t>
  </si>
  <si>
    <t>181912111</t>
  </si>
  <si>
    <t>Úprava pláně v hornině třídy těžitelnosti I skupiny 3 bez zhutnění ručně</t>
  </si>
  <si>
    <t>1720614909</t>
  </si>
  <si>
    <t>Zakládání</t>
  </si>
  <si>
    <t>9</t>
  </si>
  <si>
    <t>275313511</t>
  </si>
  <si>
    <t>Základové patky z betonu tř. C 12/15</t>
  </si>
  <si>
    <t>790188001</t>
  </si>
  <si>
    <t>"patky pro oplocení"</t>
  </si>
  <si>
    <t>"délka vrtů hl.0,900"(178,0/2,500+2,0)*0,900*PI*0,150*0,150</t>
  </si>
  <si>
    <t>"délka vrtů hl.1,200"(171,0/2,650+2,0)*1,200*PI*0,150*0,150</t>
  </si>
  <si>
    <t>Svislé a kompletní konstrukce</t>
  </si>
  <si>
    <t>10</t>
  </si>
  <si>
    <t>338171113</t>
  </si>
  <si>
    <t>Osazování sloupků a vzpěr plotových ocelových v do 2 m se zabetonováním</t>
  </si>
  <si>
    <t>kus</t>
  </si>
  <si>
    <t>-295532983</t>
  </si>
  <si>
    <t>"kompletní montáž včetně všech prvků a pracovních postupů dle PD"300,0</t>
  </si>
  <si>
    <t>11</t>
  </si>
  <si>
    <t>M</t>
  </si>
  <si>
    <t>5534224R</t>
  </si>
  <si>
    <t>sloupek plotový Pz3000/70x70x1,5mm</t>
  </si>
  <si>
    <t>1494564773</t>
  </si>
  <si>
    <t>553422R</t>
  </si>
  <si>
    <t>sloupek plotový Pz 6000/60x60x1,5mm</t>
  </si>
  <si>
    <t>-46821647</t>
  </si>
  <si>
    <t>13</t>
  </si>
  <si>
    <t>5923254R</t>
  </si>
  <si>
    <t>držák podhrabové desky typ H pro sloupek D 40-50mm výšky 250mm průběžný povrchová úprava žárový zinek</t>
  </si>
  <si>
    <t>-1688050120</t>
  </si>
  <si>
    <t>14</t>
  </si>
  <si>
    <t>348101130</t>
  </si>
  <si>
    <t>Osazení vrat nebo vrátek k oplocení na sloupky zděné nebo betonové pl přes 4 do 6 m2</t>
  </si>
  <si>
    <t>-2094222452</t>
  </si>
  <si>
    <t>15</t>
  </si>
  <si>
    <t>5534236R</t>
  </si>
  <si>
    <t>brána plotová dvoukřídlá Pz s PVC vrstvou 4000x1950mm</t>
  </si>
  <si>
    <t>1669184195</t>
  </si>
  <si>
    <t>16</t>
  </si>
  <si>
    <t>348121221</t>
  </si>
  <si>
    <t>Osazení podhrabových desek dl přes 2 do 3 m na ocelové plotové sloupky</t>
  </si>
  <si>
    <t>-1070099433</t>
  </si>
  <si>
    <t>"délka 2,500"178,0/2,500+2,0</t>
  </si>
  <si>
    <t>"délka 260"171,0/2,650+2,0</t>
  </si>
  <si>
    <t>Mezisoučet</t>
  </si>
  <si>
    <t>140,0</t>
  </si>
  <si>
    <t>17</t>
  </si>
  <si>
    <t>5923312R</t>
  </si>
  <si>
    <t>deska plotová betonová 2500x50x250mm podhrabová</t>
  </si>
  <si>
    <t>-1687910134</t>
  </si>
  <si>
    <t>18</t>
  </si>
  <si>
    <t>348171146</t>
  </si>
  <si>
    <t>Montáž panelového svařovaného oplocení v přes 1,5 do 2,0 m</t>
  </si>
  <si>
    <t>2039959224</t>
  </si>
  <si>
    <t>178,0+171,0</t>
  </si>
  <si>
    <t>19</t>
  </si>
  <si>
    <t>31324816</t>
  </si>
  <si>
    <t>svařované plotové pletivo v rolích 25m výšky1,750m průměr drátu 3mm rozměr oka 50x50mm povrchová úprava Pz a komaxit</t>
  </si>
  <si>
    <t>288729524</t>
  </si>
  <si>
    <t>Vedení trubní dálková a přípojná</t>
  </si>
  <si>
    <t>20</t>
  </si>
  <si>
    <t>8711R</t>
  </si>
  <si>
    <t>Zavlažovací sytém pro hřiště - podpovrchový</t>
  </si>
  <si>
    <t>soubor</t>
  </si>
  <si>
    <t>-1523566377</t>
  </si>
  <si>
    <t>Ostatní konstrukce a práce, bourání</t>
  </si>
  <si>
    <t>94451111R</t>
  </si>
  <si>
    <t>Montáž ochranné sítě z textilie z umělých vláken</t>
  </si>
  <si>
    <t>-751610858</t>
  </si>
  <si>
    <t>"dodávka a montáž ochranné sítě PP"</t>
  </si>
  <si>
    <t>(178,0+171,0)*4,0</t>
  </si>
  <si>
    <t>22</t>
  </si>
  <si>
    <t>946111116</t>
  </si>
  <si>
    <t>Montáž pojízdných věží trubkových/dílcových š od 0,6 do 0,9 m dl do 3,2 m v přes 5,5 do 6,6 m</t>
  </si>
  <si>
    <t>-1168493370</t>
  </si>
  <si>
    <t>23</t>
  </si>
  <si>
    <t>946111216</t>
  </si>
  <si>
    <t>Příplatek k pojízdným věžím š od 0,6 do 0,9 m dl do 3,2 m v přes 5,5 do 6,6 m za každý den použití</t>
  </si>
  <si>
    <t>485056256</t>
  </si>
  <si>
    <t>24</t>
  </si>
  <si>
    <t>946111816</t>
  </si>
  <si>
    <t>Demontáž pojízdných věží trubkových/dílcových š od 0,6 do 0,9 m dl do 3,2 m v přes 5,5 do 6,6 m</t>
  </si>
  <si>
    <t>1304230533</t>
  </si>
  <si>
    <t>25</t>
  </si>
  <si>
    <t>966052121</t>
  </si>
  <si>
    <t>Bourání sloupků a vzpěr ŽB plotových s betonovou patkou</t>
  </si>
  <si>
    <t>540606438</t>
  </si>
  <si>
    <t>349m</t>
  </si>
  <si>
    <t>349/2,000+0,5</t>
  </si>
  <si>
    <t>26</t>
  </si>
  <si>
    <t>96607182R</t>
  </si>
  <si>
    <t>Rozebrání oplocení z drátěného pletiva se čtvercovými oky v přes 2,0 do 6,0 m, včetně brány</t>
  </si>
  <si>
    <t>-1850407589</t>
  </si>
  <si>
    <t>233,333*1,5 'Přepočtené koeficientem množství</t>
  </si>
  <si>
    <t>997</t>
  </si>
  <si>
    <t>Doprava suti a vybouraných hmot</t>
  </si>
  <si>
    <t>27</t>
  </si>
  <si>
    <t>997013631</t>
  </si>
  <si>
    <t>Poplatek za uložení na skládce (skládkovné) stavebního odpadu směsného kód odpadu 17 09 04</t>
  </si>
  <si>
    <t>1095610008</t>
  </si>
  <si>
    <t>28</t>
  </si>
  <si>
    <t>997231111</t>
  </si>
  <si>
    <t>Vodorovná doprava suti a vybouraných hmot do 1 km</t>
  </si>
  <si>
    <t>-1057624946</t>
  </si>
  <si>
    <t>29</t>
  </si>
  <si>
    <t>997231119</t>
  </si>
  <si>
    <t>Příplatek ZKD 1 km vodorovné dopravy suti a vybouraných hmot</t>
  </si>
  <si>
    <t>-939503548</t>
  </si>
  <si>
    <t>"do 30km"29,0*30,618</t>
  </si>
  <si>
    <t>30</t>
  </si>
  <si>
    <t>997231511</t>
  </si>
  <si>
    <t>Nakládání, překládání nebo manipulace se sutí a vybouranými hmotami</t>
  </si>
  <si>
    <t>629196075</t>
  </si>
  <si>
    <t>998</t>
  </si>
  <si>
    <t>Přesun hmot</t>
  </si>
  <si>
    <t>31</t>
  </si>
  <si>
    <t>998222012</t>
  </si>
  <si>
    <t>Přesun hmot pro tělovýchovné plochy</t>
  </si>
  <si>
    <t>1059455348</t>
  </si>
  <si>
    <t>PSV</t>
  </si>
  <si>
    <t>Práce a dodávky PSV</t>
  </si>
  <si>
    <t>767</t>
  </si>
  <si>
    <t>Konstrukce zámečnické</t>
  </si>
  <si>
    <t>32</t>
  </si>
  <si>
    <t>76799511R</t>
  </si>
  <si>
    <t>Montáž atypických zámečnických konstrukcí hmotnosti přes 20 do 50 kg</t>
  </si>
  <si>
    <t>kg</t>
  </si>
  <si>
    <t>192431538</t>
  </si>
  <si>
    <t>"ztužení každé  páté pole, skladba viz.PD, včetně povrchové úpravy"</t>
  </si>
  <si>
    <t>349,0/2,650</t>
  </si>
  <si>
    <t>132/5</t>
  </si>
  <si>
    <t>"kompletní ztužující pole, počet x hmotnost v kg"27,0*93,0*1,5</t>
  </si>
  <si>
    <t>33</t>
  </si>
  <si>
    <t>998767202</t>
  </si>
  <si>
    <t>Přesun hmot procentní pro zámečnické konstrukce v objektech v přes 6 do 12 m</t>
  </si>
  <si>
    <t>%</t>
  </si>
  <si>
    <t>1319396963</t>
  </si>
  <si>
    <t>VRN</t>
  </si>
  <si>
    <t>Vedlejší rozpočtové náklady</t>
  </si>
  <si>
    <t>VRN1</t>
  </si>
  <si>
    <t>Průzkumné, zeměměřičské a projektové práce</t>
  </si>
  <si>
    <t>34</t>
  </si>
  <si>
    <t>010001000</t>
  </si>
  <si>
    <t>kpl</t>
  </si>
  <si>
    <t>1024</t>
  </si>
  <si>
    <t>-654228657</t>
  </si>
  <si>
    <t>35</t>
  </si>
  <si>
    <t>012164000</t>
  </si>
  <si>
    <t>Vytyčení a zaměření inženýrských sítí</t>
  </si>
  <si>
    <t>434402719</t>
  </si>
  <si>
    <t>VRN3</t>
  </si>
  <si>
    <t>Zařízení staveniště</t>
  </si>
  <si>
    <t>36</t>
  </si>
  <si>
    <t>030001000</t>
  </si>
  <si>
    <t>-788045588</t>
  </si>
  <si>
    <t>37</t>
  </si>
  <si>
    <t>031002000</t>
  </si>
  <si>
    <t>Související (přípravné) práce pro zařízení staveniště</t>
  </si>
  <si>
    <t>1419123001</t>
  </si>
  <si>
    <t>VRN4</t>
  </si>
  <si>
    <t>Inženýrská činnost</t>
  </si>
  <si>
    <t>38</t>
  </si>
  <si>
    <t>040001000</t>
  </si>
  <si>
    <t>-511101570</t>
  </si>
  <si>
    <t>39</t>
  </si>
  <si>
    <t>041002000</t>
  </si>
  <si>
    <t>Dozory</t>
  </si>
  <si>
    <t>1728961177</t>
  </si>
  <si>
    <t>40</t>
  </si>
  <si>
    <t>041403000</t>
  </si>
  <si>
    <t>Bezpečnost a ochrana zdraví při práci na staveništi</t>
  </si>
  <si>
    <t>403854014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</si>
</sst>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3" borderId="22" xfId="0" applyNumberFormat="1" applyFont="1" applyFill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1" t="s">
        <v>5</v>
      </c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06" t="s">
        <v>14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R5" s="21"/>
      <c r="BE5" s="203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08" t="s">
        <v>17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R6" s="21"/>
      <c r="BE6" s="204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04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04"/>
      <c r="BS8" s="18" t="s">
        <v>6</v>
      </c>
    </row>
    <row r="9" spans="1:74" s="1" customFormat="1" ht="14.45" customHeight="1">
      <c r="B9" s="21"/>
      <c r="AR9" s="21"/>
      <c r="BE9" s="204"/>
      <c r="BS9" s="18" t="s">
        <v>6</v>
      </c>
    </row>
    <row r="10" spans="1:74" s="1" customFormat="1" ht="12" customHeight="1">
      <c r="B10" s="21"/>
      <c r="D10" s="28" t="s">
        <v>24</v>
      </c>
      <c r="AK10" s="28" t="s">
        <v>25</v>
      </c>
      <c r="AN10" s="26" t="s">
        <v>1</v>
      </c>
      <c r="AR10" s="21"/>
      <c r="BE10" s="204"/>
      <c r="BS10" s="18" t="s">
        <v>6</v>
      </c>
    </row>
    <row r="11" spans="1:74" s="1" customFormat="1" ht="18.399999999999999" customHeight="1">
      <c r="B11" s="21"/>
      <c r="E11" s="26" t="s">
        <v>26</v>
      </c>
      <c r="AK11" s="28" t="s">
        <v>27</v>
      </c>
      <c r="AN11" s="26" t="s">
        <v>1</v>
      </c>
      <c r="AR11" s="21"/>
      <c r="BE11" s="204"/>
      <c r="BS11" s="18" t="s">
        <v>6</v>
      </c>
    </row>
    <row r="12" spans="1:74" s="1" customFormat="1" ht="6.95" customHeight="1">
      <c r="B12" s="21"/>
      <c r="AR12" s="21"/>
      <c r="BE12" s="204"/>
      <c r="BS12" s="18" t="s">
        <v>6</v>
      </c>
    </row>
    <row r="13" spans="1:74" s="1" customFormat="1" ht="12" customHeight="1">
      <c r="B13" s="21"/>
      <c r="D13" s="28" t="s">
        <v>28</v>
      </c>
      <c r="AK13" s="28" t="s">
        <v>25</v>
      </c>
      <c r="AN13" s="30" t="s">
        <v>29</v>
      </c>
      <c r="AR13" s="21"/>
      <c r="BE13" s="204"/>
      <c r="BS13" s="18" t="s">
        <v>6</v>
      </c>
    </row>
    <row r="14" spans="1:74" ht="12.75">
      <c r="B14" s="21"/>
      <c r="E14" s="209" t="s">
        <v>29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8" t="s">
        <v>27</v>
      </c>
      <c r="AN14" s="30" t="s">
        <v>29</v>
      </c>
      <c r="AR14" s="21"/>
      <c r="BE14" s="204"/>
      <c r="BS14" s="18" t="s">
        <v>6</v>
      </c>
    </row>
    <row r="15" spans="1:74" s="1" customFormat="1" ht="6.95" customHeight="1">
      <c r="B15" s="21"/>
      <c r="AR15" s="21"/>
      <c r="BE15" s="204"/>
      <c r="BS15" s="18" t="s">
        <v>3</v>
      </c>
    </row>
    <row r="16" spans="1:74" s="1" customFormat="1" ht="12" customHeight="1">
      <c r="B16" s="21"/>
      <c r="D16" s="28" t="s">
        <v>30</v>
      </c>
      <c r="AK16" s="28" t="s">
        <v>25</v>
      </c>
      <c r="AN16" s="26" t="s">
        <v>1</v>
      </c>
      <c r="AR16" s="21"/>
      <c r="BE16" s="204"/>
      <c r="BS16" s="18" t="s">
        <v>3</v>
      </c>
    </row>
    <row r="17" spans="1:71" s="1" customFormat="1" ht="18.399999999999999" customHeight="1">
      <c r="B17" s="21"/>
      <c r="E17" s="26" t="s">
        <v>26</v>
      </c>
      <c r="AK17" s="28" t="s">
        <v>27</v>
      </c>
      <c r="AN17" s="26" t="s">
        <v>1</v>
      </c>
      <c r="AR17" s="21"/>
      <c r="BE17" s="204"/>
      <c r="BS17" s="18" t="s">
        <v>31</v>
      </c>
    </row>
    <row r="18" spans="1:71" s="1" customFormat="1" ht="6.95" customHeight="1">
      <c r="B18" s="21"/>
      <c r="AR18" s="21"/>
      <c r="BE18" s="204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25</v>
      </c>
      <c r="AN19" s="26" t="s">
        <v>1</v>
      </c>
      <c r="AR19" s="21"/>
      <c r="BE19" s="204"/>
      <c r="BS19" s="18" t="s">
        <v>6</v>
      </c>
    </row>
    <row r="20" spans="1:71" s="1" customFormat="1" ht="18.399999999999999" customHeight="1">
      <c r="B20" s="21"/>
      <c r="E20" s="26" t="s">
        <v>26</v>
      </c>
      <c r="AK20" s="28" t="s">
        <v>27</v>
      </c>
      <c r="AN20" s="26" t="s">
        <v>1</v>
      </c>
      <c r="AR20" s="21"/>
      <c r="BE20" s="204"/>
      <c r="BS20" s="18" t="s">
        <v>31</v>
      </c>
    </row>
    <row r="21" spans="1:71" s="1" customFormat="1" ht="6.95" customHeight="1">
      <c r="B21" s="21"/>
      <c r="AR21" s="21"/>
      <c r="BE21" s="204"/>
    </row>
    <row r="22" spans="1:71" s="1" customFormat="1" ht="12" customHeight="1">
      <c r="B22" s="21"/>
      <c r="D22" s="28" t="s">
        <v>33</v>
      </c>
      <c r="AR22" s="21"/>
      <c r="BE22" s="204"/>
    </row>
    <row r="23" spans="1:71" s="1" customFormat="1" ht="16.5" customHeight="1">
      <c r="B23" s="21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21"/>
      <c r="BE23" s="204"/>
    </row>
    <row r="24" spans="1:71" s="1" customFormat="1" ht="6.95" customHeight="1">
      <c r="B24" s="21"/>
      <c r="AR24" s="21"/>
      <c r="BE24" s="204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04"/>
    </row>
    <row r="26" spans="1:71" s="2" customFormat="1" ht="25.9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12">
        <f>ROUND(AG94,2)</f>
        <v>0</v>
      </c>
      <c r="AL26" s="213"/>
      <c r="AM26" s="213"/>
      <c r="AN26" s="213"/>
      <c r="AO26" s="213"/>
      <c r="AP26" s="33"/>
      <c r="AQ26" s="33"/>
      <c r="AR26" s="34"/>
      <c r="BE26" s="204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04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14" t="s">
        <v>35</v>
      </c>
      <c r="M28" s="214"/>
      <c r="N28" s="214"/>
      <c r="O28" s="214"/>
      <c r="P28" s="214"/>
      <c r="Q28" s="33"/>
      <c r="R28" s="33"/>
      <c r="S28" s="33"/>
      <c r="T28" s="33"/>
      <c r="U28" s="33"/>
      <c r="V28" s="33"/>
      <c r="W28" s="214" t="s">
        <v>36</v>
      </c>
      <c r="X28" s="214"/>
      <c r="Y28" s="214"/>
      <c r="Z28" s="214"/>
      <c r="AA28" s="214"/>
      <c r="AB28" s="214"/>
      <c r="AC28" s="214"/>
      <c r="AD28" s="214"/>
      <c r="AE28" s="214"/>
      <c r="AF28" s="33"/>
      <c r="AG28" s="33"/>
      <c r="AH28" s="33"/>
      <c r="AI28" s="33"/>
      <c r="AJ28" s="33"/>
      <c r="AK28" s="214" t="s">
        <v>37</v>
      </c>
      <c r="AL28" s="214"/>
      <c r="AM28" s="214"/>
      <c r="AN28" s="214"/>
      <c r="AO28" s="214"/>
      <c r="AP28" s="33"/>
      <c r="AQ28" s="33"/>
      <c r="AR28" s="34"/>
      <c r="BE28" s="204"/>
    </row>
    <row r="29" spans="1:71" s="3" customFormat="1" ht="14.45" customHeight="1">
      <c r="B29" s="38"/>
      <c r="D29" s="28" t="s">
        <v>38</v>
      </c>
      <c r="F29" s="28" t="s">
        <v>39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8"/>
      <c r="BE29" s="205"/>
    </row>
    <row r="30" spans="1:71" s="3" customFormat="1" ht="14.45" customHeight="1">
      <c r="B30" s="38"/>
      <c r="F30" s="28" t="s">
        <v>40</v>
      </c>
      <c r="L30" s="217">
        <v>0.12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8"/>
      <c r="BE30" s="205"/>
    </row>
    <row r="31" spans="1:71" s="3" customFormat="1" ht="14.45" hidden="1" customHeight="1">
      <c r="B31" s="38"/>
      <c r="F31" s="28" t="s">
        <v>41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8"/>
      <c r="BE31" s="205"/>
    </row>
    <row r="32" spans="1:71" s="3" customFormat="1" ht="14.45" hidden="1" customHeight="1">
      <c r="B32" s="38"/>
      <c r="F32" s="28" t="s">
        <v>42</v>
      </c>
      <c r="L32" s="217">
        <v>0.12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8"/>
      <c r="BE32" s="205"/>
    </row>
    <row r="33" spans="1:57" s="3" customFormat="1" ht="14.45" hidden="1" customHeight="1">
      <c r="B33" s="38"/>
      <c r="F33" s="28" t="s">
        <v>43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8"/>
      <c r="BE33" s="205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04"/>
    </row>
    <row r="35" spans="1:57" s="2" customFormat="1" ht="25.9" customHeight="1">
      <c r="A35" s="33"/>
      <c r="B35" s="34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18" t="s">
        <v>46</v>
      </c>
      <c r="Y35" s="219"/>
      <c r="Z35" s="219"/>
      <c r="AA35" s="219"/>
      <c r="AB35" s="219"/>
      <c r="AC35" s="41"/>
      <c r="AD35" s="41"/>
      <c r="AE35" s="41"/>
      <c r="AF35" s="41"/>
      <c r="AG35" s="41"/>
      <c r="AH35" s="41"/>
      <c r="AI35" s="41"/>
      <c r="AJ35" s="41"/>
      <c r="AK35" s="220">
        <f>SUM(AK26:AK33)</f>
        <v>0</v>
      </c>
      <c r="AL35" s="219"/>
      <c r="AM35" s="219"/>
      <c r="AN35" s="219"/>
      <c r="AO35" s="221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6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49</v>
      </c>
      <c r="AI60" s="36"/>
      <c r="AJ60" s="36"/>
      <c r="AK60" s="36"/>
      <c r="AL60" s="36"/>
      <c r="AM60" s="46" t="s">
        <v>50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6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49</v>
      </c>
      <c r="AI75" s="36"/>
      <c r="AJ75" s="36"/>
      <c r="AK75" s="36"/>
      <c r="AL75" s="36"/>
      <c r="AM75" s="46" t="s">
        <v>50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0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0" s="2" customFormat="1" ht="24.95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0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0" s="4" customFormat="1" ht="12" customHeight="1">
      <c r="B84" s="52"/>
      <c r="C84" s="28" t="s">
        <v>13</v>
      </c>
      <c r="L84" s="4" t="str">
        <f>K5</f>
        <v>20250613</v>
      </c>
      <c r="AR84" s="52"/>
    </row>
    <row r="85" spans="1:90" s="5" customFormat="1" ht="36.950000000000003" customHeight="1">
      <c r="B85" s="53"/>
      <c r="C85" s="54" t="s">
        <v>16</v>
      </c>
      <c r="L85" s="222" t="str">
        <f>K6</f>
        <v>Rekonstrukce stávajícího oplocení sportovního areálu na parc.č. 1588/2 k.ú. Kateřinky u Opavy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R85" s="53"/>
    </row>
    <row r="86" spans="1:90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0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Opava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24" t="str">
        <f>IF(AN8= "","",AN8)</f>
        <v>13. 6. 2025</v>
      </c>
      <c r="AN87" s="224"/>
      <c r="AO87" s="33"/>
      <c r="AP87" s="33"/>
      <c r="AQ87" s="33"/>
      <c r="AR87" s="34"/>
      <c r="BE87" s="33"/>
    </row>
    <row r="88" spans="1:90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0" s="2" customFormat="1" ht="15.2" customHeight="1">
      <c r="A89" s="33"/>
      <c r="B89" s="34"/>
      <c r="C89" s="28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30</v>
      </c>
      <c r="AJ89" s="33"/>
      <c r="AK89" s="33"/>
      <c r="AL89" s="33"/>
      <c r="AM89" s="225" t="str">
        <f>IF(E17="","",E17)</f>
        <v xml:space="preserve"> </v>
      </c>
      <c r="AN89" s="226"/>
      <c r="AO89" s="226"/>
      <c r="AP89" s="226"/>
      <c r="AQ89" s="33"/>
      <c r="AR89" s="34"/>
      <c r="AS89" s="227" t="s">
        <v>54</v>
      </c>
      <c r="AT89" s="228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0" s="2" customFormat="1" ht="15.2" customHeight="1">
      <c r="A90" s="33"/>
      <c r="B90" s="34"/>
      <c r="C90" s="28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25" t="str">
        <f>IF(E20="","",E20)</f>
        <v xml:space="preserve"> </v>
      </c>
      <c r="AN90" s="226"/>
      <c r="AO90" s="226"/>
      <c r="AP90" s="226"/>
      <c r="AQ90" s="33"/>
      <c r="AR90" s="34"/>
      <c r="AS90" s="229"/>
      <c r="AT90" s="230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0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29"/>
      <c r="AT91" s="230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0" s="2" customFormat="1" ht="29.25" customHeight="1">
      <c r="A92" s="33"/>
      <c r="B92" s="34"/>
      <c r="C92" s="231" t="s">
        <v>55</v>
      </c>
      <c r="D92" s="232"/>
      <c r="E92" s="232"/>
      <c r="F92" s="232"/>
      <c r="G92" s="232"/>
      <c r="H92" s="61"/>
      <c r="I92" s="233" t="s">
        <v>56</v>
      </c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4" t="s">
        <v>57</v>
      </c>
      <c r="AH92" s="232"/>
      <c r="AI92" s="232"/>
      <c r="AJ92" s="232"/>
      <c r="AK92" s="232"/>
      <c r="AL92" s="232"/>
      <c r="AM92" s="232"/>
      <c r="AN92" s="233" t="s">
        <v>58</v>
      </c>
      <c r="AO92" s="232"/>
      <c r="AP92" s="235"/>
      <c r="AQ92" s="62" t="s">
        <v>59</v>
      </c>
      <c r="AR92" s="34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3"/>
    </row>
    <row r="93" spans="1:90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0" s="6" customFormat="1" ht="32.450000000000003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9">
        <f>ROUND(AG95,2)</f>
        <v>0</v>
      </c>
      <c r="AH94" s="239"/>
      <c r="AI94" s="239"/>
      <c r="AJ94" s="239"/>
      <c r="AK94" s="239"/>
      <c r="AL94" s="239"/>
      <c r="AM94" s="239"/>
      <c r="AN94" s="240">
        <f>SUM(AG94,AT94)</f>
        <v>0</v>
      </c>
      <c r="AO94" s="240"/>
      <c r="AP94" s="240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73</v>
      </c>
      <c r="BT94" s="78" t="s">
        <v>74</v>
      </c>
      <c r="BV94" s="78" t="s">
        <v>75</v>
      </c>
      <c r="BW94" s="78" t="s">
        <v>4</v>
      </c>
      <c r="BX94" s="78" t="s">
        <v>76</v>
      </c>
      <c r="CL94" s="78" t="s">
        <v>1</v>
      </c>
    </row>
    <row r="95" spans="1:90" s="7" customFormat="1" ht="37.5" customHeight="1">
      <c r="A95" s="79" t="s">
        <v>77</v>
      </c>
      <c r="B95" s="80"/>
      <c r="C95" s="81"/>
      <c r="D95" s="238" t="s">
        <v>14</v>
      </c>
      <c r="E95" s="238"/>
      <c r="F95" s="238"/>
      <c r="G95" s="238"/>
      <c r="H95" s="238"/>
      <c r="I95" s="82"/>
      <c r="J95" s="238" t="s">
        <v>17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6">
        <f>'20250613 - Rekonstrukce s...'!J28</f>
        <v>0</v>
      </c>
      <c r="AH95" s="237"/>
      <c r="AI95" s="237"/>
      <c r="AJ95" s="237"/>
      <c r="AK95" s="237"/>
      <c r="AL95" s="237"/>
      <c r="AM95" s="237"/>
      <c r="AN95" s="236">
        <f>SUM(AG95,AT95)</f>
        <v>0</v>
      </c>
      <c r="AO95" s="237"/>
      <c r="AP95" s="237"/>
      <c r="AQ95" s="83" t="s">
        <v>78</v>
      </c>
      <c r="AR95" s="80"/>
      <c r="AS95" s="84">
        <v>0</v>
      </c>
      <c r="AT95" s="85">
        <f>ROUND(SUM(AV95:AW95),2)</f>
        <v>0</v>
      </c>
      <c r="AU95" s="86">
        <f>'20250613 - Rekonstrukce s...'!P126</f>
        <v>0</v>
      </c>
      <c r="AV95" s="85">
        <f>'20250613 - Rekonstrukce s...'!J31</f>
        <v>0</v>
      </c>
      <c r="AW95" s="85">
        <f>'20250613 - Rekonstrukce s...'!J32</f>
        <v>0</v>
      </c>
      <c r="AX95" s="85">
        <f>'20250613 - Rekonstrukce s...'!J33</f>
        <v>0</v>
      </c>
      <c r="AY95" s="85">
        <f>'20250613 - Rekonstrukce s...'!J34</f>
        <v>0</v>
      </c>
      <c r="AZ95" s="85">
        <f>'20250613 - Rekonstrukce s...'!F31</f>
        <v>0</v>
      </c>
      <c r="BA95" s="85">
        <f>'20250613 - Rekonstrukce s...'!F32</f>
        <v>0</v>
      </c>
      <c r="BB95" s="85">
        <f>'20250613 - Rekonstrukce s...'!F33</f>
        <v>0</v>
      </c>
      <c r="BC95" s="85">
        <f>'20250613 - Rekonstrukce s...'!F34</f>
        <v>0</v>
      </c>
      <c r="BD95" s="87">
        <f>'20250613 - Rekonstrukce s...'!F35</f>
        <v>0</v>
      </c>
      <c r="BT95" s="88" t="s">
        <v>79</v>
      </c>
      <c r="BU95" s="88" t="s">
        <v>80</v>
      </c>
      <c r="BV95" s="88" t="s">
        <v>75</v>
      </c>
      <c r="BW95" s="88" t="s">
        <v>4</v>
      </c>
      <c r="BX95" s="88" t="s">
        <v>76</v>
      </c>
      <c r="CL95" s="88" t="s">
        <v>1</v>
      </c>
    </row>
    <row r="96" spans="1:90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50613 - Rekonstrukce s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1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8" t="s">
        <v>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1:46" s="1" customFormat="1" ht="24.95" customHeight="1">
      <c r="B4" s="21"/>
      <c r="D4" s="22" t="s">
        <v>82</v>
      </c>
      <c r="L4" s="21"/>
      <c r="M4" s="8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2" customFormat="1" ht="12" customHeight="1">
      <c r="A6" s="33"/>
      <c r="B6" s="34"/>
      <c r="C6" s="33"/>
      <c r="D6" s="28" t="s">
        <v>16</v>
      </c>
      <c r="E6" s="33"/>
      <c r="F6" s="33"/>
      <c r="G6" s="33"/>
      <c r="H6" s="33"/>
      <c r="I6" s="33"/>
      <c r="J6" s="33"/>
      <c r="K6" s="33"/>
      <c r="L6" s="4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30" customHeight="1">
      <c r="A7" s="33"/>
      <c r="B7" s="34"/>
      <c r="C7" s="33"/>
      <c r="D7" s="33"/>
      <c r="E7" s="222" t="s">
        <v>17</v>
      </c>
      <c r="F7" s="242"/>
      <c r="G7" s="242"/>
      <c r="H7" s="242"/>
      <c r="I7" s="33"/>
      <c r="J7" s="33"/>
      <c r="K7" s="33"/>
      <c r="L7" s="4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4"/>
      <c r="C8" s="33"/>
      <c r="D8" s="33"/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4"/>
      <c r="C9" s="33"/>
      <c r="D9" s="28" t="s">
        <v>18</v>
      </c>
      <c r="E9" s="33"/>
      <c r="F9" s="26" t="s">
        <v>1</v>
      </c>
      <c r="G9" s="33"/>
      <c r="H9" s="33"/>
      <c r="I9" s="28" t="s">
        <v>19</v>
      </c>
      <c r="J9" s="26" t="s">
        <v>1</v>
      </c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20</v>
      </c>
      <c r="E10" s="33"/>
      <c r="F10" s="26" t="s">
        <v>21</v>
      </c>
      <c r="G10" s="33"/>
      <c r="H10" s="33"/>
      <c r="I10" s="28" t="s">
        <v>22</v>
      </c>
      <c r="J10" s="56" t="str">
        <f>'Rekapitulace stavby'!AN8</f>
        <v>13. 6. 2025</v>
      </c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24</v>
      </c>
      <c r="E12" s="33"/>
      <c r="F12" s="33"/>
      <c r="G12" s="33"/>
      <c r="H12" s="33"/>
      <c r="I12" s="28" t="s">
        <v>25</v>
      </c>
      <c r="J12" s="26" t="str">
        <f>IF('Rekapitulace stavby'!AN10="","",'Rekapitulace stavby'!AN10)</f>
        <v/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4"/>
      <c r="C13" s="33"/>
      <c r="D13" s="33"/>
      <c r="E13" s="26" t="str">
        <f>IF('Rekapitulace stavby'!E11="","",'Rekapitulace stavby'!E11)</f>
        <v xml:space="preserve"> </v>
      </c>
      <c r="F13" s="33"/>
      <c r="G13" s="33"/>
      <c r="H13" s="33"/>
      <c r="I13" s="28" t="s">
        <v>27</v>
      </c>
      <c r="J13" s="26" t="str">
        <f>IF('Rekapitulace stavby'!AN11="","",'Rekapitulace stavby'!AN11)</f>
        <v/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28</v>
      </c>
      <c r="E15" s="33"/>
      <c r="F15" s="33"/>
      <c r="G15" s="33"/>
      <c r="H15" s="33"/>
      <c r="I15" s="28" t="s">
        <v>25</v>
      </c>
      <c r="J15" s="29" t="str">
        <f>'Rekapitulace stavby'!AN13</f>
        <v>Vyplň údaj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4"/>
      <c r="C16" s="33"/>
      <c r="D16" s="33"/>
      <c r="E16" s="243" t="str">
        <f>'Rekapitulace stavby'!E14</f>
        <v>Vyplň údaj</v>
      </c>
      <c r="F16" s="206"/>
      <c r="G16" s="206"/>
      <c r="H16" s="206"/>
      <c r="I16" s="28" t="s">
        <v>27</v>
      </c>
      <c r="J16" s="29" t="str">
        <f>'Rekapitulace stavby'!AN14</f>
        <v>Vyplň údaj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30</v>
      </c>
      <c r="E18" s="33"/>
      <c r="F18" s="33"/>
      <c r="G18" s="33"/>
      <c r="H18" s="33"/>
      <c r="I18" s="28" t="s">
        <v>25</v>
      </c>
      <c r="J18" s="26" t="str">
        <f>IF('Rekapitulace stavby'!AN16="","",'Rekapitulace stavby'!AN16)</f>
        <v/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tr">
        <f>IF('Rekapitulace stavby'!E17="","",'Rekapitulace stavby'!E17)</f>
        <v xml:space="preserve"> </v>
      </c>
      <c r="F19" s="33"/>
      <c r="G19" s="33"/>
      <c r="H19" s="33"/>
      <c r="I19" s="28" t="s">
        <v>27</v>
      </c>
      <c r="J19" s="26" t="str">
        <f>IF('Rekapitulace stavby'!AN17="","",'Rekapitulace stavby'!AN17)</f>
        <v/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32</v>
      </c>
      <c r="E21" s="33"/>
      <c r="F21" s="33"/>
      <c r="G21" s="33"/>
      <c r="H21" s="33"/>
      <c r="I21" s="28" t="s">
        <v>25</v>
      </c>
      <c r="J21" s="26" t="str">
        <f>IF('Rekapitulace stavby'!AN19="","",'Rekapitulace stavby'!AN19)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6" t="str">
        <f>IF('Rekapitulace stavby'!E20="","",'Rekapitulace stavby'!E20)</f>
        <v xml:space="preserve"> </v>
      </c>
      <c r="F22" s="33"/>
      <c r="G22" s="33"/>
      <c r="H22" s="33"/>
      <c r="I22" s="28" t="s">
        <v>27</v>
      </c>
      <c r="J22" s="26" t="str">
        <f>IF('Rekapitulace stavby'!AN20="","",'Rekapitulace stavby'!AN20)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33</v>
      </c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90"/>
      <c r="B25" s="91"/>
      <c r="C25" s="90"/>
      <c r="D25" s="90"/>
      <c r="E25" s="211" t="s">
        <v>1</v>
      </c>
      <c r="F25" s="211"/>
      <c r="G25" s="211"/>
      <c r="H25" s="211"/>
      <c r="I25" s="90"/>
      <c r="J25" s="90"/>
      <c r="K25" s="90"/>
      <c r="L25" s="92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s="2" customFormat="1" ht="6.95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67"/>
      <c r="E27" s="67"/>
      <c r="F27" s="67"/>
      <c r="G27" s="67"/>
      <c r="H27" s="67"/>
      <c r="I27" s="67"/>
      <c r="J27" s="67"/>
      <c r="K27" s="67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4"/>
      <c r="C28" s="33"/>
      <c r="D28" s="93" t="s">
        <v>34</v>
      </c>
      <c r="E28" s="33"/>
      <c r="F28" s="33"/>
      <c r="G28" s="33"/>
      <c r="H28" s="33"/>
      <c r="I28" s="33"/>
      <c r="J28" s="72">
        <f>ROUND(J126, 2)</f>
        <v>0</v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33"/>
      <c r="E30" s="33"/>
      <c r="F30" s="37" t="s">
        <v>36</v>
      </c>
      <c r="G30" s="33"/>
      <c r="H30" s="33"/>
      <c r="I30" s="37" t="s">
        <v>35</v>
      </c>
      <c r="J30" s="37" t="s">
        <v>37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94" t="s">
        <v>38</v>
      </c>
      <c r="E31" s="28" t="s">
        <v>39</v>
      </c>
      <c r="F31" s="95">
        <f>ROUND((SUM(BE126:BE212)),  2)</f>
        <v>0</v>
      </c>
      <c r="G31" s="33"/>
      <c r="H31" s="33"/>
      <c r="I31" s="96">
        <v>0.21</v>
      </c>
      <c r="J31" s="95">
        <f>ROUND(((SUM(BE126:BE212))*I31),  2)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28" t="s">
        <v>40</v>
      </c>
      <c r="F32" s="95">
        <f>ROUND((SUM(BF126:BF212)),  2)</f>
        <v>0</v>
      </c>
      <c r="G32" s="33"/>
      <c r="H32" s="33"/>
      <c r="I32" s="96">
        <v>0.12</v>
      </c>
      <c r="J32" s="95">
        <f>ROUND(((SUM(BF126:BF212))*I32), 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4"/>
      <c r="C33" s="33"/>
      <c r="D33" s="33"/>
      <c r="E33" s="28" t="s">
        <v>41</v>
      </c>
      <c r="F33" s="95">
        <f>ROUND((SUM(BG126:BG212)),  2)</f>
        <v>0</v>
      </c>
      <c r="G33" s="33"/>
      <c r="H33" s="33"/>
      <c r="I33" s="96">
        <v>0.21</v>
      </c>
      <c r="J33" s="95">
        <f>0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28" t="s">
        <v>42</v>
      </c>
      <c r="F34" s="95">
        <f>ROUND((SUM(BH126:BH212)),  2)</f>
        <v>0</v>
      </c>
      <c r="G34" s="33"/>
      <c r="H34" s="33"/>
      <c r="I34" s="96">
        <v>0.12</v>
      </c>
      <c r="J34" s="95">
        <f>0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95">
        <f>ROUND((SUM(BI126:BI212)),  2)</f>
        <v>0</v>
      </c>
      <c r="G35" s="33"/>
      <c r="H35" s="33"/>
      <c r="I35" s="96">
        <v>0</v>
      </c>
      <c r="J35" s="9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4"/>
      <c r="C37" s="97"/>
      <c r="D37" s="98" t="s">
        <v>44</v>
      </c>
      <c r="E37" s="61"/>
      <c r="F37" s="61"/>
      <c r="G37" s="99" t="s">
        <v>45</v>
      </c>
      <c r="H37" s="100" t="s">
        <v>46</v>
      </c>
      <c r="I37" s="61"/>
      <c r="J37" s="101">
        <f>SUM(J28:J35)</f>
        <v>0</v>
      </c>
      <c r="K37" s="102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21"/>
      <c r="L39" s="21"/>
    </row>
    <row r="40" spans="1:31" s="1" customFormat="1" ht="14.45" customHeight="1">
      <c r="B40" s="21"/>
      <c r="L40" s="21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49</v>
      </c>
      <c r="E61" s="36"/>
      <c r="F61" s="103" t="s">
        <v>50</v>
      </c>
      <c r="G61" s="46" t="s">
        <v>49</v>
      </c>
      <c r="H61" s="36"/>
      <c r="I61" s="36"/>
      <c r="J61" s="10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49</v>
      </c>
      <c r="E76" s="36"/>
      <c r="F76" s="103" t="s">
        <v>50</v>
      </c>
      <c r="G76" s="46" t="s">
        <v>49</v>
      </c>
      <c r="H76" s="36"/>
      <c r="I76" s="36"/>
      <c r="J76" s="10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30" customHeight="1">
      <c r="A85" s="33"/>
      <c r="B85" s="34"/>
      <c r="C85" s="33"/>
      <c r="D85" s="33"/>
      <c r="E85" s="222" t="str">
        <f>E7</f>
        <v>Rekonstrukce stávajícího oplocení sportovního areálu na parc.č. 1588/2 k.ú. Kateřinky u Opavy</v>
      </c>
      <c r="F85" s="242"/>
      <c r="G85" s="242"/>
      <c r="H85" s="24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20</v>
      </c>
      <c r="D87" s="33"/>
      <c r="E87" s="33"/>
      <c r="F87" s="26" t="str">
        <f>F10</f>
        <v>Opava</v>
      </c>
      <c r="G87" s="33"/>
      <c r="H87" s="33"/>
      <c r="I87" s="28" t="s">
        <v>22</v>
      </c>
      <c r="J87" s="56" t="str">
        <f>IF(J10="","",J10)</f>
        <v>13. 6. 2025</v>
      </c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24</v>
      </c>
      <c r="D89" s="33"/>
      <c r="E89" s="33"/>
      <c r="F89" s="26" t="str">
        <f>E13</f>
        <v xml:space="preserve"> </v>
      </c>
      <c r="G89" s="33"/>
      <c r="H89" s="33"/>
      <c r="I89" s="28" t="s">
        <v>30</v>
      </c>
      <c r="J89" s="31" t="str">
        <f>E19</f>
        <v xml:space="preserve"> 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28</v>
      </c>
      <c r="D90" s="33"/>
      <c r="E90" s="33"/>
      <c r="F90" s="26" t="str">
        <f>IF(E16="","",E16)</f>
        <v>Vyplň údaj</v>
      </c>
      <c r="G90" s="33"/>
      <c r="H90" s="33"/>
      <c r="I90" s="28" t="s">
        <v>32</v>
      </c>
      <c r="J90" s="31" t="str">
        <f>E22</f>
        <v xml:space="preserve"> </v>
      </c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05" t="s">
        <v>84</v>
      </c>
      <c r="D92" s="97"/>
      <c r="E92" s="97"/>
      <c r="F92" s="97"/>
      <c r="G92" s="97"/>
      <c r="H92" s="97"/>
      <c r="I92" s="97"/>
      <c r="J92" s="106" t="s">
        <v>85</v>
      </c>
      <c r="K92" s="97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07" t="s">
        <v>86</v>
      </c>
      <c r="D94" s="33"/>
      <c r="E94" s="33"/>
      <c r="F94" s="33"/>
      <c r="G94" s="33"/>
      <c r="H94" s="33"/>
      <c r="I94" s="33"/>
      <c r="J94" s="72">
        <f>J126</f>
        <v>0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8" t="s">
        <v>87</v>
      </c>
    </row>
    <row r="95" spans="1:47" s="9" customFormat="1" ht="24.95" customHeight="1">
      <c r="B95" s="108"/>
      <c r="D95" s="109" t="s">
        <v>88</v>
      </c>
      <c r="E95" s="110"/>
      <c r="F95" s="110"/>
      <c r="G95" s="110"/>
      <c r="H95" s="110"/>
      <c r="I95" s="110"/>
      <c r="J95" s="111">
        <f>J127</f>
        <v>0</v>
      </c>
      <c r="L95" s="108"/>
    </row>
    <row r="96" spans="1:47" s="10" customFormat="1" ht="19.899999999999999" customHeight="1">
      <c r="B96" s="112"/>
      <c r="D96" s="113" t="s">
        <v>89</v>
      </c>
      <c r="E96" s="114"/>
      <c r="F96" s="114"/>
      <c r="G96" s="114"/>
      <c r="H96" s="114"/>
      <c r="I96" s="114"/>
      <c r="J96" s="115">
        <f>J128</f>
        <v>0</v>
      </c>
      <c r="L96" s="112"/>
    </row>
    <row r="97" spans="1:31" s="10" customFormat="1" ht="19.899999999999999" customHeight="1">
      <c r="B97" s="112"/>
      <c r="D97" s="113" t="s">
        <v>90</v>
      </c>
      <c r="E97" s="114"/>
      <c r="F97" s="114"/>
      <c r="G97" s="114"/>
      <c r="H97" s="114"/>
      <c r="I97" s="114"/>
      <c r="J97" s="115">
        <f>J149</f>
        <v>0</v>
      </c>
      <c r="L97" s="112"/>
    </row>
    <row r="98" spans="1:31" s="10" customFormat="1" ht="19.899999999999999" customHeight="1">
      <c r="B98" s="112"/>
      <c r="D98" s="113" t="s">
        <v>91</v>
      </c>
      <c r="E98" s="114"/>
      <c r="F98" s="114"/>
      <c r="G98" s="114"/>
      <c r="H98" s="114"/>
      <c r="I98" s="114"/>
      <c r="J98" s="115">
        <f>J155</f>
        <v>0</v>
      </c>
      <c r="L98" s="112"/>
    </row>
    <row r="99" spans="1:31" s="10" customFormat="1" ht="19.899999999999999" customHeight="1">
      <c r="B99" s="112"/>
      <c r="D99" s="113" t="s">
        <v>92</v>
      </c>
      <c r="E99" s="114"/>
      <c r="F99" s="114"/>
      <c r="G99" s="114"/>
      <c r="H99" s="114"/>
      <c r="I99" s="114"/>
      <c r="J99" s="115">
        <f>J172</f>
        <v>0</v>
      </c>
      <c r="L99" s="112"/>
    </row>
    <row r="100" spans="1:31" s="10" customFormat="1" ht="19.899999999999999" customHeight="1">
      <c r="B100" s="112"/>
      <c r="D100" s="113" t="s">
        <v>93</v>
      </c>
      <c r="E100" s="114"/>
      <c r="F100" s="114"/>
      <c r="G100" s="114"/>
      <c r="H100" s="114"/>
      <c r="I100" s="114"/>
      <c r="J100" s="115">
        <f>J174</f>
        <v>0</v>
      </c>
      <c r="L100" s="112"/>
    </row>
    <row r="101" spans="1:31" s="10" customFormat="1" ht="19.899999999999999" customHeight="1">
      <c r="B101" s="112"/>
      <c r="D101" s="113" t="s">
        <v>94</v>
      </c>
      <c r="E101" s="114"/>
      <c r="F101" s="114"/>
      <c r="G101" s="114"/>
      <c r="H101" s="114"/>
      <c r="I101" s="114"/>
      <c r="J101" s="115">
        <f>J186</f>
        <v>0</v>
      </c>
      <c r="L101" s="112"/>
    </row>
    <row r="102" spans="1:31" s="10" customFormat="1" ht="19.899999999999999" customHeight="1">
      <c r="B102" s="112"/>
      <c r="D102" s="113" t="s">
        <v>95</v>
      </c>
      <c r="E102" s="114"/>
      <c r="F102" s="114"/>
      <c r="G102" s="114"/>
      <c r="H102" s="114"/>
      <c r="I102" s="114"/>
      <c r="J102" s="115">
        <f>J192</f>
        <v>0</v>
      </c>
      <c r="L102" s="112"/>
    </row>
    <row r="103" spans="1:31" s="9" customFormat="1" ht="24.95" customHeight="1">
      <c r="B103" s="108"/>
      <c r="D103" s="109" t="s">
        <v>96</v>
      </c>
      <c r="E103" s="110"/>
      <c r="F103" s="110"/>
      <c r="G103" s="110"/>
      <c r="H103" s="110"/>
      <c r="I103" s="110"/>
      <c r="J103" s="111">
        <f>J194</f>
        <v>0</v>
      </c>
      <c r="L103" s="108"/>
    </row>
    <row r="104" spans="1:31" s="10" customFormat="1" ht="19.899999999999999" customHeight="1">
      <c r="B104" s="112"/>
      <c r="D104" s="113" t="s">
        <v>97</v>
      </c>
      <c r="E104" s="114"/>
      <c r="F104" s="114"/>
      <c r="G104" s="114"/>
      <c r="H104" s="114"/>
      <c r="I104" s="114"/>
      <c r="J104" s="115">
        <f>J195</f>
        <v>0</v>
      </c>
      <c r="L104" s="112"/>
    </row>
    <row r="105" spans="1:31" s="9" customFormat="1" ht="24.95" customHeight="1">
      <c r="B105" s="108"/>
      <c r="D105" s="109" t="s">
        <v>98</v>
      </c>
      <c r="E105" s="110"/>
      <c r="F105" s="110"/>
      <c r="G105" s="110"/>
      <c r="H105" s="110"/>
      <c r="I105" s="110"/>
      <c r="J105" s="111">
        <f>J202</f>
        <v>0</v>
      </c>
      <c r="L105" s="108"/>
    </row>
    <row r="106" spans="1:31" s="10" customFormat="1" ht="19.899999999999999" customHeight="1">
      <c r="B106" s="112"/>
      <c r="D106" s="113" t="s">
        <v>99</v>
      </c>
      <c r="E106" s="114"/>
      <c r="F106" s="114"/>
      <c r="G106" s="114"/>
      <c r="H106" s="114"/>
      <c r="I106" s="114"/>
      <c r="J106" s="115">
        <f>J203</f>
        <v>0</v>
      </c>
      <c r="L106" s="112"/>
    </row>
    <row r="107" spans="1:31" s="10" customFormat="1" ht="19.899999999999999" customHeight="1">
      <c r="B107" s="112"/>
      <c r="D107" s="113" t="s">
        <v>100</v>
      </c>
      <c r="E107" s="114"/>
      <c r="F107" s="114"/>
      <c r="G107" s="114"/>
      <c r="H107" s="114"/>
      <c r="I107" s="114"/>
      <c r="J107" s="115">
        <f>J206</f>
        <v>0</v>
      </c>
      <c r="L107" s="112"/>
    </row>
    <row r="108" spans="1:31" s="10" customFormat="1" ht="19.899999999999999" customHeight="1">
      <c r="B108" s="112"/>
      <c r="D108" s="113" t="s">
        <v>101</v>
      </c>
      <c r="E108" s="114"/>
      <c r="F108" s="114"/>
      <c r="G108" s="114"/>
      <c r="H108" s="114"/>
      <c r="I108" s="114"/>
      <c r="J108" s="115">
        <f>J209</f>
        <v>0</v>
      </c>
      <c r="L108" s="112"/>
    </row>
    <row r="109" spans="1:31" s="2" customFormat="1" ht="21.7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2" t="s">
        <v>102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16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30" customHeight="1">
      <c r="A118" s="33"/>
      <c r="B118" s="34"/>
      <c r="C118" s="33"/>
      <c r="D118" s="33"/>
      <c r="E118" s="222" t="str">
        <f>E7</f>
        <v>Rekonstrukce stávajícího oplocení sportovního areálu na parc.č. 1588/2 k.ú. Kateřinky u Opavy</v>
      </c>
      <c r="F118" s="242"/>
      <c r="G118" s="242"/>
      <c r="H118" s="242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20</v>
      </c>
      <c r="D120" s="33"/>
      <c r="E120" s="33"/>
      <c r="F120" s="26" t="str">
        <f>F10</f>
        <v>Opava</v>
      </c>
      <c r="G120" s="33"/>
      <c r="H120" s="33"/>
      <c r="I120" s="28" t="s">
        <v>22</v>
      </c>
      <c r="J120" s="56" t="str">
        <f>IF(J10="","",J10)</f>
        <v>13. 6. 2025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24</v>
      </c>
      <c r="D122" s="33"/>
      <c r="E122" s="33"/>
      <c r="F122" s="26" t="str">
        <f>E13</f>
        <v xml:space="preserve"> </v>
      </c>
      <c r="G122" s="33"/>
      <c r="H122" s="33"/>
      <c r="I122" s="28" t="s">
        <v>30</v>
      </c>
      <c r="J122" s="31" t="str">
        <f>E19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28</v>
      </c>
      <c r="D123" s="33"/>
      <c r="E123" s="33"/>
      <c r="F123" s="26" t="str">
        <f>IF(E16="","",E16)</f>
        <v>Vyplň údaj</v>
      </c>
      <c r="G123" s="33"/>
      <c r="H123" s="33"/>
      <c r="I123" s="28" t="s">
        <v>32</v>
      </c>
      <c r="J123" s="31" t="str">
        <f>E22</f>
        <v xml:space="preserve">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16"/>
      <c r="B125" s="117"/>
      <c r="C125" s="118" t="s">
        <v>103</v>
      </c>
      <c r="D125" s="119" t="s">
        <v>59</v>
      </c>
      <c r="E125" s="119" t="s">
        <v>55</v>
      </c>
      <c r="F125" s="119" t="s">
        <v>56</v>
      </c>
      <c r="G125" s="119" t="s">
        <v>104</v>
      </c>
      <c r="H125" s="119" t="s">
        <v>105</v>
      </c>
      <c r="I125" s="119" t="s">
        <v>106</v>
      </c>
      <c r="J125" s="120" t="s">
        <v>85</v>
      </c>
      <c r="K125" s="121" t="s">
        <v>107</v>
      </c>
      <c r="L125" s="122"/>
      <c r="M125" s="63" t="s">
        <v>1</v>
      </c>
      <c r="N125" s="64" t="s">
        <v>38</v>
      </c>
      <c r="O125" s="64" t="s">
        <v>108</v>
      </c>
      <c r="P125" s="64" t="s">
        <v>109</v>
      </c>
      <c r="Q125" s="64" t="s">
        <v>110</v>
      </c>
      <c r="R125" s="64" t="s">
        <v>111</v>
      </c>
      <c r="S125" s="64" t="s">
        <v>112</v>
      </c>
      <c r="T125" s="65" t="s">
        <v>113</v>
      </c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</row>
    <row r="126" spans="1:63" s="2" customFormat="1" ht="22.9" customHeight="1">
      <c r="A126" s="33"/>
      <c r="B126" s="34"/>
      <c r="C126" s="70" t="s">
        <v>114</v>
      </c>
      <c r="D126" s="33"/>
      <c r="E126" s="33"/>
      <c r="F126" s="33"/>
      <c r="G126" s="33"/>
      <c r="H126" s="33"/>
      <c r="I126" s="33"/>
      <c r="J126" s="123">
        <f>BK126</f>
        <v>0</v>
      </c>
      <c r="K126" s="33"/>
      <c r="L126" s="34"/>
      <c r="M126" s="66"/>
      <c r="N126" s="57"/>
      <c r="O126" s="67"/>
      <c r="P126" s="124">
        <f>P127+P194+P202</f>
        <v>0</v>
      </c>
      <c r="Q126" s="67"/>
      <c r="R126" s="124">
        <f>R127+R194+R202</f>
        <v>92.752691000000013</v>
      </c>
      <c r="S126" s="67"/>
      <c r="T126" s="125">
        <f>T127+T194+T202</f>
        <v>30.618000000000002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73</v>
      </c>
      <c r="AU126" s="18" t="s">
        <v>87</v>
      </c>
      <c r="BK126" s="126">
        <f>BK127+BK194+BK202</f>
        <v>0</v>
      </c>
    </row>
    <row r="127" spans="1:63" s="12" customFormat="1" ht="25.9" customHeight="1">
      <c r="B127" s="127"/>
      <c r="D127" s="128" t="s">
        <v>73</v>
      </c>
      <c r="E127" s="129" t="s">
        <v>115</v>
      </c>
      <c r="F127" s="129" t="s">
        <v>116</v>
      </c>
      <c r="I127" s="130"/>
      <c r="J127" s="131">
        <f>BK127</f>
        <v>0</v>
      </c>
      <c r="L127" s="127"/>
      <c r="M127" s="132"/>
      <c r="N127" s="133"/>
      <c r="O127" s="133"/>
      <c r="P127" s="134">
        <f>P128+P149+P155+P172+P174+P186+P192</f>
        <v>0</v>
      </c>
      <c r="Q127" s="133"/>
      <c r="R127" s="134">
        <f>R128+R149+R155+R172+R174+R186+R192</f>
        <v>92.564366000000007</v>
      </c>
      <c r="S127" s="133"/>
      <c r="T127" s="135">
        <f>T128+T149+T155+T172+T174+T186+T192</f>
        <v>30.618000000000002</v>
      </c>
      <c r="AR127" s="128" t="s">
        <v>79</v>
      </c>
      <c r="AT127" s="136" t="s">
        <v>73</v>
      </c>
      <c r="AU127" s="136" t="s">
        <v>74</v>
      </c>
      <c r="AY127" s="128" t="s">
        <v>117</v>
      </c>
      <c r="BK127" s="137">
        <f>BK128+BK149+BK155+BK172+BK174+BK186+BK192</f>
        <v>0</v>
      </c>
    </row>
    <row r="128" spans="1:63" s="12" customFormat="1" ht="22.9" customHeight="1">
      <c r="B128" s="127"/>
      <c r="D128" s="128" t="s">
        <v>73</v>
      </c>
      <c r="E128" s="138" t="s">
        <v>79</v>
      </c>
      <c r="F128" s="138" t="s">
        <v>118</v>
      </c>
      <c r="I128" s="130"/>
      <c r="J128" s="139">
        <f>BK128</f>
        <v>0</v>
      </c>
      <c r="L128" s="127"/>
      <c r="M128" s="132"/>
      <c r="N128" s="133"/>
      <c r="O128" s="133"/>
      <c r="P128" s="134">
        <f>SUM(P129:P148)</f>
        <v>0</v>
      </c>
      <c r="Q128" s="133"/>
      <c r="R128" s="134">
        <f>SUM(R129:R148)</f>
        <v>0</v>
      </c>
      <c r="S128" s="133"/>
      <c r="T128" s="135">
        <f>SUM(T129:T148)</f>
        <v>0</v>
      </c>
      <c r="AR128" s="128" t="s">
        <v>79</v>
      </c>
      <c r="AT128" s="136" t="s">
        <v>73</v>
      </c>
      <c r="AU128" s="136" t="s">
        <v>79</v>
      </c>
      <c r="AY128" s="128" t="s">
        <v>117</v>
      </c>
      <c r="BK128" s="137">
        <f>SUM(BK129:BK148)</f>
        <v>0</v>
      </c>
    </row>
    <row r="129" spans="1:65" s="2" customFormat="1" ht="24.2" customHeight="1">
      <c r="A129" s="33"/>
      <c r="B129" s="140"/>
      <c r="C129" s="141" t="s">
        <v>79</v>
      </c>
      <c r="D129" s="141" t="s">
        <v>119</v>
      </c>
      <c r="E129" s="142" t="s">
        <v>120</v>
      </c>
      <c r="F129" s="143" t="s">
        <v>121</v>
      </c>
      <c r="G129" s="144" t="s">
        <v>122</v>
      </c>
      <c r="H129" s="145">
        <v>145.714</v>
      </c>
      <c r="I129" s="146"/>
      <c r="J129" s="147">
        <f>ROUND(I129*H129,2)</f>
        <v>0</v>
      </c>
      <c r="K129" s="148"/>
      <c r="L129" s="34"/>
      <c r="M129" s="149" t="s">
        <v>1</v>
      </c>
      <c r="N129" s="150" t="s">
        <v>39</v>
      </c>
      <c r="O129" s="59"/>
      <c r="P129" s="151">
        <f>O129*H129</f>
        <v>0</v>
      </c>
      <c r="Q129" s="151">
        <v>0</v>
      </c>
      <c r="R129" s="151">
        <f>Q129*H129</f>
        <v>0</v>
      </c>
      <c r="S129" s="151">
        <v>0</v>
      </c>
      <c r="T129" s="15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3" t="s">
        <v>123</v>
      </c>
      <c r="AT129" s="153" t="s">
        <v>119</v>
      </c>
      <c r="AU129" s="153" t="s">
        <v>81</v>
      </c>
      <c r="AY129" s="18" t="s">
        <v>117</v>
      </c>
      <c r="BE129" s="154">
        <f>IF(N129="základní",J129,0)</f>
        <v>0</v>
      </c>
      <c r="BF129" s="154">
        <f>IF(N129="snížená",J129,0)</f>
        <v>0</v>
      </c>
      <c r="BG129" s="154">
        <f>IF(N129="zákl. přenesená",J129,0)</f>
        <v>0</v>
      </c>
      <c r="BH129" s="154">
        <f>IF(N129="sníž. přenesená",J129,0)</f>
        <v>0</v>
      </c>
      <c r="BI129" s="154">
        <f>IF(N129="nulová",J129,0)</f>
        <v>0</v>
      </c>
      <c r="BJ129" s="18" t="s">
        <v>79</v>
      </c>
      <c r="BK129" s="154">
        <f>ROUND(I129*H129,2)</f>
        <v>0</v>
      </c>
      <c r="BL129" s="18" t="s">
        <v>123</v>
      </c>
      <c r="BM129" s="153" t="s">
        <v>124</v>
      </c>
    </row>
    <row r="130" spans="1:65" s="13" customFormat="1" ht="11.25">
      <c r="B130" s="155"/>
      <c r="D130" s="156" t="s">
        <v>125</v>
      </c>
      <c r="E130" s="157" t="s">
        <v>1</v>
      </c>
      <c r="F130" s="158" t="s">
        <v>126</v>
      </c>
      <c r="H130" s="159">
        <v>65.88</v>
      </c>
      <c r="I130" s="160"/>
      <c r="L130" s="155"/>
      <c r="M130" s="161"/>
      <c r="N130" s="162"/>
      <c r="O130" s="162"/>
      <c r="P130" s="162"/>
      <c r="Q130" s="162"/>
      <c r="R130" s="162"/>
      <c r="S130" s="162"/>
      <c r="T130" s="163"/>
      <c r="AT130" s="157" t="s">
        <v>125</v>
      </c>
      <c r="AU130" s="157" t="s">
        <v>81</v>
      </c>
      <c r="AV130" s="13" t="s">
        <v>81</v>
      </c>
      <c r="AW130" s="13" t="s">
        <v>31</v>
      </c>
      <c r="AX130" s="13" t="s">
        <v>74</v>
      </c>
      <c r="AY130" s="157" t="s">
        <v>117</v>
      </c>
    </row>
    <row r="131" spans="1:65" s="13" customFormat="1" ht="11.25">
      <c r="B131" s="155"/>
      <c r="D131" s="156" t="s">
        <v>125</v>
      </c>
      <c r="E131" s="157" t="s">
        <v>1</v>
      </c>
      <c r="F131" s="158" t="s">
        <v>127</v>
      </c>
      <c r="H131" s="159">
        <v>79.834000000000003</v>
      </c>
      <c r="I131" s="160"/>
      <c r="L131" s="155"/>
      <c r="M131" s="161"/>
      <c r="N131" s="162"/>
      <c r="O131" s="162"/>
      <c r="P131" s="162"/>
      <c r="Q131" s="162"/>
      <c r="R131" s="162"/>
      <c r="S131" s="162"/>
      <c r="T131" s="163"/>
      <c r="AT131" s="157" t="s">
        <v>125</v>
      </c>
      <c r="AU131" s="157" t="s">
        <v>81</v>
      </c>
      <c r="AV131" s="13" t="s">
        <v>81</v>
      </c>
      <c r="AW131" s="13" t="s">
        <v>31</v>
      </c>
      <c r="AX131" s="13" t="s">
        <v>74</v>
      </c>
      <c r="AY131" s="157" t="s">
        <v>117</v>
      </c>
    </row>
    <row r="132" spans="1:65" s="14" customFormat="1" ht="11.25">
      <c r="B132" s="164"/>
      <c r="D132" s="156" t="s">
        <v>125</v>
      </c>
      <c r="E132" s="165" t="s">
        <v>1</v>
      </c>
      <c r="F132" s="166" t="s">
        <v>128</v>
      </c>
      <c r="H132" s="167">
        <v>145.714</v>
      </c>
      <c r="I132" s="168"/>
      <c r="L132" s="164"/>
      <c r="M132" s="169"/>
      <c r="N132" s="170"/>
      <c r="O132" s="170"/>
      <c r="P132" s="170"/>
      <c r="Q132" s="170"/>
      <c r="R132" s="170"/>
      <c r="S132" s="170"/>
      <c r="T132" s="171"/>
      <c r="AT132" s="165" t="s">
        <v>125</v>
      </c>
      <c r="AU132" s="165" t="s">
        <v>81</v>
      </c>
      <c r="AV132" s="14" t="s">
        <v>123</v>
      </c>
      <c r="AW132" s="14" t="s">
        <v>31</v>
      </c>
      <c r="AX132" s="14" t="s">
        <v>79</v>
      </c>
      <c r="AY132" s="165" t="s">
        <v>117</v>
      </c>
    </row>
    <row r="133" spans="1:65" s="2" customFormat="1" ht="37.9" customHeight="1">
      <c r="A133" s="33"/>
      <c r="B133" s="140"/>
      <c r="C133" s="141" t="s">
        <v>81</v>
      </c>
      <c r="D133" s="141" t="s">
        <v>119</v>
      </c>
      <c r="E133" s="142" t="s">
        <v>129</v>
      </c>
      <c r="F133" s="143" t="s">
        <v>130</v>
      </c>
      <c r="G133" s="144" t="s">
        <v>131</v>
      </c>
      <c r="H133" s="145">
        <v>41.179000000000002</v>
      </c>
      <c r="I133" s="146"/>
      <c r="J133" s="147">
        <f>ROUND(I133*H133,2)</f>
        <v>0</v>
      </c>
      <c r="K133" s="148"/>
      <c r="L133" s="34"/>
      <c r="M133" s="149" t="s">
        <v>1</v>
      </c>
      <c r="N133" s="150" t="s">
        <v>39</v>
      </c>
      <c r="O133" s="59"/>
      <c r="P133" s="151">
        <f>O133*H133</f>
        <v>0</v>
      </c>
      <c r="Q133" s="151">
        <v>0</v>
      </c>
      <c r="R133" s="151">
        <f>Q133*H133</f>
        <v>0</v>
      </c>
      <c r="S133" s="151">
        <v>0</v>
      </c>
      <c r="T133" s="15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3" t="s">
        <v>123</v>
      </c>
      <c r="AT133" s="153" t="s">
        <v>119</v>
      </c>
      <c r="AU133" s="153" t="s">
        <v>81</v>
      </c>
      <c r="AY133" s="18" t="s">
        <v>117</v>
      </c>
      <c r="BE133" s="154">
        <f>IF(N133="základní",J133,0)</f>
        <v>0</v>
      </c>
      <c r="BF133" s="154">
        <f>IF(N133="snížená",J133,0)</f>
        <v>0</v>
      </c>
      <c r="BG133" s="154">
        <f>IF(N133="zákl. přenesená",J133,0)</f>
        <v>0</v>
      </c>
      <c r="BH133" s="154">
        <f>IF(N133="sníž. přenesená",J133,0)</f>
        <v>0</v>
      </c>
      <c r="BI133" s="154">
        <f>IF(N133="nulová",J133,0)</f>
        <v>0</v>
      </c>
      <c r="BJ133" s="18" t="s">
        <v>79</v>
      </c>
      <c r="BK133" s="154">
        <f>ROUND(I133*H133,2)</f>
        <v>0</v>
      </c>
      <c r="BL133" s="18" t="s">
        <v>123</v>
      </c>
      <c r="BM133" s="153" t="s">
        <v>132</v>
      </c>
    </row>
    <row r="134" spans="1:65" s="13" customFormat="1" ht="22.5">
      <c r="B134" s="155"/>
      <c r="D134" s="156" t="s">
        <v>125</v>
      </c>
      <c r="E134" s="157" t="s">
        <v>1</v>
      </c>
      <c r="F134" s="158" t="s">
        <v>133</v>
      </c>
      <c r="H134" s="159">
        <v>18.617999999999999</v>
      </c>
      <c r="I134" s="160"/>
      <c r="L134" s="155"/>
      <c r="M134" s="161"/>
      <c r="N134" s="162"/>
      <c r="O134" s="162"/>
      <c r="P134" s="162"/>
      <c r="Q134" s="162"/>
      <c r="R134" s="162"/>
      <c r="S134" s="162"/>
      <c r="T134" s="163"/>
      <c r="AT134" s="157" t="s">
        <v>125</v>
      </c>
      <c r="AU134" s="157" t="s">
        <v>81</v>
      </c>
      <c r="AV134" s="13" t="s">
        <v>81</v>
      </c>
      <c r="AW134" s="13" t="s">
        <v>31</v>
      </c>
      <c r="AX134" s="13" t="s">
        <v>74</v>
      </c>
      <c r="AY134" s="157" t="s">
        <v>117</v>
      </c>
    </row>
    <row r="135" spans="1:65" s="13" customFormat="1" ht="22.5">
      <c r="B135" s="155"/>
      <c r="D135" s="156" t="s">
        <v>125</v>
      </c>
      <c r="E135" s="157" t="s">
        <v>1</v>
      </c>
      <c r="F135" s="158" t="s">
        <v>134</v>
      </c>
      <c r="H135" s="159">
        <v>22.561</v>
      </c>
      <c r="I135" s="160"/>
      <c r="L135" s="155"/>
      <c r="M135" s="161"/>
      <c r="N135" s="162"/>
      <c r="O135" s="162"/>
      <c r="P135" s="162"/>
      <c r="Q135" s="162"/>
      <c r="R135" s="162"/>
      <c r="S135" s="162"/>
      <c r="T135" s="163"/>
      <c r="AT135" s="157" t="s">
        <v>125</v>
      </c>
      <c r="AU135" s="157" t="s">
        <v>81</v>
      </c>
      <c r="AV135" s="13" t="s">
        <v>81</v>
      </c>
      <c r="AW135" s="13" t="s">
        <v>31</v>
      </c>
      <c r="AX135" s="13" t="s">
        <v>74</v>
      </c>
      <c r="AY135" s="157" t="s">
        <v>117</v>
      </c>
    </row>
    <row r="136" spans="1:65" s="14" customFormat="1" ht="11.25">
      <c r="B136" s="164"/>
      <c r="D136" s="156" t="s">
        <v>125</v>
      </c>
      <c r="E136" s="165" t="s">
        <v>1</v>
      </c>
      <c r="F136" s="166" t="s">
        <v>128</v>
      </c>
      <c r="H136" s="167">
        <v>41.179000000000002</v>
      </c>
      <c r="I136" s="168"/>
      <c r="L136" s="164"/>
      <c r="M136" s="169"/>
      <c r="N136" s="170"/>
      <c r="O136" s="170"/>
      <c r="P136" s="170"/>
      <c r="Q136" s="170"/>
      <c r="R136" s="170"/>
      <c r="S136" s="170"/>
      <c r="T136" s="171"/>
      <c r="AT136" s="165" t="s">
        <v>125</v>
      </c>
      <c r="AU136" s="165" t="s">
        <v>81</v>
      </c>
      <c r="AV136" s="14" t="s">
        <v>123</v>
      </c>
      <c r="AW136" s="14" t="s">
        <v>31</v>
      </c>
      <c r="AX136" s="14" t="s">
        <v>79</v>
      </c>
      <c r="AY136" s="165" t="s">
        <v>117</v>
      </c>
    </row>
    <row r="137" spans="1:65" s="2" customFormat="1" ht="37.9" customHeight="1">
      <c r="A137" s="33"/>
      <c r="B137" s="140"/>
      <c r="C137" s="141" t="s">
        <v>135</v>
      </c>
      <c r="D137" s="141" t="s">
        <v>119</v>
      </c>
      <c r="E137" s="142" t="s">
        <v>136</v>
      </c>
      <c r="F137" s="143" t="s">
        <v>137</v>
      </c>
      <c r="G137" s="144" t="s">
        <v>131</v>
      </c>
      <c r="H137" s="145">
        <v>205.89500000000001</v>
      </c>
      <c r="I137" s="146"/>
      <c r="J137" s="147">
        <f>ROUND(I137*H137,2)</f>
        <v>0</v>
      </c>
      <c r="K137" s="148"/>
      <c r="L137" s="34"/>
      <c r="M137" s="149" t="s">
        <v>1</v>
      </c>
      <c r="N137" s="150" t="s">
        <v>39</v>
      </c>
      <c r="O137" s="59"/>
      <c r="P137" s="151">
        <f>O137*H137</f>
        <v>0</v>
      </c>
      <c r="Q137" s="151">
        <v>0</v>
      </c>
      <c r="R137" s="151">
        <f>Q137*H137</f>
        <v>0</v>
      </c>
      <c r="S137" s="151">
        <v>0</v>
      </c>
      <c r="T137" s="15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3" t="s">
        <v>123</v>
      </c>
      <c r="AT137" s="153" t="s">
        <v>119</v>
      </c>
      <c r="AU137" s="153" t="s">
        <v>81</v>
      </c>
      <c r="AY137" s="18" t="s">
        <v>117</v>
      </c>
      <c r="BE137" s="154">
        <f>IF(N137="základní",J137,0)</f>
        <v>0</v>
      </c>
      <c r="BF137" s="154">
        <f>IF(N137="snížená",J137,0)</f>
        <v>0</v>
      </c>
      <c r="BG137" s="154">
        <f>IF(N137="zákl. přenesená",J137,0)</f>
        <v>0</v>
      </c>
      <c r="BH137" s="154">
        <f>IF(N137="sníž. přenesená",J137,0)</f>
        <v>0</v>
      </c>
      <c r="BI137" s="154">
        <f>IF(N137="nulová",J137,0)</f>
        <v>0</v>
      </c>
      <c r="BJ137" s="18" t="s">
        <v>79</v>
      </c>
      <c r="BK137" s="154">
        <f>ROUND(I137*H137,2)</f>
        <v>0</v>
      </c>
      <c r="BL137" s="18" t="s">
        <v>123</v>
      </c>
      <c r="BM137" s="153" t="s">
        <v>138</v>
      </c>
    </row>
    <row r="138" spans="1:65" s="15" customFormat="1" ht="11.25">
      <c r="B138" s="172"/>
      <c r="D138" s="156" t="s">
        <v>125</v>
      </c>
      <c r="E138" s="173" t="s">
        <v>1</v>
      </c>
      <c r="F138" s="174" t="s">
        <v>139</v>
      </c>
      <c r="H138" s="173" t="s">
        <v>1</v>
      </c>
      <c r="I138" s="175"/>
      <c r="L138" s="172"/>
      <c r="M138" s="176"/>
      <c r="N138" s="177"/>
      <c r="O138" s="177"/>
      <c r="P138" s="177"/>
      <c r="Q138" s="177"/>
      <c r="R138" s="177"/>
      <c r="S138" s="177"/>
      <c r="T138" s="178"/>
      <c r="AT138" s="173" t="s">
        <v>125</v>
      </c>
      <c r="AU138" s="173" t="s">
        <v>81</v>
      </c>
      <c r="AV138" s="15" t="s">
        <v>79</v>
      </c>
      <c r="AW138" s="15" t="s">
        <v>31</v>
      </c>
      <c r="AX138" s="15" t="s">
        <v>74</v>
      </c>
      <c r="AY138" s="173" t="s">
        <v>117</v>
      </c>
    </row>
    <row r="139" spans="1:65" s="13" customFormat="1" ht="11.25">
      <c r="B139" s="155"/>
      <c r="D139" s="156" t="s">
        <v>125</v>
      </c>
      <c r="E139" s="157" t="s">
        <v>1</v>
      </c>
      <c r="F139" s="158" t="s">
        <v>140</v>
      </c>
      <c r="H139" s="159">
        <v>205.89500000000001</v>
      </c>
      <c r="I139" s="160"/>
      <c r="L139" s="155"/>
      <c r="M139" s="161"/>
      <c r="N139" s="162"/>
      <c r="O139" s="162"/>
      <c r="P139" s="162"/>
      <c r="Q139" s="162"/>
      <c r="R139" s="162"/>
      <c r="S139" s="162"/>
      <c r="T139" s="163"/>
      <c r="AT139" s="157" t="s">
        <v>125</v>
      </c>
      <c r="AU139" s="157" t="s">
        <v>81</v>
      </c>
      <c r="AV139" s="13" t="s">
        <v>81</v>
      </c>
      <c r="AW139" s="13" t="s">
        <v>31</v>
      </c>
      <c r="AX139" s="13" t="s">
        <v>79</v>
      </c>
      <c r="AY139" s="157" t="s">
        <v>117</v>
      </c>
    </row>
    <row r="140" spans="1:65" s="2" customFormat="1" ht="24.2" customHeight="1">
      <c r="A140" s="33"/>
      <c r="B140" s="140"/>
      <c r="C140" s="141" t="s">
        <v>123</v>
      </c>
      <c r="D140" s="141" t="s">
        <v>119</v>
      </c>
      <c r="E140" s="142" t="s">
        <v>141</v>
      </c>
      <c r="F140" s="143" t="s">
        <v>142</v>
      </c>
      <c r="G140" s="144" t="s">
        <v>131</v>
      </c>
      <c r="H140" s="145">
        <v>41.179000000000002</v>
      </c>
      <c r="I140" s="146"/>
      <c r="J140" s="147">
        <f>ROUND(I140*H140,2)</f>
        <v>0</v>
      </c>
      <c r="K140" s="148"/>
      <c r="L140" s="34"/>
      <c r="M140" s="149" t="s">
        <v>1</v>
      </c>
      <c r="N140" s="150" t="s">
        <v>39</v>
      </c>
      <c r="O140" s="59"/>
      <c r="P140" s="151">
        <f>O140*H140</f>
        <v>0</v>
      </c>
      <c r="Q140" s="151">
        <v>0</v>
      </c>
      <c r="R140" s="151">
        <f>Q140*H140</f>
        <v>0</v>
      </c>
      <c r="S140" s="151">
        <v>0</v>
      </c>
      <c r="T140" s="15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3" t="s">
        <v>123</v>
      </c>
      <c r="AT140" s="153" t="s">
        <v>119</v>
      </c>
      <c r="AU140" s="153" t="s">
        <v>81</v>
      </c>
      <c r="AY140" s="18" t="s">
        <v>117</v>
      </c>
      <c r="BE140" s="154">
        <f>IF(N140="základní",J140,0)</f>
        <v>0</v>
      </c>
      <c r="BF140" s="154">
        <f>IF(N140="snížená",J140,0)</f>
        <v>0</v>
      </c>
      <c r="BG140" s="154">
        <f>IF(N140="zákl. přenesená",J140,0)</f>
        <v>0</v>
      </c>
      <c r="BH140" s="154">
        <f>IF(N140="sníž. přenesená",J140,0)</f>
        <v>0</v>
      </c>
      <c r="BI140" s="154">
        <f>IF(N140="nulová",J140,0)</f>
        <v>0</v>
      </c>
      <c r="BJ140" s="18" t="s">
        <v>79</v>
      </c>
      <c r="BK140" s="154">
        <f>ROUND(I140*H140,2)</f>
        <v>0</v>
      </c>
      <c r="BL140" s="18" t="s">
        <v>123</v>
      </c>
      <c r="BM140" s="153" t="s">
        <v>143</v>
      </c>
    </row>
    <row r="141" spans="1:65" s="2" customFormat="1" ht="24.2" customHeight="1">
      <c r="A141" s="33"/>
      <c r="B141" s="140"/>
      <c r="C141" s="141" t="s">
        <v>144</v>
      </c>
      <c r="D141" s="141" t="s">
        <v>119</v>
      </c>
      <c r="E141" s="142" t="s">
        <v>145</v>
      </c>
      <c r="F141" s="143" t="s">
        <v>146</v>
      </c>
      <c r="G141" s="144" t="s">
        <v>147</v>
      </c>
      <c r="H141" s="145">
        <v>74.122</v>
      </c>
      <c r="I141" s="146"/>
      <c r="J141" s="147">
        <f>ROUND(I141*H141,2)</f>
        <v>0</v>
      </c>
      <c r="K141" s="148"/>
      <c r="L141" s="34"/>
      <c r="M141" s="149" t="s">
        <v>1</v>
      </c>
      <c r="N141" s="150" t="s">
        <v>39</v>
      </c>
      <c r="O141" s="59"/>
      <c r="P141" s="151">
        <f>O141*H141</f>
        <v>0</v>
      </c>
      <c r="Q141" s="151">
        <v>0</v>
      </c>
      <c r="R141" s="151">
        <f>Q141*H141</f>
        <v>0</v>
      </c>
      <c r="S141" s="151">
        <v>0</v>
      </c>
      <c r="T141" s="15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3" t="s">
        <v>123</v>
      </c>
      <c r="AT141" s="153" t="s">
        <v>119</v>
      </c>
      <c r="AU141" s="153" t="s">
        <v>81</v>
      </c>
      <c r="AY141" s="18" t="s">
        <v>117</v>
      </c>
      <c r="BE141" s="154">
        <f>IF(N141="základní",J141,0)</f>
        <v>0</v>
      </c>
      <c r="BF141" s="154">
        <f>IF(N141="snížená",J141,0)</f>
        <v>0</v>
      </c>
      <c r="BG141" s="154">
        <f>IF(N141="zákl. přenesená",J141,0)</f>
        <v>0</v>
      </c>
      <c r="BH141" s="154">
        <f>IF(N141="sníž. přenesená",J141,0)</f>
        <v>0</v>
      </c>
      <c r="BI141" s="154">
        <f>IF(N141="nulová",J141,0)</f>
        <v>0</v>
      </c>
      <c r="BJ141" s="18" t="s">
        <v>79</v>
      </c>
      <c r="BK141" s="154">
        <f>ROUND(I141*H141,2)</f>
        <v>0</v>
      </c>
      <c r="BL141" s="18" t="s">
        <v>123</v>
      </c>
      <c r="BM141" s="153" t="s">
        <v>148</v>
      </c>
    </row>
    <row r="142" spans="1:65" s="15" customFormat="1" ht="11.25">
      <c r="B142" s="172"/>
      <c r="D142" s="156" t="s">
        <v>125</v>
      </c>
      <c r="E142" s="173" t="s">
        <v>1</v>
      </c>
      <c r="F142" s="174" t="s">
        <v>149</v>
      </c>
      <c r="H142" s="173" t="s">
        <v>1</v>
      </c>
      <c r="I142" s="175"/>
      <c r="L142" s="172"/>
      <c r="M142" s="176"/>
      <c r="N142" s="177"/>
      <c r="O142" s="177"/>
      <c r="P142" s="177"/>
      <c r="Q142" s="177"/>
      <c r="R142" s="177"/>
      <c r="S142" s="177"/>
      <c r="T142" s="178"/>
      <c r="AT142" s="173" t="s">
        <v>125</v>
      </c>
      <c r="AU142" s="173" t="s">
        <v>81</v>
      </c>
      <c r="AV142" s="15" t="s">
        <v>79</v>
      </c>
      <c r="AW142" s="15" t="s">
        <v>31</v>
      </c>
      <c r="AX142" s="15" t="s">
        <v>74</v>
      </c>
      <c r="AY142" s="173" t="s">
        <v>117</v>
      </c>
    </row>
    <row r="143" spans="1:65" s="13" customFormat="1" ht="11.25">
      <c r="B143" s="155"/>
      <c r="D143" s="156" t="s">
        <v>125</v>
      </c>
      <c r="E143" s="157" t="s">
        <v>1</v>
      </c>
      <c r="F143" s="158" t="s">
        <v>150</v>
      </c>
      <c r="H143" s="159">
        <v>74.122</v>
      </c>
      <c r="I143" s="160"/>
      <c r="L143" s="155"/>
      <c r="M143" s="161"/>
      <c r="N143" s="162"/>
      <c r="O143" s="162"/>
      <c r="P143" s="162"/>
      <c r="Q143" s="162"/>
      <c r="R143" s="162"/>
      <c r="S143" s="162"/>
      <c r="T143" s="163"/>
      <c r="AT143" s="157" t="s">
        <v>125</v>
      </c>
      <c r="AU143" s="157" t="s">
        <v>81</v>
      </c>
      <c r="AV143" s="13" t="s">
        <v>81</v>
      </c>
      <c r="AW143" s="13" t="s">
        <v>31</v>
      </c>
      <c r="AX143" s="13" t="s">
        <v>79</v>
      </c>
      <c r="AY143" s="157" t="s">
        <v>117</v>
      </c>
    </row>
    <row r="144" spans="1:65" s="2" customFormat="1" ht="16.5" customHeight="1">
      <c r="A144" s="33"/>
      <c r="B144" s="140"/>
      <c r="C144" s="141" t="s">
        <v>151</v>
      </c>
      <c r="D144" s="141" t="s">
        <v>119</v>
      </c>
      <c r="E144" s="142" t="s">
        <v>152</v>
      </c>
      <c r="F144" s="143" t="s">
        <v>153</v>
      </c>
      <c r="G144" s="144" t="s">
        <v>131</v>
      </c>
      <c r="H144" s="145">
        <v>41.179000000000002</v>
      </c>
      <c r="I144" s="146"/>
      <c r="J144" s="147">
        <f>ROUND(I144*H144,2)</f>
        <v>0</v>
      </c>
      <c r="K144" s="148"/>
      <c r="L144" s="34"/>
      <c r="M144" s="149" t="s">
        <v>1</v>
      </c>
      <c r="N144" s="150" t="s">
        <v>39</v>
      </c>
      <c r="O144" s="59"/>
      <c r="P144" s="151">
        <f>O144*H144</f>
        <v>0</v>
      </c>
      <c r="Q144" s="151">
        <v>0</v>
      </c>
      <c r="R144" s="151">
        <f>Q144*H144</f>
        <v>0</v>
      </c>
      <c r="S144" s="151">
        <v>0</v>
      </c>
      <c r="T144" s="15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3" t="s">
        <v>123</v>
      </c>
      <c r="AT144" s="153" t="s">
        <v>119</v>
      </c>
      <c r="AU144" s="153" t="s">
        <v>81</v>
      </c>
      <c r="AY144" s="18" t="s">
        <v>117</v>
      </c>
      <c r="BE144" s="154">
        <f>IF(N144="základní",J144,0)</f>
        <v>0</v>
      </c>
      <c r="BF144" s="154">
        <f>IF(N144="snížená",J144,0)</f>
        <v>0</v>
      </c>
      <c r="BG144" s="154">
        <f>IF(N144="zákl. přenesená",J144,0)</f>
        <v>0</v>
      </c>
      <c r="BH144" s="154">
        <f>IF(N144="sníž. přenesená",J144,0)</f>
        <v>0</v>
      </c>
      <c r="BI144" s="154">
        <f>IF(N144="nulová",J144,0)</f>
        <v>0</v>
      </c>
      <c r="BJ144" s="18" t="s">
        <v>79</v>
      </c>
      <c r="BK144" s="154">
        <f>ROUND(I144*H144,2)</f>
        <v>0</v>
      </c>
      <c r="BL144" s="18" t="s">
        <v>123</v>
      </c>
      <c r="BM144" s="153" t="s">
        <v>154</v>
      </c>
    </row>
    <row r="145" spans="1:65" s="2" customFormat="1" ht="24.2" customHeight="1">
      <c r="A145" s="33"/>
      <c r="B145" s="140"/>
      <c r="C145" s="141" t="s">
        <v>155</v>
      </c>
      <c r="D145" s="141" t="s">
        <v>119</v>
      </c>
      <c r="E145" s="142" t="s">
        <v>156</v>
      </c>
      <c r="F145" s="143" t="s">
        <v>157</v>
      </c>
      <c r="G145" s="144" t="s">
        <v>158</v>
      </c>
      <c r="H145" s="145">
        <v>884</v>
      </c>
      <c r="I145" s="146"/>
      <c r="J145" s="147">
        <f>ROUND(I145*H145,2)</f>
        <v>0</v>
      </c>
      <c r="K145" s="148"/>
      <c r="L145" s="34"/>
      <c r="M145" s="149" t="s">
        <v>1</v>
      </c>
      <c r="N145" s="150" t="s">
        <v>39</v>
      </c>
      <c r="O145" s="59"/>
      <c r="P145" s="151">
        <f>O145*H145</f>
        <v>0</v>
      </c>
      <c r="Q145" s="151">
        <v>0</v>
      </c>
      <c r="R145" s="151">
        <f>Q145*H145</f>
        <v>0</v>
      </c>
      <c r="S145" s="151">
        <v>0</v>
      </c>
      <c r="T145" s="15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3" t="s">
        <v>123</v>
      </c>
      <c r="AT145" s="153" t="s">
        <v>119</v>
      </c>
      <c r="AU145" s="153" t="s">
        <v>81</v>
      </c>
      <c r="AY145" s="18" t="s">
        <v>117</v>
      </c>
      <c r="BE145" s="154">
        <f>IF(N145="základní",J145,0)</f>
        <v>0</v>
      </c>
      <c r="BF145" s="154">
        <f>IF(N145="snížená",J145,0)</f>
        <v>0</v>
      </c>
      <c r="BG145" s="154">
        <f>IF(N145="zákl. přenesená",J145,0)</f>
        <v>0</v>
      </c>
      <c r="BH145" s="154">
        <f>IF(N145="sníž. přenesená",J145,0)</f>
        <v>0</v>
      </c>
      <c r="BI145" s="154">
        <f>IF(N145="nulová",J145,0)</f>
        <v>0</v>
      </c>
      <c r="BJ145" s="18" t="s">
        <v>79</v>
      </c>
      <c r="BK145" s="154">
        <f>ROUND(I145*H145,2)</f>
        <v>0</v>
      </c>
      <c r="BL145" s="18" t="s">
        <v>123</v>
      </c>
      <c r="BM145" s="153" t="s">
        <v>159</v>
      </c>
    </row>
    <row r="146" spans="1:65" s="15" customFormat="1" ht="22.5">
      <c r="B146" s="172"/>
      <c r="D146" s="156" t="s">
        <v>125</v>
      </c>
      <c r="E146" s="173" t="s">
        <v>1</v>
      </c>
      <c r="F146" s="174" t="s">
        <v>160</v>
      </c>
      <c r="H146" s="173" t="s">
        <v>1</v>
      </c>
      <c r="I146" s="175"/>
      <c r="L146" s="172"/>
      <c r="M146" s="176"/>
      <c r="N146" s="177"/>
      <c r="O146" s="177"/>
      <c r="P146" s="177"/>
      <c r="Q146" s="177"/>
      <c r="R146" s="177"/>
      <c r="S146" s="177"/>
      <c r="T146" s="178"/>
      <c r="AT146" s="173" t="s">
        <v>125</v>
      </c>
      <c r="AU146" s="173" t="s">
        <v>81</v>
      </c>
      <c r="AV146" s="15" t="s">
        <v>79</v>
      </c>
      <c r="AW146" s="15" t="s">
        <v>31</v>
      </c>
      <c r="AX146" s="15" t="s">
        <v>74</v>
      </c>
      <c r="AY146" s="173" t="s">
        <v>117</v>
      </c>
    </row>
    <row r="147" spans="1:65" s="13" customFormat="1" ht="11.25">
      <c r="B147" s="155"/>
      <c r="D147" s="156" t="s">
        <v>125</v>
      </c>
      <c r="E147" s="157" t="s">
        <v>1</v>
      </c>
      <c r="F147" s="158" t="s">
        <v>161</v>
      </c>
      <c r="H147" s="159">
        <v>884</v>
      </c>
      <c r="I147" s="160"/>
      <c r="L147" s="155"/>
      <c r="M147" s="161"/>
      <c r="N147" s="162"/>
      <c r="O147" s="162"/>
      <c r="P147" s="162"/>
      <c r="Q147" s="162"/>
      <c r="R147" s="162"/>
      <c r="S147" s="162"/>
      <c r="T147" s="163"/>
      <c r="AT147" s="157" t="s">
        <v>125</v>
      </c>
      <c r="AU147" s="157" t="s">
        <v>81</v>
      </c>
      <c r="AV147" s="13" t="s">
        <v>81</v>
      </c>
      <c r="AW147" s="13" t="s">
        <v>31</v>
      </c>
      <c r="AX147" s="13" t="s">
        <v>79</v>
      </c>
      <c r="AY147" s="157" t="s">
        <v>117</v>
      </c>
    </row>
    <row r="148" spans="1:65" s="2" customFormat="1" ht="24.2" customHeight="1">
      <c r="A148" s="33"/>
      <c r="B148" s="140"/>
      <c r="C148" s="141" t="s">
        <v>162</v>
      </c>
      <c r="D148" s="141" t="s">
        <v>119</v>
      </c>
      <c r="E148" s="142" t="s">
        <v>163</v>
      </c>
      <c r="F148" s="143" t="s">
        <v>164</v>
      </c>
      <c r="G148" s="144" t="s">
        <v>158</v>
      </c>
      <c r="H148" s="145">
        <v>884</v>
      </c>
      <c r="I148" s="146"/>
      <c r="J148" s="147">
        <f>ROUND(I148*H148,2)</f>
        <v>0</v>
      </c>
      <c r="K148" s="148"/>
      <c r="L148" s="34"/>
      <c r="M148" s="149" t="s">
        <v>1</v>
      </c>
      <c r="N148" s="150" t="s">
        <v>39</v>
      </c>
      <c r="O148" s="59"/>
      <c r="P148" s="151">
        <f>O148*H148</f>
        <v>0</v>
      </c>
      <c r="Q148" s="151">
        <v>0</v>
      </c>
      <c r="R148" s="151">
        <f>Q148*H148</f>
        <v>0</v>
      </c>
      <c r="S148" s="151">
        <v>0</v>
      </c>
      <c r="T148" s="15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3" t="s">
        <v>123</v>
      </c>
      <c r="AT148" s="153" t="s">
        <v>119</v>
      </c>
      <c r="AU148" s="153" t="s">
        <v>81</v>
      </c>
      <c r="AY148" s="18" t="s">
        <v>117</v>
      </c>
      <c r="BE148" s="154">
        <f>IF(N148="základní",J148,0)</f>
        <v>0</v>
      </c>
      <c r="BF148" s="154">
        <f>IF(N148="snížená",J148,0)</f>
        <v>0</v>
      </c>
      <c r="BG148" s="154">
        <f>IF(N148="zákl. přenesená",J148,0)</f>
        <v>0</v>
      </c>
      <c r="BH148" s="154">
        <f>IF(N148="sníž. přenesená",J148,0)</f>
        <v>0</v>
      </c>
      <c r="BI148" s="154">
        <f>IF(N148="nulová",J148,0)</f>
        <v>0</v>
      </c>
      <c r="BJ148" s="18" t="s">
        <v>79</v>
      </c>
      <c r="BK148" s="154">
        <f>ROUND(I148*H148,2)</f>
        <v>0</v>
      </c>
      <c r="BL148" s="18" t="s">
        <v>123</v>
      </c>
      <c r="BM148" s="153" t="s">
        <v>165</v>
      </c>
    </row>
    <row r="149" spans="1:65" s="12" customFormat="1" ht="22.9" customHeight="1">
      <c r="B149" s="127"/>
      <c r="D149" s="128" t="s">
        <v>73</v>
      </c>
      <c r="E149" s="138" t="s">
        <v>81</v>
      </c>
      <c r="F149" s="138" t="s">
        <v>166</v>
      </c>
      <c r="I149" s="130"/>
      <c r="J149" s="139">
        <f>BK149</f>
        <v>0</v>
      </c>
      <c r="L149" s="127"/>
      <c r="M149" s="132"/>
      <c r="N149" s="133"/>
      <c r="O149" s="133"/>
      <c r="P149" s="134">
        <f>SUM(P150:P154)</f>
        <v>0</v>
      </c>
      <c r="Q149" s="133"/>
      <c r="R149" s="134">
        <f>SUM(R150:R154)</f>
        <v>23.700506000000001</v>
      </c>
      <c r="S149" s="133"/>
      <c r="T149" s="135">
        <f>SUM(T150:T154)</f>
        <v>0</v>
      </c>
      <c r="AR149" s="128" t="s">
        <v>79</v>
      </c>
      <c r="AT149" s="136" t="s">
        <v>73</v>
      </c>
      <c r="AU149" s="136" t="s">
        <v>79</v>
      </c>
      <c r="AY149" s="128" t="s">
        <v>117</v>
      </c>
      <c r="BK149" s="137">
        <f>SUM(BK150:BK154)</f>
        <v>0</v>
      </c>
    </row>
    <row r="150" spans="1:65" s="2" customFormat="1" ht="16.5" customHeight="1">
      <c r="A150" s="33"/>
      <c r="B150" s="140"/>
      <c r="C150" s="141" t="s">
        <v>167</v>
      </c>
      <c r="D150" s="141" t="s">
        <v>119</v>
      </c>
      <c r="E150" s="142" t="s">
        <v>168</v>
      </c>
      <c r="F150" s="143" t="s">
        <v>169</v>
      </c>
      <c r="G150" s="144" t="s">
        <v>131</v>
      </c>
      <c r="H150" s="145">
        <v>10.3</v>
      </c>
      <c r="I150" s="146"/>
      <c r="J150" s="147">
        <f>ROUND(I150*H150,2)</f>
        <v>0</v>
      </c>
      <c r="K150" s="148"/>
      <c r="L150" s="34"/>
      <c r="M150" s="149" t="s">
        <v>1</v>
      </c>
      <c r="N150" s="150" t="s">
        <v>39</v>
      </c>
      <c r="O150" s="59"/>
      <c r="P150" s="151">
        <f>O150*H150</f>
        <v>0</v>
      </c>
      <c r="Q150" s="151">
        <v>2.3010199999999998</v>
      </c>
      <c r="R150" s="151">
        <f>Q150*H150</f>
        <v>23.700506000000001</v>
      </c>
      <c r="S150" s="151">
        <v>0</v>
      </c>
      <c r="T150" s="15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3" t="s">
        <v>123</v>
      </c>
      <c r="AT150" s="153" t="s">
        <v>119</v>
      </c>
      <c r="AU150" s="153" t="s">
        <v>81</v>
      </c>
      <c r="AY150" s="18" t="s">
        <v>117</v>
      </c>
      <c r="BE150" s="154">
        <f>IF(N150="základní",J150,0)</f>
        <v>0</v>
      </c>
      <c r="BF150" s="154">
        <f>IF(N150="snížená",J150,0)</f>
        <v>0</v>
      </c>
      <c r="BG150" s="154">
        <f>IF(N150="zákl. přenesená",J150,0)</f>
        <v>0</v>
      </c>
      <c r="BH150" s="154">
        <f>IF(N150="sníž. přenesená",J150,0)</f>
        <v>0</v>
      </c>
      <c r="BI150" s="154">
        <f>IF(N150="nulová",J150,0)</f>
        <v>0</v>
      </c>
      <c r="BJ150" s="18" t="s">
        <v>79</v>
      </c>
      <c r="BK150" s="154">
        <f>ROUND(I150*H150,2)</f>
        <v>0</v>
      </c>
      <c r="BL150" s="18" t="s">
        <v>123</v>
      </c>
      <c r="BM150" s="153" t="s">
        <v>170</v>
      </c>
    </row>
    <row r="151" spans="1:65" s="15" customFormat="1" ht="11.25">
      <c r="B151" s="172"/>
      <c r="D151" s="156" t="s">
        <v>125</v>
      </c>
      <c r="E151" s="173" t="s">
        <v>1</v>
      </c>
      <c r="F151" s="174" t="s">
        <v>171</v>
      </c>
      <c r="H151" s="173" t="s">
        <v>1</v>
      </c>
      <c r="I151" s="175"/>
      <c r="L151" s="172"/>
      <c r="M151" s="176"/>
      <c r="N151" s="177"/>
      <c r="O151" s="177"/>
      <c r="P151" s="177"/>
      <c r="Q151" s="177"/>
      <c r="R151" s="177"/>
      <c r="S151" s="177"/>
      <c r="T151" s="178"/>
      <c r="AT151" s="173" t="s">
        <v>125</v>
      </c>
      <c r="AU151" s="173" t="s">
        <v>81</v>
      </c>
      <c r="AV151" s="15" t="s">
        <v>79</v>
      </c>
      <c r="AW151" s="15" t="s">
        <v>31</v>
      </c>
      <c r="AX151" s="15" t="s">
        <v>74</v>
      </c>
      <c r="AY151" s="173" t="s">
        <v>117</v>
      </c>
    </row>
    <row r="152" spans="1:65" s="13" customFormat="1" ht="11.25">
      <c r="B152" s="155"/>
      <c r="D152" s="156" t="s">
        <v>125</v>
      </c>
      <c r="E152" s="157" t="s">
        <v>1</v>
      </c>
      <c r="F152" s="158" t="s">
        <v>172</v>
      </c>
      <c r="H152" s="159">
        <v>4.657</v>
      </c>
      <c r="I152" s="160"/>
      <c r="L152" s="155"/>
      <c r="M152" s="161"/>
      <c r="N152" s="162"/>
      <c r="O152" s="162"/>
      <c r="P152" s="162"/>
      <c r="Q152" s="162"/>
      <c r="R152" s="162"/>
      <c r="S152" s="162"/>
      <c r="T152" s="163"/>
      <c r="AT152" s="157" t="s">
        <v>125</v>
      </c>
      <c r="AU152" s="157" t="s">
        <v>81</v>
      </c>
      <c r="AV152" s="13" t="s">
        <v>81</v>
      </c>
      <c r="AW152" s="13" t="s">
        <v>31</v>
      </c>
      <c r="AX152" s="13" t="s">
        <v>74</v>
      </c>
      <c r="AY152" s="157" t="s">
        <v>117</v>
      </c>
    </row>
    <row r="153" spans="1:65" s="13" customFormat="1" ht="11.25">
      <c r="B153" s="155"/>
      <c r="D153" s="156" t="s">
        <v>125</v>
      </c>
      <c r="E153" s="157" t="s">
        <v>1</v>
      </c>
      <c r="F153" s="158" t="s">
        <v>173</v>
      </c>
      <c r="H153" s="159">
        <v>5.6429999999999998</v>
      </c>
      <c r="I153" s="160"/>
      <c r="L153" s="155"/>
      <c r="M153" s="161"/>
      <c r="N153" s="162"/>
      <c r="O153" s="162"/>
      <c r="P153" s="162"/>
      <c r="Q153" s="162"/>
      <c r="R153" s="162"/>
      <c r="S153" s="162"/>
      <c r="T153" s="163"/>
      <c r="AT153" s="157" t="s">
        <v>125</v>
      </c>
      <c r="AU153" s="157" t="s">
        <v>81</v>
      </c>
      <c r="AV153" s="13" t="s">
        <v>81</v>
      </c>
      <c r="AW153" s="13" t="s">
        <v>31</v>
      </c>
      <c r="AX153" s="13" t="s">
        <v>74</v>
      </c>
      <c r="AY153" s="157" t="s">
        <v>117</v>
      </c>
    </row>
    <row r="154" spans="1:65" s="14" customFormat="1" ht="11.25">
      <c r="B154" s="164"/>
      <c r="D154" s="156" t="s">
        <v>125</v>
      </c>
      <c r="E154" s="165" t="s">
        <v>1</v>
      </c>
      <c r="F154" s="166" t="s">
        <v>128</v>
      </c>
      <c r="H154" s="167">
        <v>10.3</v>
      </c>
      <c r="I154" s="168"/>
      <c r="L154" s="164"/>
      <c r="M154" s="169"/>
      <c r="N154" s="170"/>
      <c r="O154" s="170"/>
      <c r="P154" s="170"/>
      <c r="Q154" s="170"/>
      <c r="R154" s="170"/>
      <c r="S154" s="170"/>
      <c r="T154" s="171"/>
      <c r="AT154" s="165" t="s">
        <v>125</v>
      </c>
      <c r="AU154" s="165" t="s">
        <v>81</v>
      </c>
      <c r="AV154" s="14" t="s">
        <v>123</v>
      </c>
      <c r="AW154" s="14" t="s">
        <v>31</v>
      </c>
      <c r="AX154" s="14" t="s">
        <v>79</v>
      </c>
      <c r="AY154" s="165" t="s">
        <v>117</v>
      </c>
    </row>
    <row r="155" spans="1:65" s="12" customFormat="1" ht="22.9" customHeight="1">
      <c r="B155" s="127"/>
      <c r="D155" s="128" t="s">
        <v>73</v>
      </c>
      <c r="E155" s="138" t="s">
        <v>135</v>
      </c>
      <c r="F155" s="138" t="s">
        <v>174</v>
      </c>
      <c r="I155" s="130"/>
      <c r="J155" s="139">
        <f>BK155</f>
        <v>0</v>
      </c>
      <c r="L155" s="127"/>
      <c r="M155" s="132"/>
      <c r="N155" s="133"/>
      <c r="O155" s="133"/>
      <c r="P155" s="134">
        <f>SUM(P156:P171)</f>
        <v>0</v>
      </c>
      <c r="Q155" s="133"/>
      <c r="R155" s="134">
        <f>SUM(R156:R171)</f>
        <v>68.863749999999996</v>
      </c>
      <c r="S155" s="133"/>
      <c r="T155" s="135">
        <f>SUM(T156:T171)</f>
        <v>0</v>
      </c>
      <c r="AR155" s="128" t="s">
        <v>79</v>
      </c>
      <c r="AT155" s="136" t="s">
        <v>73</v>
      </c>
      <c r="AU155" s="136" t="s">
        <v>79</v>
      </c>
      <c r="AY155" s="128" t="s">
        <v>117</v>
      </c>
      <c r="BK155" s="137">
        <f>SUM(BK156:BK171)</f>
        <v>0</v>
      </c>
    </row>
    <row r="156" spans="1:65" s="2" customFormat="1" ht="24.2" customHeight="1">
      <c r="A156" s="33"/>
      <c r="B156" s="140"/>
      <c r="C156" s="141" t="s">
        <v>175</v>
      </c>
      <c r="D156" s="141" t="s">
        <v>119</v>
      </c>
      <c r="E156" s="142" t="s">
        <v>176</v>
      </c>
      <c r="F156" s="143" t="s">
        <v>177</v>
      </c>
      <c r="G156" s="144" t="s">
        <v>178</v>
      </c>
      <c r="H156" s="145">
        <v>300</v>
      </c>
      <c r="I156" s="146"/>
      <c r="J156" s="147">
        <f>ROUND(I156*H156,2)</f>
        <v>0</v>
      </c>
      <c r="K156" s="148"/>
      <c r="L156" s="34"/>
      <c r="M156" s="149" t="s">
        <v>1</v>
      </c>
      <c r="N156" s="150" t="s">
        <v>39</v>
      </c>
      <c r="O156" s="59"/>
      <c r="P156" s="151">
        <f>O156*H156</f>
        <v>0</v>
      </c>
      <c r="Q156" s="151">
        <v>0.17488999999999999</v>
      </c>
      <c r="R156" s="151">
        <f>Q156*H156</f>
        <v>52.466999999999999</v>
      </c>
      <c r="S156" s="151">
        <v>0</v>
      </c>
      <c r="T156" s="15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3" t="s">
        <v>123</v>
      </c>
      <c r="AT156" s="153" t="s">
        <v>119</v>
      </c>
      <c r="AU156" s="153" t="s">
        <v>81</v>
      </c>
      <c r="AY156" s="18" t="s">
        <v>117</v>
      </c>
      <c r="BE156" s="154">
        <f>IF(N156="základní",J156,0)</f>
        <v>0</v>
      </c>
      <c r="BF156" s="154">
        <f>IF(N156="snížená",J156,0)</f>
        <v>0</v>
      </c>
      <c r="BG156" s="154">
        <f>IF(N156="zákl. přenesená",J156,0)</f>
        <v>0</v>
      </c>
      <c r="BH156" s="154">
        <f>IF(N156="sníž. přenesená",J156,0)</f>
        <v>0</v>
      </c>
      <c r="BI156" s="154">
        <f>IF(N156="nulová",J156,0)</f>
        <v>0</v>
      </c>
      <c r="BJ156" s="18" t="s">
        <v>79</v>
      </c>
      <c r="BK156" s="154">
        <f>ROUND(I156*H156,2)</f>
        <v>0</v>
      </c>
      <c r="BL156" s="18" t="s">
        <v>123</v>
      </c>
      <c r="BM156" s="153" t="s">
        <v>179</v>
      </c>
    </row>
    <row r="157" spans="1:65" s="13" customFormat="1" ht="22.5">
      <c r="B157" s="155"/>
      <c r="D157" s="156" t="s">
        <v>125</v>
      </c>
      <c r="E157" s="157" t="s">
        <v>1</v>
      </c>
      <c r="F157" s="158" t="s">
        <v>180</v>
      </c>
      <c r="H157" s="159">
        <v>300</v>
      </c>
      <c r="I157" s="160"/>
      <c r="L157" s="155"/>
      <c r="M157" s="161"/>
      <c r="N157" s="162"/>
      <c r="O157" s="162"/>
      <c r="P157" s="162"/>
      <c r="Q157" s="162"/>
      <c r="R157" s="162"/>
      <c r="S157" s="162"/>
      <c r="T157" s="163"/>
      <c r="AT157" s="157" t="s">
        <v>125</v>
      </c>
      <c r="AU157" s="157" t="s">
        <v>81</v>
      </c>
      <c r="AV157" s="13" t="s">
        <v>81</v>
      </c>
      <c r="AW157" s="13" t="s">
        <v>31</v>
      </c>
      <c r="AX157" s="13" t="s">
        <v>79</v>
      </c>
      <c r="AY157" s="157" t="s">
        <v>117</v>
      </c>
    </row>
    <row r="158" spans="1:65" s="2" customFormat="1" ht="16.5" customHeight="1">
      <c r="A158" s="33"/>
      <c r="B158" s="140"/>
      <c r="C158" s="179" t="s">
        <v>181</v>
      </c>
      <c r="D158" s="179" t="s">
        <v>182</v>
      </c>
      <c r="E158" s="180" t="s">
        <v>183</v>
      </c>
      <c r="F158" s="181" t="s">
        <v>184</v>
      </c>
      <c r="G158" s="182" t="s">
        <v>178</v>
      </c>
      <c r="H158" s="183">
        <v>150</v>
      </c>
      <c r="I158" s="184"/>
      <c r="J158" s="185">
        <f t="shared" ref="J158:J163" si="0">ROUND(I158*H158,2)</f>
        <v>0</v>
      </c>
      <c r="K158" s="186"/>
      <c r="L158" s="187"/>
      <c r="M158" s="188" t="s">
        <v>1</v>
      </c>
      <c r="N158" s="189" t="s">
        <v>39</v>
      </c>
      <c r="O158" s="59"/>
      <c r="P158" s="151">
        <f t="shared" ref="P158:P163" si="1">O158*H158</f>
        <v>0</v>
      </c>
      <c r="Q158" s="151">
        <v>4.4999999999999997E-3</v>
      </c>
      <c r="R158" s="151">
        <f t="shared" ref="R158:R163" si="2">Q158*H158</f>
        <v>0.67499999999999993</v>
      </c>
      <c r="S158" s="151">
        <v>0</v>
      </c>
      <c r="T158" s="152">
        <f t="shared" ref="T158:T163" si="3"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3" t="s">
        <v>162</v>
      </c>
      <c r="AT158" s="153" t="s">
        <v>182</v>
      </c>
      <c r="AU158" s="153" t="s">
        <v>81</v>
      </c>
      <c r="AY158" s="18" t="s">
        <v>117</v>
      </c>
      <c r="BE158" s="154">
        <f t="shared" ref="BE158:BE163" si="4">IF(N158="základní",J158,0)</f>
        <v>0</v>
      </c>
      <c r="BF158" s="154">
        <f t="shared" ref="BF158:BF163" si="5">IF(N158="snížená",J158,0)</f>
        <v>0</v>
      </c>
      <c r="BG158" s="154">
        <f t="shared" ref="BG158:BG163" si="6">IF(N158="zákl. přenesená",J158,0)</f>
        <v>0</v>
      </c>
      <c r="BH158" s="154">
        <f t="shared" ref="BH158:BH163" si="7">IF(N158="sníž. přenesená",J158,0)</f>
        <v>0</v>
      </c>
      <c r="BI158" s="154">
        <f t="shared" ref="BI158:BI163" si="8">IF(N158="nulová",J158,0)</f>
        <v>0</v>
      </c>
      <c r="BJ158" s="18" t="s">
        <v>79</v>
      </c>
      <c r="BK158" s="154">
        <f t="shared" ref="BK158:BK163" si="9">ROUND(I158*H158,2)</f>
        <v>0</v>
      </c>
      <c r="BL158" s="18" t="s">
        <v>123</v>
      </c>
      <c r="BM158" s="153" t="s">
        <v>185</v>
      </c>
    </row>
    <row r="159" spans="1:65" s="2" customFormat="1" ht="16.5" customHeight="1">
      <c r="A159" s="33"/>
      <c r="B159" s="140"/>
      <c r="C159" s="179" t="s">
        <v>8</v>
      </c>
      <c r="D159" s="179" t="s">
        <v>182</v>
      </c>
      <c r="E159" s="180" t="s">
        <v>186</v>
      </c>
      <c r="F159" s="181" t="s">
        <v>187</v>
      </c>
      <c r="G159" s="182" t="s">
        <v>178</v>
      </c>
      <c r="H159" s="183">
        <v>150</v>
      </c>
      <c r="I159" s="184"/>
      <c r="J159" s="185">
        <f t="shared" si="0"/>
        <v>0</v>
      </c>
      <c r="K159" s="186"/>
      <c r="L159" s="187"/>
      <c r="M159" s="188" t="s">
        <v>1</v>
      </c>
      <c r="N159" s="189" t="s">
        <v>39</v>
      </c>
      <c r="O159" s="59"/>
      <c r="P159" s="151">
        <f t="shared" si="1"/>
        <v>0</v>
      </c>
      <c r="Q159" s="151">
        <v>4.4999999999999997E-3</v>
      </c>
      <c r="R159" s="151">
        <f t="shared" si="2"/>
        <v>0.67499999999999993</v>
      </c>
      <c r="S159" s="151">
        <v>0</v>
      </c>
      <c r="T159" s="15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3" t="s">
        <v>162</v>
      </c>
      <c r="AT159" s="153" t="s">
        <v>182</v>
      </c>
      <c r="AU159" s="153" t="s">
        <v>81</v>
      </c>
      <c r="AY159" s="18" t="s">
        <v>117</v>
      </c>
      <c r="BE159" s="154">
        <f t="shared" si="4"/>
        <v>0</v>
      </c>
      <c r="BF159" s="154">
        <f t="shared" si="5"/>
        <v>0</v>
      </c>
      <c r="BG159" s="154">
        <f t="shared" si="6"/>
        <v>0</v>
      </c>
      <c r="BH159" s="154">
        <f t="shared" si="7"/>
        <v>0</v>
      </c>
      <c r="BI159" s="154">
        <f t="shared" si="8"/>
        <v>0</v>
      </c>
      <c r="BJ159" s="18" t="s">
        <v>79</v>
      </c>
      <c r="BK159" s="154">
        <f t="shared" si="9"/>
        <v>0</v>
      </c>
      <c r="BL159" s="18" t="s">
        <v>123</v>
      </c>
      <c r="BM159" s="153" t="s">
        <v>188</v>
      </c>
    </row>
    <row r="160" spans="1:65" s="2" customFormat="1" ht="33" customHeight="1">
      <c r="A160" s="33"/>
      <c r="B160" s="140"/>
      <c r="C160" s="179" t="s">
        <v>189</v>
      </c>
      <c r="D160" s="179" t="s">
        <v>182</v>
      </c>
      <c r="E160" s="180" t="s">
        <v>190</v>
      </c>
      <c r="F160" s="181" t="s">
        <v>191</v>
      </c>
      <c r="G160" s="182" t="s">
        <v>178</v>
      </c>
      <c r="H160" s="183">
        <v>210</v>
      </c>
      <c r="I160" s="184"/>
      <c r="J160" s="185">
        <f t="shared" si="0"/>
        <v>0</v>
      </c>
      <c r="K160" s="186"/>
      <c r="L160" s="187"/>
      <c r="M160" s="188" t="s">
        <v>1</v>
      </c>
      <c r="N160" s="189" t="s">
        <v>39</v>
      </c>
      <c r="O160" s="59"/>
      <c r="P160" s="151">
        <f t="shared" si="1"/>
        <v>0</v>
      </c>
      <c r="Q160" s="151">
        <v>1.1000000000000001E-3</v>
      </c>
      <c r="R160" s="151">
        <f t="shared" si="2"/>
        <v>0.23100000000000001</v>
      </c>
      <c r="S160" s="151">
        <v>0</v>
      </c>
      <c r="T160" s="152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3" t="s">
        <v>162</v>
      </c>
      <c r="AT160" s="153" t="s">
        <v>182</v>
      </c>
      <c r="AU160" s="153" t="s">
        <v>81</v>
      </c>
      <c r="AY160" s="18" t="s">
        <v>117</v>
      </c>
      <c r="BE160" s="154">
        <f t="shared" si="4"/>
        <v>0</v>
      </c>
      <c r="BF160" s="154">
        <f t="shared" si="5"/>
        <v>0</v>
      </c>
      <c r="BG160" s="154">
        <f t="shared" si="6"/>
        <v>0</v>
      </c>
      <c r="BH160" s="154">
        <f t="shared" si="7"/>
        <v>0</v>
      </c>
      <c r="BI160" s="154">
        <f t="shared" si="8"/>
        <v>0</v>
      </c>
      <c r="BJ160" s="18" t="s">
        <v>79</v>
      </c>
      <c r="BK160" s="154">
        <f t="shared" si="9"/>
        <v>0</v>
      </c>
      <c r="BL160" s="18" t="s">
        <v>123</v>
      </c>
      <c r="BM160" s="153" t="s">
        <v>192</v>
      </c>
    </row>
    <row r="161" spans="1:65" s="2" customFormat="1" ht="24.2" customHeight="1">
      <c r="A161" s="33"/>
      <c r="B161" s="140"/>
      <c r="C161" s="141" t="s">
        <v>193</v>
      </c>
      <c r="D161" s="141" t="s">
        <v>119</v>
      </c>
      <c r="E161" s="142" t="s">
        <v>194</v>
      </c>
      <c r="F161" s="143" t="s">
        <v>195</v>
      </c>
      <c r="G161" s="144" t="s">
        <v>178</v>
      </c>
      <c r="H161" s="145">
        <v>1</v>
      </c>
      <c r="I161" s="146"/>
      <c r="J161" s="147">
        <f t="shared" si="0"/>
        <v>0</v>
      </c>
      <c r="K161" s="148"/>
      <c r="L161" s="34"/>
      <c r="M161" s="149" t="s">
        <v>1</v>
      </c>
      <c r="N161" s="150" t="s">
        <v>39</v>
      </c>
      <c r="O161" s="59"/>
      <c r="P161" s="151">
        <f t="shared" si="1"/>
        <v>0</v>
      </c>
      <c r="Q161" s="151">
        <v>0</v>
      </c>
      <c r="R161" s="151">
        <f t="shared" si="2"/>
        <v>0</v>
      </c>
      <c r="S161" s="151">
        <v>0</v>
      </c>
      <c r="T161" s="152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3" t="s">
        <v>123</v>
      </c>
      <c r="AT161" s="153" t="s">
        <v>119</v>
      </c>
      <c r="AU161" s="153" t="s">
        <v>81</v>
      </c>
      <c r="AY161" s="18" t="s">
        <v>117</v>
      </c>
      <c r="BE161" s="154">
        <f t="shared" si="4"/>
        <v>0</v>
      </c>
      <c r="BF161" s="154">
        <f t="shared" si="5"/>
        <v>0</v>
      </c>
      <c r="BG161" s="154">
        <f t="shared" si="6"/>
        <v>0</v>
      </c>
      <c r="BH161" s="154">
        <f t="shared" si="7"/>
        <v>0</v>
      </c>
      <c r="BI161" s="154">
        <f t="shared" si="8"/>
        <v>0</v>
      </c>
      <c r="BJ161" s="18" t="s">
        <v>79</v>
      </c>
      <c r="BK161" s="154">
        <f t="shared" si="9"/>
        <v>0</v>
      </c>
      <c r="BL161" s="18" t="s">
        <v>123</v>
      </c>
      <c r="BM161" s="153" t="s">
        <v>196</v>
      </c>
    </row>
    <row r="162" spans="1:65" s="2" customFormat="1" ht="24.2" customHeight="1">
      <c r="A162" s="33"/>
      <c r="B162" s="140"/>
      <c r="C162" s="179" t="s">
        <v>197</v>
      </c>
      <c r="D162" s="179" t="s">
        <v>182</v>
      </c>
      <c r="E162" s="180" t="s">
        <v>198</v>
      </c>
      <c r="F162" s="181" t="s">
        <v>199</v>
      </c>
      <c r="G162" s="182" t="s">
        <v>178</v>
      </c>
      <c r="H162" s="183">
        <v>1</v>
      </c>
      <c r="I162" s="184"/>
      <c r="J162" s="185">
        <f t="shared" si="0"/>
        <v>0</v>
      </c>
      <c r="K162" s="186"/>
      <c r="L162" s="187"/>
      <c r="M162" s="188" t="s">
        <v>1</v>
      </c>
      <c r="N162" s="189" t="s">
        <v>39</v>
      </c>
      <c r="O162" s="59"/>
      <c r="P162" s="151">
        <f t="shared" si="1"/>
        <v>0</v>
      </c>
      <c r="Q162" s="151">
        <v>6.3030000000000003E-2</v>
      </c>
      <c r="R162" s="151">
        <f t="shared" si="2"/>
        <v>6.3030000000000003E-2</v>
      </c>
      <c r="S162" s="151">
        <v>0</v>
      </c>
      <c r="T162" s="152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3" t="s">
        <v>162</v>
      </c>
      <c r="AT162" s="153" t="s">
        <v>182</v>
      </c>
      <c r="AU162" s="153" t="s">
        <v>81</v>
      </c>
      <c r="AY162" s="18" t="s">
        <v>117</v>
      </c>
      <c r="BE162" s="154">
        <f t="shared" si="4"/>
        <v>0</v>
      </c>
      <c r="BF162" s="154">
        <f t="shared" si="5"/>
        <v>0</v>
      </c>
      <c r="BG162" s="154">
        <f t="shared" si="6"/>
        <v>0</v>
      </c>
      <c r="BH162" s="154">
        <f t="shared" si="7"/>
        <v>0</v>
      </c>
      <c r="BI162" s="154">
        <f t="shared" si="8"/>
        <v>0</v>
      </c>
      <c r="BJ162" s="18" t="s">
        <v>79</v>
      </c>
      <c r="BK162" s="154">
        <f t="shared" si="9"/>
        <v>0</v>
      </c>
      <c r="BL162" s="18" t="s">
        <v>123</v>
      </c>
      <c r="BM162" s="153" t="s">
        <v>200</v>
      </c>
    </row>
    <row r="163" spans="1:65" s="2" customFormat="1" ht="24.2" customHeight="1">
      <c r="A163" s="33"/>
      <c r="B163" s="140"/>
      <c r="C163" s="141" t="s">
        <v>201</v>
      </c>
      <c r="D163" s="141" t="s">
        <v>119</v>
      </c>
      <c r="E163" s="142" t="s">
        <v>202</v>
      </c>
      <c r="F163" s="143" t="s">
        <v>203</v>
      </c>
      <c r="G163" s="144" t="s">
        <v>178</v>
      </c>
      <c r="H163" s="145">
        <v>140</v>
      </c>
      <c r="I163" s="146"/>
      <c r="J163" s="147">
        <f t="shared" si="0"/>
        <v>0</v>
      </c>
      <c r="K163" s="148"/>
      <c r="L163" s="34"/>
      <c r="M163" s="149" t="s">
        <v>1</v>
      </c>
      <c r="N163" s="150" t="s">
        <v>39</v>
      </c>
      <c r="O163" s="59"/>
      <c r="P163" s="151">
        <f t="shared" si="1"/>
        <v>0</v>
      </c>
      <c r="Q163" s="151">
        <v>1.1999999999999999E-3</v>
      </c>
      <c r="R163" s="151">
        <f t="shared" si="2"/>
        <v>0.16799999999999998</v>
      </c>
      <c r="S163" s="151">
        <v>0</v>
      </c>
      <c r="T163" s="152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3" t="s">
        <v>123</v>
      </c>
      <c r="AT163" s="153" t="s">
        <v>119</v>
      </c>
      <c r="AU163" s="153" t="s">
        <v>81</v>
      </c>
      <c r="AY163" s="18" t="s">
        <v>117</v>
      </c>
      <c r="BE163" s="154">
        <f t="shared" si="4"/>
        <v>0</v>
      </c>
      <c r="BF163" s="154">
        <f t="shared" si="5"/>
        <v>0</v>
      </c>
      <c r="BG163" s="154">
        <f t="shared" si="6"/>
        <v>0</v>
      </c>
      <c r="BH163" s="154">
        <f t="shared" si="7"/>
        <v>0</v>
      </c>
      <c r="BI163" s="154">
        <f t="shared" si="8"/>
        <v>0</v>
      </c>
      <c r="BJ163" s="18" t="s">
        <v>79</v>
      </c>
      <c r="BK163" s="154">
        <f t="shared" si="9"/>
        <v>0</v>
      </c>
      <c r="BL163" s="18" t="s">
        <v>123</v>
      </c>
      <c r="BM163" s="153" t="s">
        <v>204</v>
      </c>
    </row>
    <row r="164" spans="1:65" s="13" customFormat="1" ht="11.25">
      <c r="B164" s="155"/>
      <c r="D164" s="156" t="s">
        <v>125</v>
      </c>
      <c r="E164" s="157" t="s">
        <v>1</v>
      </c>
      <c r="F164" s="158" t="s">
        <v>205</v>
      </c>
      <c r="H164" s="159">
        <v>73.2</v>
      </c>
      <c r="I164" s="160"/>
      <c r="L164" s="155"/>
      <c r="M164" s="161"/>
      <c r="N164" s="162"/>
      <c r="O164" s="162"/>
      <c r="P164" s="162"/>
      <c r="Q164" s="162"/>
      <c r="R164" s="162"/>
      <c r="S164" s="162"/>
      <c r="T164" s="163"/>
      <c r="AT164" s="157" t="s">
        <v>125</v>
      </c>
      <c r="AU164" s="157" t="s">
        <v>81</v>
      </c>
      <c r="AV164" s="13" t="s">
        <v>81</v>
      </c>
      <c r="AW164" s="13" t="s">
        <v>31</v>
      </c>
      <c r="AX164" s="13" t="s">
        <v>74</v>
      </c>
      <c r="AY164" s="157" t="s">
        <v>117</v>
      </c>
    </row>
    <row r="165" spans="1:65" s="13" customFormat="1" ht="11.25">
      <c r="B165" s="155"/>
      <c r="D165" s="156" t="s">
        <v>125</v>
      </c>
      <c r="E165" s="157" t="s">
        <v>1</v>
      </c>
      <c r="F165" s="158" t="s">
        <v>206</v>
      </c>
      <c r="H165" s="159">
        <v>66.528000000000006</v>
      </c>
      <c r="I165" s="160"/>
      <c r="L165" s="155"/>
      <c r="M165" s="161"/>
      <c r="N165" s="162"/>
      <c r="O165" s="162"/>
      <c r="P165" s="162"/>
      <c r="Q165" s="162"/>
      <c r="R165" s="162"/>
      <c r="S165" s="162"/>
      <c r="T165" s="163"/>
      <c r="AT165" s="157" t="s">
        <v>125</v>
      </c>
      <c r="AU165" s="157" t="s">
        <v>81</v>
      </c>
      <c r="AV165" s="13" t="s">
        <v>81</v>
      </c>
      <c r="AW165" s="13" t="s">
        <v>31</v>
      </c>
      <c r="AX165" s="13" t="s">
        <v>74</v>
      </c>
      <c r="AY165" s="157" t="s">
        <v>117</v>
      </c>
    </row>
    <row r="166" spans="1:65" s="16" customFormat="1" ht="11.25">
      <c r="B166" s="190"/>
      <c r="D166" s="156" t="s">
        <v>125</v>
      </c>
      <c r="E166" s="191" t="s">
        <v>1</v>
      </c>
      <c r="F166" s="192" t="s">
        <v>207</v>
      </c>
      <c r="H166" s="193">
        <v>139.72800000000001</v>
      </c>
      <c r="I166" s="194"/>
      <c r="L166" s="190"/>
      <c r="M166" s="195"/>
      <c r="N166" s="196"/>
      <c r="O166" s="196"/>
      <c r="P166" s="196"/>
      <c r="Q166" s="196"/>
      <c r="R166" s="196"/>
      <c r="S166" s="196"/>
      <c r="T166" s="197"/>
      <c r="AT166" s="191" t="s">
        <v>125</v>
      </c>
      <c r="AU166" s="191" t="s">
        <v>81</v>
      </c>
      <c r="AV166" s="16" t="s">
        <v>135</v>
      </c>
      <c r="AW166" s="16" t="s">
        <v>31</v>
      </c>
      <c r="AX166" s="16" t="s">
        <v>74</v>
      </c>
      <c r="AY166" s="191" t="s">
        <v>117</v>
      </c>
    </row>
    <row r="167" spans="1:65" s="13" customFormat="1" ht="11.25">
      <c r="B167" s="155"/>
      <c r="D167" s="156" t="s">
        <v>125</v>
      </c>
      <c r="E167" s="157" t="s">
        <v>1</v>
      </c>
      <c r="F167" s="158" t="s">
        <v>208</v>
      </c>
      <c r="H167" s="159">
        <v>140</v>
      </c>
      <c r="I167" s="160"/>
      <c r="L167" s="155"/>
      <c r="M167" s="161"/>
      <c r="N167" s="162"/>
      <c r="O167" s="162"/>
      <c r="P167" s="162"/>
      <c r="Q167" s="162"/>
      <c r="R167" s="162"/>
      <c r="S167" s="162"/>
      <c r="T167" s="163"/>
      <c r="AT167" s="157" t="s">
        <v>125</v>
      </c>
      <c r="AU167" s="157" t="s">
        <v>81</v>
      </c>
      <c r="AV167" s="13" t="s">
        <v>81</v>
      </c>
      <c r="AW167" s="13" t="s">
        <v>31</v>
      </c>
      <c r="AX167" s="13" t="s">
        <v>79</v>
      </c>
      <c r="AY167" s="157" t="s">
        <v>117</v>
      </c>
    </row>
    <row r="168" spans="1:65" s="2" customFormat="1" ht="21.75" customHeight="1">
      <c r="A168" s="33"/>
      <c r="B168" s="140"/>
      <c r="C168" s="179" t="s">
        <v>209</v>
      </c>
      <c r="D168" s="179" t="s">
        <v>182</v>
      </c>
      <c r="E168" s="180" t="s">
        <v>210</v>
      </c>
      <c r="F168" s="181" t="s">
        <v>211</v>
      </c>
      <c r="G168" s="182" t="s">
        <v>178</v>
      </c>
      <c r="H168" s="183">
        <v>140</v>
      </c>
      <c r="I168" s="184"/>
      <c r="J168" s="185">
        <f>ROUND(I168*H168,2)</f>
        <v>0</v>
      </c>
      <c r="K168" s="186"/>
      <c r="L168" s="187"/>
      <c r="M168" s="188" t="s">
        <v>1</v>
      </c>
      <c r="N168" s="189" t="s">
        <v>39</v>
      </c>
      <c r="O168" s="59"/>
      <c r="P168" s="151">
        <f>O168*H168</f>
        <v>0</v>
      </c>
      <c r="Q168" s="151">
        <v>9.6000000000000002E-2</v>
      </c>
      <c r="R168" s="151">
        <f>Q168*H168</f>
        <v>13.44</v>
      </c>
      <c r="S168" s="151">
        <v>0</v>
      </c>
      <c r="T168" s="15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3" t="s">
        <v>162</v>
      </c>
      <c r="AT168" s="153" t="s">
        <v>182</v>
      </c>
      <c r="AU168" s="153" t="s">
        <v>81</v>
      </c>
      <c r="AY168" s="18" t="s">
        <v>117</v>
      </c>
      <c r="BE168" s="154">
        <f>IF(N168="základní",J168,0)</f>
        <v>0</v>
      </c>
      <c r="BF168" s="154">
        <f>IF(N168="snížená",J168,0)</f>
        <v>0</v>
      </c>
      <c r="BG168" s="154">
        <f>IF(N168="zákl. přenesená",J168,0)</f>
        <v>0</v>
      </c>
      <c r="BH168" s="154">
        <f>IF(N168="sníž. přenesená",J168,0)</f>
        <v>0</v>
      </c>
      <c r="BI168" s="154">
        <f>IF(N168="nulová",J168,0)</f>
        <v>0</v>
      </c>
      <c r="BJ168" s="18" t="s">
        <v>79</v>
      </c>
      <c r="BK168" s="154">
        <f>ROUND(I168*H168,2)</f>
        <v>0</v>
      </c>
      <c r="BL168" s="18" t="s">
        <v>123</v>
      </c>
      <c r="BM168" s="153" t="s">
        <v>212</v>
      </c>
    </row>
    <row r="169" spans="1:65" s="2" customFormat="1" ht="24.2" customHeight="1">
      <c r="A169" s="33"/>
      <c r="B169" s="140"/>
      <c r="C169" s="141" t="s">
        <v>213</v>
      </c>
      <c r="D169" s="141" t="s">
        <v>119</v>
      </c>
      <c r="E169" s="142" t="s">
        <v>214</v>
      </c>
      <c r="F169" s="143" t="s">
        <v>215</v>
      </c>
      <c r="G169" s="144" t="s">
        <v>122</v>
      </c>
      <c r="H169" s="145">
        <v>349</v>
      </c>
      <c r="I169" s="146"/>
      <c r="J169" s="147">
        <f>ROUND(I169*H169,2)</f>
        <v>0</v>
      </c>
      <c r="K169" s="148"/>
      <c r="L169" s="34"/>
      <c r="M169" s="149" t="s">
        <v>1</v>
      </c>
      <c r="N169" s="150" t="s">
        <v>39</v>
      </c>
      <c r="O169" s="59"/>
      <c r="P169" s="151">
        <f>O169*H169</f>
        <v>0</v>
      </c>
      <c r="Q169" s="151">
        <v>0</v>
      </c>
      <c r="R169" s="151">
        <f>Q169*H169</f>
        <v>0</v>
      </c>
      <c r="S169" s="151">
        <v>0</v>
      </c>
      <c r="T169" s="15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53" t="s">
        <v>123</v>
      </c>
      <c r="AT169" s="153" t="s">
        <v>119</v>
      </c>
      <c r="AU169" s="153" t="s">
        <v>81</v>
      </c>
      <c r="AY169" s="18" t="s">
        <v>117</v>
      </c>
      <c r="BE169" s="154">
        <f>IF(N169="základní",J169,0)</f>
        <v>0</v>
      </c>
      <c r="BF169" s="154">
        <f>IF(N169="snížená",J169,0)</f>
        <v>0</v>
      </c>
      <c r="BG169" s="154">
        <f>IF(N169="zákl. přenesená",J169,0)</f>
        <v>0</v>
      </c>
      <c r="BH169" s="154">
        <f>IF(N169="sníž. přenesená",J169,0)</f>
        <v>0</v>
      </c>
      <c r="BI169" s="154">
        <f>IF(N169="nulová",J169,0)</f>
        <v>0</v>
      </c>
      <c r="BJ169" s="18" t="s">
        <v>79</v>
      </c>
      <c r="BK169" s="154">
        <f>ROUND(I169*H169,2)</f>
        <v>0</v>
      </c>
      <c r="BL169" s="18" t="s">
        <v>123</v>
      </c>
      <c r="BM169" s="153" t="s">
        <v>216</v>
      </c>
    </row>
    <row r="170" spans="1:65" s="13" customFormat="1" ht="11.25">
      <c r="B170" s="155"/>
      <c r="D170" s="156" t="s">
        <v>125</v>
      </c>
      <c r="E170" s="157" t="s">
        <v>1</v>
      </c>
      <c r="F170" s="158" t="s">
        <v>217</v>
      </c>
      <c r="H170" s="159">
        <v>349</v>
      </c>
      <c r="I170" s="160"/>
      <c r="L170" s="155"/>
      <c r="M170" s="161"/>
      <c r="N170" s="162"/>
      <c r="O170" s="162"/>
      <c r="P170" s="162"/>
      <c r="Q170" s="162"/>
      <c r="R170" s="162"/>
      <c r="S170" s="162"/>
      <c r="T170" s="163"/>
      <c r="AT170" s="157" t="s">
        <v>125</v>
      </c>
      <c r="AU170" s="157" t="s">
        <v>81</v>
      </c>
      <c r="AV170" s="13" t="s">
        <v>81</v>
      </c>
      <c r="AW170" s="13" t="s">
        <v>31</v>
      </c>
      <c r="AX170" s="13" t="s">
        <v>79</v>
      </c>
      <c r="AY170" s="157" t="s">
        <v>117</v>
      </c>
    </row>
    <row r="171" spans="1:65" s="2" customFormat="1" ht="37.9" customHeight="1">
      <c r="A171" s="33"/>
      <c r="B171" s="140"/>
      <c r="C171" s="179" t="s">
        <v>218</v>
      </c>
      <c r="D171" s="179" t="s">
        <v>182</v>
      </c>
      <c r="E171" s="180" t="s">
        <v>219</v>
      </c>
      <c r="F171" s="181" t="s">
        <v>220</v>
      </c>
      <c r="G171" s="182" t="s">
        <v>122</v>
      </c>
      <c r="H171" s="183">
        <v>349</v>
      </c>
      <c r="I171" s="184"/>
      <c r="J171" s="185">
        <f>ROUND(I171*H171,2)</f>
        <v>0</v>
      </c>
      <c r="K171" s="186"/>
      <c r="L171" s="187"/>
      <c r="M171" s="188" t="s">
        <v>1</v>
      </c>
      <c r="N171" s="189" t="s">
        <v>39</v>
      </c>
      <c r="O171" s="59"/>
      <c r="P171" s="151">
        <f>O171*H171</f>
        <v>0</v>
      </c>
      <c r="Q171" s="151">
        <v>3.2799999999999999E-3</v>
      </c>
      <c r="R171" s="151">
        <f>Q171*H171</f>
        <v>1.14472</v>
      </c>
      <c r="S171" s="151">
        <v>0</v>
      </c>
      <c r="T171" s="15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3" t="s">
        <v>162</v>
      </c>
      <c r="AT171" s="153" t="s">
        <v>182</v>
      </c>
      <c r="AU171" s="153" t="s">
        <v>81</v>
      </c>
      <c r="AY171" s="18" t="s">
        <v>117</v>
      </c>
      <c r="BE171" s="154">
        <f>IF(N171="základní",J171,0)</f>
        <v>0</v>
      </c>
      <c r="BF171" s="154">
        <f>IF(N171="snížená",J171,0)</f>
        <v>0</v>
      </c>
      <c r="BG171" s="154">
        <f>IF(N171="zákl. přenesená",J171,0)</f>
        <v>0</v>
      </c>
      <c r="BH171" s="154">
        <f>IF(N171="sníž. přenesená",J171,0)</f>
        <v>0</v>
      </c>
      <c r="BI171" s="154">
        <f>IF(N171="nulová",J171,0)</f>
        <v>0</v>
      </c>
      <c r="BJ171" s="18" t="s">
        <v>79</v>
      </c>
      <c r="BK171" s="154">
        <f>ROUND(I171*H171,2)</f>
        <v>0</v>
      </c>
      <c r="BL171" s="18" t="s">
        <v>123</v>
      </c>
      <c r="BM171" s="153" t="s">
        <v>221</v>
      </c>
    </row>
    <row r="172" spans="1:65" s="12" customFormat="1" ht="22.9" customHeight="1">
      <c r="B172" s="127"/>
      <c r="D172" s="128" t="s">
        <v>73</v>
      </c>
      <c r="E172" s="138" t="s">
        <v>162</v>
      </c>
      <c r="F172" s="138" t="s">
        <v>222</v>
      </c>
      <c r="I172" s="130"/>
      <c r="J172" s="139">
        <f>BK172</f>
        <v>0</v>
      </c>
      <c r="L172" s="127"/>
      <c r="M172" s="132"/>
      <c r="N172" s="133"/>
      <c r="O172" s="133"/>
      <c r="P172" s="134">
        <f>P173</f>
        <v>0</v>
      </c>
      <c r="Q172" s="133"/>
      <c r="R172" s="134">
        <f>R173</f>
        <v>1.1E-4</v>
      </c>
      <c r="S172" s="133"/>
      <c r="T172" s="135">
        <f>T173</f>
        <v>0</v>
      </c>
      <c r="AR172" s="128" t="s">
        <v>79</v>
      </c>
      <c r="AT172" s="136" t="s">
        <v>73</v>
      </c>
      <c r="AU172" s="136" t="s">
        <v>79</v>
      </c>
      <c r="AY172" s="128" t="s">
        <v>117</v>
      </c>
      <c r="BK172" s="137">
        <f>BK173</f>
        <v>0</v>
      </c>
    </row>
    <row r="173" spans="1:65" s="2" customFormat="1" ht="16.5" customHeight="1">
      <c r="A173" s="33"/>
      <c r="B173" s="140"/>
      <c r="C173" s="141" t="s">
        <v>223</v>
      </c>
      <c r="D173" s="141" t="s">
        <v>119</v>
      </c>
      <c r="E173" s="142" t="s">
        <v>224</v>
      </c>
      <c r="F173" s="143" t="s">
        <v>225</v>
      </c>
      <c r="G173" s="144" t="s">
        <v>226</v>
      </c>
      <c r="H173" s="145">
        <v>1</v>
      </c>
      <c r="I173" s="146"/>
      <c r="J173" s="147">
        <f>ROUND(I173*H173,2)</f>
        <v>0</v>
      </c>
      <c r="K173" s="148"/>
      <c r="L173" s="34"/>
      <c r="M173" s="149" t="s">
        <v>1</v>
      </c>
      <c r="N173" s="150" t="s">
        <v>39</v>
      </c>
      <c r="O173" s="59"/>
      <c r="P173" s="151">
        <f>O173*H173</f>
        <v>0</v>
      </c>
      <c r="Q173" s="151">
        <v>1.1E-4</v>
      </c>
      <c r="R173" s="151">
        <f>Q173*H173</f>
        <v>1.1E-4</v>
      </c>
      <c r="S173" s="151">
        <v>0</v>
      </c>
      <c r="T173" s="15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3" t="s">
        <v>123</v>
      </c>
      <c r="AT173" s="153" t="s">
        <v>119</v>
      </c>
      <c r="AU173" s="153" t="s">
        <v>81</v>
      </c>
      <c r="AY173" s="18" t="s">
        <v>117</v>
      </c>
      <c r="BE173" s="154">
        <f>IF(N173="základní",J173,0)</f>
        <v>0</v>
      </c>
      <c r="BF173" s="154">
        <f>IF(N173="snížená",J173,0)</f>
        <v>0</v>
      </c>
      <c r="BG173" s="154">
        <f>IF(N173="zákl. přenesená",J173,0)</f>
        <v>0</v>
      </c>
      <c r="BH173" s="154">
        <f>IF(N173="sníž. přenesená",J173,0)</f>
        <v>0</v>
      </c>
      <c r="BI173" s="154">
        <f>IF(N173="nulová",J173,0)</f>
        <v>0</v>
      </c>
      <c r="BJ173" s="18" t="s">
        <v>79</v>
      </c>
      <c r="BK173" s="154">
        <f>ROUND(I173*H173,2)</f>
        <v>0</v>
      </c>
      <c r="BL173" s="18" t="s">
        <v>123</v>
      </c>
      <c r="BM173" s="153" t="s">
        <v>227</v>
      </c>
    </row>
    <row r="174" spans="1:65" s="12" customFormat="1" ht="22.9" customHeight="1">
      <c r="B174" s="127"/>
      <c r="D174" s="128" t="s">
        <v>73</v>
      </c>
      <c r="E174" s="138" t="s">
        <v>167</v>
      </c>
      <c r="F174" s="138" t="s">
        <v>228</v>
      </c>
      <c r="I174" s="130"/>
      <c r="J174" s="139">
        <f>BK174</f>
        <v>0</v>
      </c>
      <c r="L174" s="127"/>
      <c r="M174" s="132"/>
      <c r="N174" s="133"/>
      <c r="O174" s="133"/>
      <c r="P174" s="134">
        <f>SUM(P175:P185)</f>
        <v>0</v>
      </c>
      <c r="Q174" s="133"/>
      <c r="R174" s="134">
        <f>SUM(R175:R185)</f>
        <v>0</v>
      </c>
      <c r="S174" s="133"/>
      <c r="T174" s="135">
        <f>SUM(T175:T185)</f>
        <v>30.618000000000002</v>
      </c>
      <c r="AR174" s="128" t="s">
        <v>79</v>
      </c>
      <c r="AT174" s="136" t="s">
        <v>73</v>
      </c>
      <c r="AU174" s="136" t="s">
        <v>79</v>
      </c>
      <c r="AY174" s="128" t="s">
        <v>117</v>
      </c>
      <c r="BK174" s="137">
        <f>SUM(BK175:BK185)</f>
        <v>0</v>
      </c>
    </row>
    <row r="175" spans="1:65" s="2" customFormat="1" ht="16.5" customHeight="1">
      <c r="A175" s="33"/>
      <c r="B175" s="140"/>
      <c r="C175" s="141" t="s">
        <v>7</v>
      </c>
      <c r="D175" s="141" t="s">
        <v>119</v>
      </c>
      <c r="E175" s="142" t="s">
        <v>229</v>
      </c>
      <c r="F175" s="143" t="s">
        <v>230</v>
      </c>
      <c r="G175" s="144" t="s">
        <v>158</v>
      </c>
      <c r="H175" s="145">
        <v>1396</v>
      </c>
      <c r="I175" s="146"/>
      <c r="J175" s="147">
        <f>ROUND(I175*H175,2)</f>
        <v>0</v>
      </c>
      <c r="K175" s="148"/>
      <c r="L175" s="34"/>
      <c r="M175" s="149" t="s">
        <v>1</v>
      </c>
      <c r="N175" s="150" t="s">
        <v>39</v>
      </c>
      <c r="O175" s="59"/>
      <c r="P175" s="151">
        <f>O175*H175</f>
        <v>0</v>
      </c>
      <c r="Q175" s="151">
        <v>0</v>
      </c>
      <c r="R175" s="151">
        <f>Q175*H175</f>
        <v>0</v>
      </c>
      <c r="S175" s="151">
        <v>0</v>
      </c>
      <c r="T175" s="15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3" t="s">
        <v>123</v>
      </c>
      <c r="AT175" s="153" t="s">
        <v>119</v>
      </c>
      <c r="AU175" s="153" t="s">
        <v>81</v>
      </c>
      <c r="AY175" s="18" t="s">
        <v>117</v>
      </c>
      <c r="BE175" s="154">
        <f>IF(N175="základní",J175,0)</f>
        <v>0</v>
      </c>
      <c r="BF175" s="154">
        <f>IF(N175="snížená",J175,0)</f>
        <v>0</v>
      </c>
      <c r="BG175" s="154">
        <f>IF(N175="zákl. přenesená",J175,0)</f>
        <v>0</v>
      </c>
      <c r="BH175" s="154">
        <f>IF(N175="sníž. přenesená",J175,0)</f>
        <v>0</v>
      </c>
      <c r="BI175" s="154">
        <f>IF(N175="nulová",J175,0)</f>
        <v>0</v>
      </c>
      <c r="BJ175" s="18" t="s">
        <v>79</v>
      </c>
      <c r="BK175" s="154">
        <f>ROUND(I175*H175,2)</f>
        <v>0</v>
      </c>
      <c r="BL175" s="18" t="s">
        <v>123</v>
      </c>
      <c r="BM175" s="153" t="s">
        <v>231</v>
      </c>
    </row>
    <row r="176" spans="1:65" s="15" customFormat="1" ht="11.25">
      <c r="B176" s="172"/>
      <c r="D176" s="156" t="s">
        <v>125</v>
      </c>
      <c r="E176" s="173" t="s">
        <v>1</v>
      </c>
      <c r="F176" s="174" t="s">
        <v>232</v>
      </c>
      <c r="H176" s="173" t="s">
        <v>1</v>
      </c>
      <c r="I176" s="175"/>
      <c r="L176" s="172"/>
      <c r="M176" s="176"/>
      <c r="N176" s="177"/>
      <c r="O176" s="177"/>
      <c r="P176" s="177"/>
      <c r="Q176" s="177"/>
      <c r="R176" s="177"/>
      <c r="S176" s="177"/>
      <c r="T176" s="178"/>
      <c r="AT176" s="173" t="s">
        <v>125</v>
      </c>
      <c r="AU176" s="173" t="s">
        <v>81</v>
      </c>
      <c r="AV176" s="15" t="s">
        <v>79</v>
      </c>
      <c r="AW176" s="15" t="s">
        <v>31</v>
      </c>
      <c r="AX176" s="15" t="s">
        <v>74</v>
      </c>
      <c r="AY176" s="173" t="s">
        <v>117</v>
      </c>
    </row>
    <row r="177" spans="1:65" s="13" customFormat="1" ht="11.25">
      <c r="B177" s="155"/>
      <c r="D177" s="156" t="s">
        <v>125</v>
      </c>
      <c r="E177" s="157" t="s">
        <v>1</v>
      </c>
      <c r="F177" s="158" t="s">
        <v>233</v>
      </c>
      <c r="H177" s="159">
        <v>1396</v>
      </c>
      <c r="I177" s="160"/>
      <c r="L177" s="155"/>
      <c r="M177" s="161"/>
      <c r="N177" s="162"/>
      <c r="O177" s="162"/>
      <c r="P177" s="162"/>
      <c r="Q177" s="162"/>
      <c r="R177" s="162"/>
      <c r="S177" s="162"/>
      <c r="T177" s="163"/>
      <c r="AT177" s="157" t="s">
        <v>125</v>
      </c>
      <c r="AU177" s="157" t="s">
        <v>81</v>
      </c>
      <c r="AV177" s="13" t="s">
        <v>81</v>
      </c>
      <c r="AW177" s="13" t="s">
        <v>31</v>
      </c>
      <c r="AX177" s="13" t="s">
        <v>79</v>
      </c>
      <c r="AY177" s="157" t="s">
        <v>117</v>
      </c>
    </row>
    <row r="178" spans="1:65" s="2" customFormat="1" ht="33" customHeight="1">
      <c r="A178" s="33"/>
      <c r="B178" s="140"/>
      <c r="C178" s="141" t="s">
        <v>234</v>
      </c>
      <c r="D178" s="141" t="s">
        <v>119</v>
      </c>
      <c r="E178" s="142" t="s">
        <v>235</v>
      </c>
      <c r="F178" s="143" t="s">
        <v>236</v>
      </c>
      <c r="G178" s="144" t="s">
        <v>178</v>
      </c>
      <c r="H178" s="145">
        <v>2</v>
      </c>
      <c r="I178" s="146"/>
      <c r="J178" s="147">
        <f>ROUND(I178*H178,2)</f>
        <v>0</v>
      </c>
      <c r="K178" s="148"/>
      <c r="L178" s="34"/>
      <c r="M178" s="149" t="s">
        <v>1</v>
      </c>
      <c r="N178" s="150" t="s">
        <v>39</v>
      </c>
      <c r="O178" s="59"/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3" t="s">
        <v>123</v>
      </c>
      <c r="AT178" s="153" t="s">
        <v>119</v>
      </c>
      <c r="AU178" s="153" t="s">
        <v>81</v>
      </c>
      <c r="AY178" s="18" t="s">
        <v>117</v>
      </c>
      <c r="BE178" s="154">
        <f>IF(N178="základní",J178,0)</f>
        <v>0</v>
      </c>
      <c r="BF178" s="154">
        <f>IF(N178="snížená",J178,0)</f>
        <v>0</v>
      </c>
      <c r="BG178" s="154">
        <f>IF(N178="zákl. přenesená",J178,0)</f>
        <v>0</v>
      </c>
      <c r="BH178" s="154">
        <f>IF(N178="sníž. přenesená",J178,0)</f>
        <v>0</v>
      </c>
      <c r="BI178" s="154">
        <f>IF(N178="nulová",J178,0)</f>
        <v>0</v>
      </c>
      <c r="BJ178" s="18" t="s">
        <v>79</v>
      </c>
      <c r="BK178" s="154">
        <f>ROUND(I178*H178,2)</f>
        <v>0</v>
      </c>
      <c r="BL178" s="18" t="s">
        <v>123</v>
      </c>
      <c r="BM178" s="153" t="s">
        <v>237</v>
      </c>
    </row>
    <row r="179" spans="1:65" s="2" customFormat="1" ht="33" customHeight="1">
      <c r="A179" s="33"/>
      <c r="B179" s="140"/>
      <c r="C179" s="141" t="s">
        <v>238</v>
      </c>
      <c r="D179" s="141" t="s">
        <v>119</v>
      </c>
      <c r="E179" s="142" t="s">
        <v>239</v>
      </c>
      <c r="F179" s="143" t="s">
        <v>240</v>
      </c>
      <c r="G179" s="144" t="s">
        <v>178</v>
      </c>
      <c r="H179" s="145">
        <v>90</v>
      </c>
      <c r="I179" s="146"/>
      <c r="J179" s="147">
        <f>ROUND(I179*H179,2)</f>
        <v>0</v>
      </c>
      <c r="K179" s="148"/>
      <c r="L179" s="34"/>
      <c r="M179" s="149" t="s">
        <v>1</v>
      </c>
      <c r="N179" s="150" t="s">
        <v>39</v>
      </c>
      <c r="O179" s="59"/>
      <c r="P179" s="151">
        <f>O179*H179</f>
        <v>0</v>
      </c>
      <c r="Q179" s="151">
        <v>0</v>
      </c>
      <c r="R179" s="151">
        <f>Q179*H179</f>
        <v>0</v>
      </c>
      <c r="S179" s="151">
        <v>0</v>
      </c>
      <c r="T179" s="15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53" t="s">
        <v>123</v>
      </c>
      <c r="AT179" s="153" t="s">
        <v>119</v>
      </c>
      <c r="AU179" s="153" t="s">
        <v>81</v>
      </c>
      <c r="AY179" s="18" t="s">
        <v>117</v>
      </c>
      <c r="BE179" s="154">
        <f>IF(N179="základní",J179,0)</f>
        <v>0</v>
      </c>
      <c r="BF179" s="154">
        <f>IF(N179="snížená",J179,0)</f>
        <v>0</v>
      </c>
      <c r="BG179" s="154">
        <f>IF(N179="zákl. přenesená",J179,0)</f>
        <v>0</v>
      </c>
      <c r="BH179" s="154">
        <f>IF(N179="sníž. přenesená",J179,0)</f>
        <v>0</v>
      </c>
      <c r="BI179" s="154">
        <f>IF(N179="nulová",J179,0)</f>
        <v>0</v>
      </c>
      <c r="BJ179" s="18" t="s">
        <v>79</v>
      </c>
      <c r="BK179" s="154">
        <f>ROUND(I179*H179,2)</f>
        <v>0</v>
      </c>
      <c r="BL179" s="18" t="s">
        <v>123</v>
      </c>
      <c r="BM179" s="153" t="s">
        <v>241</v>
      </c>
    </row>
    <row r="180" spans="1:65" s="2" customFormat="1" ht="33" customHeight="1">
      <c r="A180" s="33"/>
      <c r="B180" s="140"/>
      <c r="C180" s="141" t="s">
        <v>242</v>
      </c>
      <c r="D180" s="141" t="s">
        <v>119</v>
      </c>
      <c r="E180" s="142" t="s">
        <v>243</v>
      </c>
      <c r="F180" s="143" t="s">
        <v>244</v>
      </c>
      <c r="G180" s="144" t="s">
        <v>178</v>
      </c>
      <c r="H180" s="145">
        <v>2</v>
      </c>
      <c r="I180" s="146"/>
      <c r="J180" s="147">
        <f>ROUND(I180*H180,2)</f>
        <v>0</v>
      </c>
      <c r="K180" s="148"/>
      <c r="L180" s="34"/>
      <c r="M180" s="149" t="s">
        <v>1</v>
      </c>
      <c r="N180" s="150" t="s">
        <v>39</v>
      </c>
      <c r="O180" s="59"/>
      <c r="P180" s="151">
        <f>O180*H180</f>
        <v>0</v>
      </c>
      <c r="Q180" s="151">
        <v>0</v>
      </c>
      <c r="R180" s="151">
        <f>Q180*H180</f>
        <v>0</v>
      </c>
      <c r="S180" s="151">
        <v>0</v>
      </c>
      <c r="T180" s="15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3" t="s">
        <v>123</v>
      </c>
      <c r="AT180" s="153" t="s">
        <v>119</v>
      </c>
      <c r="AU180" s="153" t="s">
        <v>81</v>
      </c>
      <c r="AY180" s="18" t="s">
        <v>117</v>
      </c>
      <c r="BE180" s="154">
        <f>IF(N180="základní",J180,0)</f>
        <v>0</v>
      </c>
      <c r="BF180" s="154">
        <f>IF(N180="snížená",J180,0)</f>
        <v>0</v>
      </c>
      <c r="BG180" s="154">
        <f>IF(N180="zákl. přenesená",J180,0)</f>
        <v>0</v>
      </c>
      <c r="BH180" s="154">
        <f>IF(N180="sníž. přenesená",J180,0)</f>
        <v>0</v>
      </c>
      <c r="BI180" s="154">
        <f>IF(N180="nulová",J180,0)</f>
        <v>0</v>
      </c>
      <c r="BJ180" s="18" t="s">
        <v>79</v>
      </c>
      <c r="BK180" s="154">
        <f>ROUND(I180*H180,2)</f>
        <v>0</v>
      </c>
      <c r="BL180" s="18" t="s">
        <v>123</v>
      </c>
      <c r="BM180" s="153" t="s">
        <v>245</v>
      </c>
    </row>
    <row r="181" spans="1:65" s="2" customFormat="1" ht="24.2" customHeight="1">
      <c r="A181" s="33"/>
      <c r="B181" s="140"/>
      <c r="C181" s="141" t="s">
        <v>246</v>
      </c>
      <c r="D181" s="141" t="s">
        <v>119</v>
      </c>
      <c r="E181" s="142" t="s">
        <v>247</v>
      </c>
      <c r="F181" s="143" t="s">
        <v>248</v>
      </c>
      <c r="G181" s="144" t="s">
        <v>178</v>
      </c>
      <c r="H181" s="145">
        <v>175</v>
      </c>
      <c r="I181" s="146"/>
      <c r="J181" s="147">
        <f>ROUND(I181*H181,2)</f>
        <v>0</v>
      </c>
      <c r="K181" s="148"/>
      <c r="L181" s="34"/>
      <c r="M181" s="149" t="s">
        <v>1</v>
      </c>
      <c r="N181" s="150" t="s">
        <v>39</v>
      </c>
      <c r="O181" s="59"/>
      <c r="P181" s="151">
        <f>O181*H181</f>
        <v>0</v>
      </c>
      <c r="Q181" s="151">
        <v>0</v>
      </c>
      <c r="R181" s="151">
        <f>Q181*H181</f>
        <v>0</v>
      </c>
      <c r="S181" s="151">
        <v>0.16800000000000001</v>
      </c>
      <c r="T181" s="152">
        <f>S181*H181</f>
        <v>29.400000000000002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53" t="s">
        <v>123</v>
      </c>
      <c r="AT181" s="153" t="s">
        <v>119</v>
      </c>
      <c r="AU181" s="153" t="s">
        <v>81</v>
      </c>
      <c r="AY181" s="18" t="s">
        <v>117</v>
      </c>
      <c r="BE181" s="154">
        <f>IF(N181="základní",J181,0)</f>
        <v>0</v>
      </c>
      <c r="BF181" s="154">
        <f>IF(N181="snížená",J181,0)</f>
        <v>0</v>
      </c>
      <c r="BG181" s="154">
        <f>IF(N181="zákl. přenesená",J181,0)</f>
        <v>0</v>
      </c>
      <c r="BH181" s="154">
        <f>IF(N181="sníž. přenesená",J181,0)</f>
        <v>0</v>
      </c>
      <c r="BI181" s="154">
        <f>IF(N181="nulová",J181,0)</f>
        <v>0</v>
      </c>
      <c r="BJ181" s="18" t="s">
        <v>79</v>
      </c>
      <c r="BK181" s="154">
        <f>ROUND(I181*H181,2)</f>
        <v>0</v>
      </c>
      <c r="BL181" s="18" t="s">
        <v>123</v>
      </c>
      <c r="BM181" s="153" t="s">
        <v>249</v>
      </c>
    </row>
    <row r="182" spans="1:65" s="15" customFormat="1" ht="11.25">
      <c r="B182" s="172"/>
      <c r="D182" s="156" t="s">
        <v>125</v>
      </c>
      <c r="E182" s="173" t="s">
        <v>1</v>
      </c>
      <c r="F182" s="174" t="s">
        <v>250</v>
      </c>
      <c r="H182" s="173" t="s">
        <v>1</v>
      </c>
      <c r="I182" s="175"/>
      <c r="L182" s="172"/>
      <c r="M182" s="176"/>
      <c r="N182" s="177"/>
      <c r="O182" s="177"/>
      <c r="P182" s="177"/>
      <c r="Q182" s="177"/>
      <c r="R182" s="177"/>
      <c r="S182" s="177"/>
      <c r="T182" s="178"/>
      <c r="AT182" s="173" t="s">
        <v>125</v>
      </c>
      <c r="AU182" s="173" t="s">
        <v>81</v>
      </c>
      <c r="AV182" s="15" t="s">
        <v>79</v>
      </c>
      <c r="AW182" s="15" t="s">
        <v>31</v>
      </c>
      <c r="AX182" s="15" t="s">
        <v>74</v>
      </c>
      <c r="AY182" s="173" t="s">
        <v>117</v>
      </c>
    </row>
    <row r="183" spans="1:65" s="13" customFormat="1" ht="11.25">
      <c r="B183" s="155"/>
      <c r="D183" s="156" t="s">
        <v>125</v>
      </c>
      <c r="E183" s="157" t="s">
        <v>1</v>
      </c>
      <c r="F183" s="158" t="s">
        <v>251</v>
      </c>
      <c r="H183" s="159">
        <v>175</v>
      </c>
      <c r="I183" s="160"/>
      <c r="L183" s="155"/>
      <c r="M183" s="161"/>
      <c r="N183" s="162"/>
      <c r="O183" s="162"/>
      <c r="P183" s="162"/>
      <c r="Q183" s="162"/>
      <c r="R183" s="162"/>
      <c r="S183" s="162"/>
      <c r="T183" s="163"/>
      <c r="AT183" s="157" t="s">
        <v>125</v>
      </c>
      <c r="AU183" s="157" t="s">
        <v>81</v>
      </c>
      <c r="AV183" s="13" t="s">
        <v>81</v>
      </c>
      <c r="AW183" s="13" t="s">
        <v>31</v>
      </c>
      <c r="AX183" s="13" t="s">
        <v>79</v>
      </c>
      <c r="AY183" s="157" t="s">
        <v>117</v>
      </c>
    </row>
    <row r="184" spans="1:65" s="2" customFormat="1" ht="33" customHeight="1">
      <c r="A184" s="33"/>
      <c r="B184" s="140"/>
      <c r="C184" s="141" t="s">
        <v>252</v>
      </c>
      <c r="D184" s="141" t="s">
        <v>119</v>
      </c>
      <c r="E184" s="142" t="s">
        <v>253</v>
      </c>
      <c r="F184" s="143" t="s">
        <v>254</v>
      </c>
      <c r="G184" s="144" t="s">
        <v>122</v>
      </c>
      <c r="H184" s="145">
        <v>350</v>
      </c>
      <c r="I184" s="146"/>
      <c r="J184" s="147">
        <f>ROUND(I184*H184,2)</f>
        <v>0</v>
      </c>
      <c r="K184" s="148"/>
      <c r="L184" s="34"/>
      <c r="M184" s="149" t="s">
        <v>1</v>
      </c>
      <c r="N184" s="150" t="s">
        <v>39</v>
      </c>
      <c r="O184" s="59"/>
      <c r="P184" s="151">
        <f>O184*H184</f>
        <v>0</v>
      </c>
      <c r="Q184" s="151">
        <v>0</v>
      </c>
      <c r="R184" s="151">
        <f>Q184*H184</f>
        <v>0</v>
      </c>
      <c r="S184" s="151">
        <v>3.48E-3</v>
      </c>
      <c r="T184" s="152">
        <f>S184*H184</f>
        <v>1.218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3" t="s">
        <v>123</v>
      </c>
      <c r="AT184" s="153" t="s">
        <v>119</v>
      </c>
      <c r="AU184" s="153" t="s">
        <v>81</v>
      </c>
      <c r="AY184" s="18" t="s">
        <v>117</v>
      </c>
      <c r="BE184" s="154">
        <f>IF(N184="základní",J184,0)</f>
        <v>0</v>
      </c>
      <c r="BF184" s="154">
        <f>IF(N184="snížená",J184,0)</f>
        <v>0</v>
      </c>
      <c r="BG184" s="154">
        <f>IF(N184="zákl. přenesená",J184,0)</f>
        <v>0</v>
      </c>
      <c r="BH184" s="154">
        <f>IF(N184="sníž. přenesená",J184,0)</f>
        <v>0</v>
      </c>
      <c r="BI184" s="154">
        <f>IF(N184="nulová",J184,0)</f>
        <v>0</v>
      </c>
      <c r="BJ184" s="18" t="s">
        <v>79</v>
      </c>
      <c r="BK184" s="154">
        <f>ROUND(I184*H184,2)</f>
        <v>0</v>
      </c>
      <c r="BL184" s="18" t="s">
        <v>123</v>
      </c>
      <c r="BM184" s="153" t="s">
        <v>255</v>
      </c>
    </row>
    <row r="185" spans="1:65" s="13" customFormat="1" ht="11.25">
      <c r="B185" s="155"/>
      <c r="D185" s="156" t="s">
        <v>125</v>
      </c>
      <c r="F185" s="158" t="s">
        <v>256</v>
      </c>
      <c r="H185" s="159">
        <v>350</v>
      </c>
      <c r="I185" s="160"/>
      <c r="L185" s="155"/>
      <c r="M185" s="161"/>
      <c r="N185" s="162"/>
      <c r="O185" s="162"/>
      <c r="P185" s="162"/>
      <c r="Q185" s="162"/>
      <c r="R185" s="162"/>
      <c r="S185" s="162"/>
      <c r="T185" s="163"/>
      <c r="AT185" s="157" t="s">
        <v>125</v>
      </c>
      <c r="AU185" s="157" t="s">
        <v>81</v>
      </c>
      <c r="AV185" s="13" t="s">
        <v>81</v>
      </c>
      <c r="AW185" s="13" t="s">
        <v>3</v>
      </c>
      <c r="AX185" s="13" t="s">
        <v>79</v>
      </c>
      <c r="AY185" s="157" t="s">
        <v>117</v>
      </c>
    </row>
    <row r="186" spans="1:65" s="12" customFormat="1" ht="22.9" customHeight="1">
      <c r="B186" s="127"/>
      <c r="D186" s="128" t="s">
        <v>73</v>
      </c>
      <c r="E186" s="138" t="s">
        <v>257</v>
      </c>
      <c r="F186" s="138" t="s">
        <v>258</v>
      </c>
      <c r="I186" s="130"/>
      <c r="J186" s="139">
        <f>BK186</f>
        <v>0</v>
      </c>
      <c r="L186" s="127"/>
      <c r="M186" s="132"/>
      <c r="N186" s="133"/>
      <c r="O186" s="133"/>
      <c r="P186" s="134">
        <f>SUM(P187:P191)</f>
        <v>0</v>
      </c>
      <c r="Q186" s="133"/>
      <c r="R186" s="134">
        <f>SUM(R187:R191)</f>
        <v>0</v>
      </c>
      <c r="S186" s="133"/>
      <c r="T186" s="135">
        <f>SUM(T187:T191)</f>
        <v>0</v>
      </c>
      <c r="AR186" s="128" t="s">
        <v>79</v>
      </c>
      <c r="AT186" s="136" t="s">
        <v>73</v>
      </c>
      <c r="AU186" s="136" t="s">
        <v>79</v>
      </c>
      <c r="AY186" s="128" t="s">
        <v>117</v>
      </c>
      <c r="BK186" s="137">
        <f>SUM(BK187:BK191)</f>
        <v>0</v>
      </c>
    </row>
    <row r="187" spans="1:65" s="2" customFormat="1" ht="33" customHeight="1">
      <c r="A187" s="33"/>
      <c r="B187" s="140"/>
      <c r="C187" s="141" t="s">
        <v>259</v>
      </c>
      <c r="D187" s="141" t="s">
        <v>119</v>
      </c>
      <c r="E187" s="142" t="s">
        <v>260</v>
      </c>
      <c r="F187" s="143" t="s">
        <v>261</v>
      </c>
      <c r="G187" s="144" t="s">
        <v>147</v>
      </c>
      <c r="H187" s="145">
        <v>30.617999999999999</v>
      </c>
      <c r="I187" s="146"/>
      <c r="J187" s="147">
        <f>ROUND(I187*H187,2)</f>
        <v>0</v>
      </c>
      <c r="K187" s="148"/>
      <c r="L187" s="34"/>
      <c r="M187" s="149" t="s">
        <v>1</v>
      </c>
      <c r="N187" s="150" t="s">
        <v>39</v>
      </c>
      <c r="O187" s="59"/>
      <c r="P187" s="151">
        <f>O187*H187</f>
        <v>0</v>
      </c>
      <c r="Q187" s="151">
        <v>0</v>
      </c>
      <c r="R187" s="151">
        <f>Q187*H187</f>
        <v>0</v>
      </c>
      <c r="S187" s="151">
        <v>0</v>
      </c>
      <c r="T187" s="15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53" t="s">
        <v>123</v>
      </c>
      <c r="AT187" s="153" t="s">
        <v>119</v>
      </c>
      <c r="AU187" s="153" t="s">
        <v>81</v>
      </c>
      <c r="AY187" s="18" t="s">
        <v>117</v>
      </c>
      <c r="BE187" s="154">
        <f>IF(N187="základní",J187,0)</f>
        <v>0</v>
      </c>
      <c r="BF187" s="154">
        <f>IF(N187="snížená",J187,0)</f>
        <v>0</v>
      </c>
      <c r="BG187" s="154">
        <f>IF(N187="zákl. přenesená",J187,0)</f>
        <v>0</v>
      </c>
      <c r="BH187" s="154">
        <f>IF(N187="sníž. přenesená",J187,0)</f>
        <v>0</v>
      </c>
      <c r="BI187" s="154">
        <f>IF(N187="nulová",J187,0)</f>
        <v>0</v>
      </c>
      <c r="BJ187" s="18" t="s">
        <v>79</v>
      </c>
      <c r="BK187" s="154">
        <f>ROUND(I187*H187,2)</f>
        <v>0</v>
      </c>
      <c r="BL187" s="18" t="s">
        <v>123</v>
      </c>
      <c r="BM187" s="153" t="s">
        <v>262</v>
      </c>
    </row>
    <row r="188" spans="1:65" s="2" customFormat="1" ht="21.75" customHeight="1">
      <c r="A188" s="33"/>
      <c r="B188" s="140"/>
      <c r="C188" s="141" t="s">
        <v>263</v>
      </c>
      <c r="D188" s="141" t="s">
        <v>119</v>
      </c>
      <c r="E188" s="142" t="s">
        <v>264</v>
      </c>
      <c r="F188" s="143" t="s">
        <v>265</v>
      </c>
      <c r="G188" s="144" t="s">
        <v>147</v>
      </c>
      <c r="H188" s="145">
        <v>30.617999999999999</v>
      </c>
      <c r="I188" s="146"/>
      <c r="J188" s="147">
        <f>ROUND(I188*H188,2)</f>
        <v>0</v>
      </c>
      <c r="K188" s="148"/>
      <c r="L188" s="34"/>
      <c r="M188" s="149" t="s">
        <v>1</v>
      </c>
      <c r="N188" s="150" t="s">
        <v>39</v>
      </c>
      <c r="O188" s="59"/>
      <c r="P188" s="151">
        <f>O188*H188</f>
        <v>0</v>
      </c>
      <c r="Q188" s="151">
        <v>0</v>
      </c>
      <c r="R188" s="151">
        <f>Q188*H188</f>
        <v>0</v>
      </c>
      <c r="S188" s="151">
        <v>0</v>
      </c>
      <c r="T188" s="15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53" t="s">
        <v>123</v>
      </c>
      <c r="AT188" s="153" t="s">
        <v>119</v>
      </c>
      <c r="AU188" s="153" t="s">
        <v>81</v>
      </c>
      <c r="AY188" s="18" t="s">
        <v>117</v>
      </c>
      <c r="BE188" s="154">
        <f>IF(N188="základní",J188,0)</f>
        <v>0</v>
      </c>
      <c r="BF188" s="154">
        <f>IF(N188="snížená",J188,0)</f>
        <v>0</v>
      </c>
      <c r="BG188" s="154">
        <f>IF(N188="zákl. přenesená",J188,0)</f>
        <v>0</v>
      </c>
      <c r="BH188" s="154">
        <f>IF(N188="sníž. přenesená",J188,0)</f>
        <v>0</v>
      </c>
      <c r="BI188" s="154">
        <f>IF(N188="nulová",J188,0)</f>
        <v>0</v>
      </c>
      <c r="BJ188" s="18" t="s">
        <v>79</v>
      </c>
      <c r="BK188" s="154">
        <f>ROUND(I188*H188,2)</f>
        <v>0</v>
      </c>
      <c r="BL188" s="18" t="s">
        <v>123</v>
      </c>
      <c r="BM188" s="153" t="s">
        <v>266</v>
      </c>
    </row>
    <row r="189" spans="1:65" s="2" customFormat="1" ht="24.2" customHeight="1">
      <c r="A189" s="33"/>
      <c r="B189" s="140"/>
      <c r="C189" s="141" t="s">
        <v>267</v>
      </c>
      <c r="D189" s="141" t="s">
        <v>119</v>
      </c>
      <c r="E189" s="142" t="s">
        <v>268</v>
      </c>
      <c r="F189" s="143" t="s">
        <v>269</v>
      </c>
      <c r="G189" s="144" t="s">
        <v>147</v>
      </c>
      <c r="H189" s="145">
        <v>887.92200000000003</v>
      </c>
      <c r="I189" s="146"/>
      <c r="J189" s="147">
        <f>ROUND(I189*H189,2)</f>
        <v>0</v>
      </c>
      <c r="K189" s="148"/>
      <c r="L189" s="34"/>
      <c r="M189" s="149" t="s">
        <v>1</v>
      </c>
      <c r="N189" s="150" t="s">
        <v>39</v>
      </c>
      <c r="O189" s="59"/>
      <c r="P189" s="151">
        <f>O189*H189</f>
        <v>0</v>
      </c>
      <c r="Q189" s="151">
        <v>0</v>
      </c>
      <c r="R189" s="151">
        <f>Q189*H189</f>
        <v>0</v>
      </c>
      <c r="S189" s="151">
        <v>0</v>
      </c>
      <c r="T189" s="15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3" t="s">
        <v>123</v>
      </c>
      <c r="AT189" s="153" t="s">
        <v>119</v>
      </c>
      <c r="AU189" s="153" t="s">
        <v>81</v>
      </c>
      <c r="AY189" s="18" t="s">
        <v>117</v>
      </c>
      <c r="BE189" s="154">
        <f>IF(N189="základní",J189,0)</f>
        <v>0</v>
      </c>
      <c r="BF189" s="154">
        <f>IF(N189="snížená",J189,0)</f>
        <v>0</v>
      </c>
      <c r="BG189" s="154">
        <f>IF(N189="zákl. přenesená",J189,0)</f>
        <v>0</v>
      </c>
      <c r="BH189" s="154">
        <f>IF(N189="sníž. přenesená",J189,0)</f>
        <v>0</v>
      </c>
      <c r="BI189" s="154">
        <f>IF(N189="nulová",J189,0)</f>
        <v>0</v>
      </c>
      <c r="BJ189" s="18" t="s">
        <v>79</v>
      </c>
      <c r="BK189" s="154">
        <f>ROUND(I189*H189,2)</f>
        <v>0</v>
      </c>
      <c r="BL189" s="18" t="s">
        <v>123</v>
      </c>
      <c r="BM189" s="153" t="s">
        <v>270</v>
      </c>
    </row>
    <row r="190" spans="1:65" s="13" customFormat="1" ht="11.25">
      <c r="B190" s="155"/>
      <c r="D190" s="156" t="s">
        <v>125</v>
      </c>
      <c r="E190" s="157" t="s">
        <v>1</v>
      </c>
      <c r="F190" s="158" t="s">
        <v>271</v>
      </c>
      <c r="H190" s="159">
        <v>887.92200000000003</v>
      </c>
      <c r="I190" s="160"/>
      <c r="L190" s="155"/>
      <c r="M190" s="161"/>
      <c r="N190" s="162"/>
      <c r="O190" s="162"/>
      <c r="P190" s="162"/>
      <c r="Q190" s="162"/>
      <c r="R190" s="162"/>
      <c r="S190" s="162"/>
      <c r="T190" s="163"/>
      <c r="AT190" s="157" t="s">
        <v>125</v>
      </c>
      <c r="AU190" s="157" t="s">
        <v>81</v>
      </c>
      <c r="AV190" s="13" t="s">
        <v>81</v>
      </c>
      <c r="AW190" s="13" t="s">
        <v>31</v>
      </c>
      <c r="AX190" s="13" t="s">
        <v>79</v>
      </c>
      <c r="AY190" s="157" t="s">
        <v>117</v>
      </c>
    </row>
    <row r="191" spans="1:65" s="2" customFormat="1" ht="24.2" customHeight="1">
      <c r="A191" s="33"/>
      <c r="B191" s="140"/>
      <c r="C191" s="141" t="s">
        <v>272</v>
      </c>
      <c r="D191" s="141" t="s">
        <v>119</v>
      </c>
      <c r="E191" s="142" t="s">
        <v>273</v>
      </c>
      <c r="F191" s="143" t="s">
        <v>274</v>
      </c>
      <c r="G191" s="144" t="s">
        <v>147</v>
      </c>
      <c r="H191" s="145">
        <v>30.617999999999999</v>
      </c>
      <c r="I191" s="146"/>
      <c r="J191" s="147">
        <f>ROUND(I191*H191,2)</f>
        <v>0</v>
      </c>
      <c r="K191" s="148"/>
      <c r="L191" s="34"/>
      <c r="M191" s="149" t="s">
        <v>1</v>
      </c>
      <c r="N191" s="150" t="s">
        <v>39</v>
      </c>
      <c r="O191" s="59"/>
      <c r="P191" s="151">
        <f>O191*H191</f>
        <v>0</v>
      </c>
      <c r="Q191" s="151">
        <v>0</v>
      </c>
      <c r="R191" s="151">
        <f>Q191*H191</f>
        <v>0</v>
      </c>
      <c r="S191" s="151">
        <v>0</v>
      </c>
      <c r="T191" s="15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53" t="s">
        <v>123</v>
      </c>
      <c r="AT191" s="153" t="s">
        <v>119</v>
      </c>
      <c r="AU191" s="153" t="s">
        <v>81</v>
      </c>
      <c r="AY191" s="18" t="s">
        <v>117</v>
      </c>
      <c r="BE191" s="154">
        <f>IF(N191="základní",J191,0)</f>
        <v>0</v>
      </c>
      <c r="BF191" s="154">
        <f>IF(N191="snížená",J191,0)</f>
        <v>0</v>
      </c>
      <c r="BG191" s="154">
        <f>IF(N191="zákl. přenesená",J191,0)</f>
        <v>0</v>
      </c>
      <c r="BH191" s="154">
        <f>IF(N191="sníž. přenesená",J191,0)</f>
        <v>0</v>
      </c>
      <c r="BI191" s="154">
        <f>IF(N191="nulová",J191,0)</f>
        <v>0</v>
      </c>
      <c r="BJ191" s="18" t="s">
        <v>79</v>
      </c>
      <c r="BK191" s="154">
        <f>ROUND(I191*H191,2)</f>
        <v>0</v>
      </c>
      <c r="BL191" s="18" t="s">
        <v>123</v>
      </c>
      <c r="BM191" s="153" t="s">
        <v>275</v>
      </c>
    </row>
    <row r="192" spans="1:65" s="12" customFormat="1" ht="22.9" customHeight="1">
      <c r="B192" s="127"/>
      <c r="D192" s="128" t="s">
        <v>73</v>
      </c>
      <c r="E192" s="138" t="s">
        <v>276</v>
      </c>
      <c r="F192" s="138" t="s">
        <v>277</v>
      </c>
      <c r="I192" s="130"/>
      <c r="J192" s="139">
        <f>BK192</f>
        <v>0</v>
      </c>
      <c r="L192" s="127"/>
      <c r="M192" s="132"/>
      <c r="N192" s="133"/>
      <c r="O192" s="133"/>
      <c r="P192" s="134">
        <f>P193</f>
        <v>0</v>
      </c>
      <c r="Q192" s="133"/>
      <c r="R192" s="134">
        <f>R193</f>
        <v>0</v>
      </c>
      <c r="S192" s="133"/>
      <c r="T192" s="135">
        <f>T193</f>
        <v>0</v>
      </c>
      <c r="AR192" s="128" t="s">
        <v>79</v>
      </c>
      <c r="AT192" s="136" t="s">
        <v>73</v>
      </c>
      <c r="AU192" s="136" t="s">
        <v>79</v>
      </c>
      <c r="AY192" s="128" t="s">
        <v>117</v>
      </c>
      <c r="BK192" s="137">
        <f>BK193</f>
        <v>0</v>
      </c>
    </row>
    <row r="193" spans="1:65" s="2" customFormat="1" ht="16.5" customHeight="1">
      <c r="A193" s="33"/>
      <c r="B193" s="140"/>
      <c r="C193" s="141" t="s">
        <v>278</v>
      </c>
      <c r="D193" s="141" t="s">
        <v>119</v>
      </c>
      <c r="E193" s="142" t="s">
        <v>279</v>
      </c>
      <c r="F193" s="143" t="s">
        <v>280</v>
      </c>
      <c r="G193" s="144" t="s">
        <v>147</v>
      </c>
      <c r="H193" s="145">
        <v>92.563999999999993</v>
      </c>
      <c r="I193" s="146"/>
      <c r="J193" s="147">
        <f>ROUND(I193*H193,2)</f>
        <v>0</v>
      </c>
      <c r="K193" s="148"/>
      <c r="L193" s="34"/>
      <c r="M193" s="149" t="s">
        <v>1</v>
      </c>
      <c r="N193" s="150" t="s">
        <v>39</v>
      </c>
      <c r="O193" s="59"/>
      <c r="P193" s="151">
        <f>O193*H193</f>
        <v>0</v>
      </c>
      <c r="Q193" s="151">
        <v>0</v>
      </c>
      <c r="R193" s="151">
        <f>Q193*H193</f>
        <v>0</v>
      </c>
      <c r="S193" s="151">
        <v>0</v>
      </c>
      <c r="T193" s="15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53" t="s">
        <v>123</v>
      </c>
      <c r="AT193" s="153" t="s">
        <v>119</v>
      </c>
      <c r="AU193" s="153" t="s">
        <v>81</v>
      </c>
      <c r="AY193" s="18" t="s">
        <v>117</v>
      </c>
      <c r="BE193" s="154">
        <f>IF(N193="základní",J193,0)</f>
        <v>0</v>
      </c>
      <c r="BF193" s="154">
        <f>IF(N193="snížená",J193,0)</f>
        <v>0</v>
      </c>
      <c r="BG193" s="154">
        <f>IF(N193="zákl. přenesená",J193,0)</f>
        <v>0</v>
      </c>
      <c r="BH193" s="154">
        <f>IF(N193="sníž. přenesená",J193,0)</f>
        <v>0</v>
      </c>
      <c r="BI193" s="154">
        <f>IF(N193="nulová",J193,0)</f>
        <v>0</v>
      </c>
      <c r="BJ193" s="18" t="s">
        <v>79</v>
      </c>
      <c r="BK193" s="154">
        <f>ROUND(I193*H193,2)</f>
        <v>0</v>
      </c>
      <c r="BL193" s="18" t="s">
        <v>123</v>
      </c>
      <c r="BM193" s="153" t="s">
        <v>281</v>
      </c>
    </row>
    <row r="194" spans="1:65" s="12" customFormat="1" ht="25.9" customHeight="1">
      <c r="B194" s="127"/>
      <c r="D194" s="128" t="s">
        <v>73</v>
      </c>
      <c r="E194" s="129" t="s">
        <v>282</v>
      </c>
      <c r="F194" s="129" t="s">
        <v>283</v>
      </c>
      <c r="I194" s="130"/>
      <c r="J194" s="131">
        <f>BK194</f>
        <v>0</v>
      </c>
      <c r="L194" s="127"/>
      <c r="M194" s="132"/>
      <c r="N194" s="133"/>
      <c r="O194" s="133"/>
      <c r="P194" s="134">
        <f>P195</f>
        <v>0</v>
      </c>
      <c r="Q194" s="133"/>
      <c r="R194" s="134">
        <f>R195</f>
        <v>0.18832500000000002</v>
      </c>
      <c r="S194" s="133"/>
      <c r="T194" s="135">
        <f>T195</f>
        <v>0</v>
      </c>
      <c r="AR194" s="128" t="s">
        <v>81</v>
      </c>
      <c r="AT194" s="136" t="s">
        <v>73</v>
      </c>
      <c r="AU194" s="136" t="s">
        <v>74</v>
      </c>
      <c r="AY194" s="128" t="s">
        <v>117</v>
      </c>
      <c r="BK194" s="137">
        <f>BK195</f>
        <v>0</v>
      </c>
    </row>
    <row r="195" spans="1:65" s="12" customFormat="1" ht="22.9" customHeight="1">
      <c r="B195" s="127"/>
      <c r="D195" s="128" t="s">
        <v>73</v>
      </c>
      <c r="E195" s="138" t="s">
        <v>284</v>
      </c>
      <c r="F195" s="138" t="s">
        <v>285</v>
      </c>
      <c r="I195" s="130"/>
      <c r="J195" s="139">
        <f>BK195</f>
        <v>0</v>
      </c>
      <c r="L195" s="127"/>
      <c r="M195" s="132"/>
      <c r="N195" s="133"/>
      <c r="O195" s="133"/>
      <c r="P195" s="134">
        <f>SUM(P196:P201)</f>
        <v>0</v>
      </c>
      <c r="Q195" s="133"/>
      <c r="R195" s="134">
        <f>SUM(R196:R201)</f>
        <v>0.18832500000000002</v>
      </c>
      <c r="S195" s="133"/>
      <c r="T195" s="135">
        <f>SUM(T196:T201)</f>
        <v>0</v>
      </c>
      <c r="AR195" s="128" t="s">
        <v>81</v>
      </c>
      <c r="AT195" s="136" t="s">
        <v>73</v>
      </c>
      <c r="AU195" s="136" t="s">
        <v>79</v>
      </c>
      <c r="AY195" s="128" t="s">
        <v>117</v>
      </c>
      <c r="BK195" s="137">
        <f>SUM(BK196:BK201)</f>
        <v>0</v>
      </c>
    </row>
    <row r="196" spans="1:65" s="2" customFormat="1" ht="24.2" customHeight="1">
      <c r="A196" s="33"/>
      <c r="B196" s="140"/>
      <c r="C196" s="141" t="s">
        <v>286</v>
      </c>
      <c r="D196" s="141" t="s">
        <v>119</v>
      </c>
      <c r="E196" s="142" t="s">
        <v>287</v>
      </c>
      <c r="F196" s="143" t="s">
        <v>288</v>
      </c>
      <c r="G196" s="144" t="s">
        <v>289</v>
      </c>
      <c r="H196" s="145">
        <v>3766.5</v>
      </c>
      <c r="I196" s="146"/>
      <c r="J196" s="147">
        <f>ROUND(I196*H196,2)</f>
        <v>0</v>
      </c>
      <c r="K196" s="148"/>
      <c r="L196" s="34"/>
      <c r="M196" s="149" t="s">
        <v>1</v>
      </c>
      <c r="N196" s="150" t="s">
        <v>39</v>
      </c>
      <c r="O196" s="59"/>
      <c r="P196" s="151">
        <f>O196*H196</f>
        <v>0</v>
      </c>
      <c r="Q196" s="151">
        <v>5.0000000000000002E-5</v>
      </c>
      <c r="R196" s="151">
        <f>Q196*H196</f>
        <v>0.18832500000000002</v>
      </c>
      <c r="S196" s="151">
        <v>0</v>
      </c>
      <c r="T196" s="15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3" t="s">
        <v>201</v>
      </c>
      <c r="AT196" s="153" t="s">
        <v>119</v>
      </c>
      <c r="AU196" s="153" t="s">
        <v>81</v>
      </c>
      <c r="AY196" s="18" t="s">
        <v>117</v>
      </c>
      <c r="BE196" s="154">
        <f>IF(N196="základní",J196,0)</f>
        <v>0</v>
      </c>
      <c r="BF196" s="154">
        <f>IF(N196="snížená",J196,0)</f>
        <v>0</v>
      </c>
      <c r="BG196" s="154">
        <f>IF(N196="zákl. přenesená",J196,0)</f>
        <v>0</v>
      </c>
      <c r="BH196" s="154">
        <f>IF(N196="sníž. přenesená",J196,0)</f>
        <v>0</v>
      </c>
      <c r="BI196" s="154">
        <f>IF(N196="nulová",J196,0)</f>
        <v>0</v>
      </c>
      <c r="BJ196" s="18" t="s">
        <v>79</v>
      </c>
      <c r="BK196" s="154">
        <f>ROUND(I196*H196,2)</f>
        <v>0</v>
      </c>
      <c r="BL196" s="18" t="s">
        <v>201</v>
      </c>
      <c r="BM196" s="153" t="s">
        <v>290</v>
      </c>
    </row>
    <row r="197" spans="1:65" s="15" customFormat="1" ht="22.5">
      <c r="B197" s="172"/>
      <c r="D197" s="156" t="s">
        <v>125</v>
      </c>
      <c r="E197" s="173" t="s">
        <v>1</v>
      </c>
      <c r="F197" s="174" t="s">
        <v>291</v>
      </c>
      <c r="H197" s="173" t="s">
        <v>1</v>
      </c>
      <c r="I197" s="175"/>
      <c r="L197" s="172"/>
      <c r="M197" s="176"/>
      <c r="N197" s="177"/>
      <c r="O197" s="177"/>
      <c r="P197" s="177"/>
      <c r="Q197" s="177"/>
      <c r="R197" s="177"/>
      <c r="S197" s="177"/>
      <c r="T197" s="178"/>
      <c r="AT197" s="173" t="s">
        <v>125</v>
      </c>
      <c r="AU197" s="173" t="s">
        <v>81</v>
      </c>
      <c r="AV197" s="15" t="s">
        <v>79</v>
      </c>
      <c r="AW197" s="15" t="s">
        <v>31</v>
      </c>
      <c r="AX197" s="15" t="s">
        <v>74</v>
      </c>
      <c r="AY197" s="173" t="s">
        <v>117</v>
      </c>
    </row>
    <row r="198" spans="1:65" s="13" customFormat="1" ht="11.25">
      <c r="B198" s="155"/>
      <c r="D198" s="156" t="s">
        <v>125</v>
      </c>
      <c r="E198" s="157" t="s">
        <v>1</v>
      </c>
      <c r="F198" s="158" t="s">
        <v>292</v>
      </c>
      <c r="H198" s="159">
        <v>131.69800000000001</v>
      </c>
      <c r="I198" s="160"/>
      <c r="L198" s="155"/>
      <c r="M198" s="161"/>
      <c r="N198" s="162"/>
      <c r="O198" s="162"/>
      <c r="P198" s="162"/>
      <c r="Q198" s="162"/>
      <c r="R198" s="162"/>
      <c r="S198" s="162"/>
      <c r="T198" s="163"/>
      <c r="AT198" s="157" t="s">
        <v>125</v>
      </c>
      <c r="AU198" s="157" t="s">
        <v>81</v>
      </c>
      <c r="AV198" s="13" t="s">
        <v>81</v>
      </c>
      <c r="AW198" s="13" t="s">
        <v>31</v>
      </c>
      <c r="AX198" s="13" t="s">
        <v>74</v>
      </c>
      <c r="AY198" s="157" t="s">
        <v>117</v>
      </c>
    </row>
    <row r="199" spans="1:65" s="13" customFormat="1" ht="11.25">
      <c r="B199" s="155"/>
      <c r="D199" s="156" t="s">
        <v>125</v>
      </c>
      <c r="E199" s="157" t="s">
        <v>1</v>
      </c>
      <c r="F199" s="158" t="s">
        <v>293</v>
      </c>
      <c r="H199" s="159">
        <v>26.4</v>
      </c>
      <c r="I199" s="160"/>
      <c r="L199" s="155"/>
      <c r="M199" s="161"/>
      <c r="N199" s="162"/>
      <c r="O199" s="162"/>
      <c r="P199" s="162"/>
      <c r="Q199" s="162"/>
      <c r="R199" s="162"/>
      <c r="S199" s="162"/>
      <c r="T199" s="163"/>
      <c r="AT199" s="157" t="s">
        <v>125</v>
      </c>
      <c r="AU199" s="157" t="s">
        <v>81</v>
      </c>
      <c r="AV199" s="13" t="s">
        <v>81</v>
      </c>
      <c r="AW199" s="13" t="s">
        <v>31</v>
      </c>
      <c r="AX199" s="13" t="s">
        <v>74</v>
      </c>
      <c r="AY199" s="157" t="s">
        <v>117</v>
      </c>
    </row>
    <row r="200" spans="1:65" s="13" customFormat="1" ht="22.5">
      <c r="B200" s="155"/>
      <c r="D200" s="156" t="s">
        <v>125</v>
      </c>
      <c r="E200" s="157" t="s">
        <v>1</v>
      </c>
      <c r="F200" s="158" t="s">
        <v>294</v>
      </c>
      <c r="H200" s="159">
        <v>3766.5</v>
      </c>
      <c r="I200" s="160"/>
      <c r="L200" s="155"/>
      <c r="M200" s="161"/>
      <c r="N200" s="162"/>
      <c r="O200" s="162"/>
      <c r="P200" s="162"/>
      <c r="Q200" s="162"/>
      <c r="R200" s="162"/>
      <c r="S200" s="162"/>
      <c r="T200" s="163"/>
      <c r="AT200" s="157" t="s">
        <v>125</v>
      </c>
      <c r="AU200" s="157" t="s">
        <v>81</v>
      </c>
      <c r="AV200" s="13" t="s">
        <v>81</v>
      </c>
      <c r="AW200" s="13" t="s">
        <v>31</v>
      </c>
      <c r="AX200" s="13" t="s">
        <v>79</v>
      </c>
      <c r="AY200" s="157" t="s">
        <v>117</v>
      </c>
    </row>
    <row r="201" spans="1:65" s="2" customFormat="1" ht="24.2" customHeight="1">
      <c r="A201" s="33"/>
      <c r="B201" s="140"/>
      <c r="C201" s="141" t="s">
        <v>295</v>
      </c>
      <c r="D201" s="141" t="s">
        <v>119</v>
      </c>
      <c r="E201" s="142" t="s">
        <v>296</v>
      </c>
      <c r="F201" s="143" t="s">
        <v>297</v>
      </c>
      <c r="G201" s="144" t="s">
        <v>298</v>
      </c>
      <c r="H201" s="145"/>
      <c r="I201" s="146"/>
      <c r="J201" s="147">
        <f>ROUND(I201*H201,2)</f>
        <v>0</v>
      </c>
      <c r="K201" s="148"/>
      <c r="L201" s="34"/>
      <c r="M201" s="149" t="s">
        <v>1</v>
      </c>
      <c r="N201" s="150" t="s">
        <v>39</v>
      </c>
      <c r="O201" s="59"/>
      <c r="P201" s="151">
        <f>O201*H201</f>
        <v>0</v>
      </c>
      <c r="Q201" s="151">
        <v>0</v>
      </c>
      <c r="R201" s="151">
        <f>Q201*H201</f>
        <v>0</v>
      </c>
      <c r="S201" s="151">
        <v>0</v>
      </c>
      <c r="T201" s="15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53" t="s">
        <v>201</v>
      </c>
      <c r="AT201" s="153" t="s">
        <v>119</v>
      </c>
      <c r="AU201" s="153" t="s">
        <v>81</v>
      </c>
      <c r="AY201" s="18" t="s">
        <v>117</v>
      </c>
      <c r="BE201" s="154">
        <f>IF(N201="základní",J201,0)</f>
        <v>0</v>
      </c>
      <c r="BF201" s="154">
        <f>IF(N201="snížená",J201,0)</f>
        <v>0</v>
      </c>
      <c r="BG201" s="154">
        <f>IF(N201="zákl. přenesená",J201,0)</f>
        <v>0</v>
      </c>
      <c r="BH201" s="154">
        <f>IF(N201="sníž. přenesená",J201,0)</f>
        <v>0</v>
      </c>
      <c r="BI201" s="154">
        <f>IF(N201="nulová",J201,0)</f>
        <v>0</v>
      </c>
      <c r="BJ201" s="18" t="s">
        <v>79</v>
      </c>
      <c r="BK201" s="154">
        <f>ROUND(I201*H201,2)</f>
        <v>0</v>
      </c>
      <c r="BL201" s="18" t="s">
        <v>201</v>
      </c>
      <c r="BM201" s="153" t="s">
        <v>299</v>
      </c>
    </row>
    <row r="202" spans="1:65" s="12" customFormat="1" ht="25.9" customHeight="1">
      <c r="B202" s="127"/>
      <c r="D202" s="128" t="s">
        <v>73</v>
      </c>
      <c r="E202" s="129" t="s">
        <v>300</v>
      </c>
      <c r="F202" s="129" t="s">
        <v>301</v>
      </c>
      <c r="I202" s="130"/>
      <c r="J202" s="131">
        <f>BK202</f>
        <v>0</v>
      </c>
      <c r="L202" s="127"/>
      <c r="M202" s="132"/>
      <c r="N202" s="133"/>
      <c r="O202" s="133"/>
      <c r="P202" s="134">
        <f>P203+P206+P209</f>
        <v>0</v>
      </c>
      <c r="Q202" s="133"/>
      <c r="R202" s="134">
        <f>R203+R206+R209</f>
        <v>0</v>
      </c>
      <c r="S202" s="133"/>
      <c r="T202" s="135">
        <f>T203+T206+T209</f>
        <v>0</v>
      </c>
      <c r="AR202" s="128" t="s">
        <v>144</v>
      </c>
      <c r="AT202" s="136" t="s">
        <v>73</v>
      </c>
      <c r="AU202" s="136" t="s">
        <v>74</v>
      </c>
      <c r="AY202" s="128" t="s">
        <v>117</v>
      </c>
      <c r="BK202" s="137">
        <f>BK203+BK206+BK209</f>
        <v>0</v>
      </c>
    </row>
    <row r="203" spans="1:65" s="12" customFormat="1" ht="22.9" customHeight="1">
      <c r="B203" s="127"/>
      <c r="D203" s="128" t="s">
        <v>73</v>
      </c>
      <c r="E203" s="138" t="s">
        <v>302</v>
      </c>
      <c r="F203" s="138" t="s">
        <v>303</v>
      </c>
      <c r="I203" s="130"/>
      <c r="J203" s="139">
        <f>BK203</f>
        <v>0</v>
      </c>
      <c r="L203" s="127"/>
      <c r="M203" s="132"/>
      <c r="N203" s="133"/>
      <c r="O203" s="133"/>
      <c r="P203" s="134">
        <f>SUM(P204:P205)</f>
        <v>0</v>
      </c>
      <c r="Q203" s="133"/>
      <c r="R203" s="134">
        <f>SUM(R204:R205)</f>
        <v>0</v>
      </c>
      <c r="S203" s="133"/>
      <c r="T203" s="135">
        <f>SUM(T204:T205)</f>
        <v>0</v>
      </c>
      <c r="AR203" s="128" t="s">
        <v>144</v>
      </c>
      <c r="AT203" s="136" t="s">
        <v>73</v>
      </c>
      <c r="AU203" s="136" t="s">
        <v>79</v>
      </c>
      <c r="AY203" s="128" t="s">
        <v>117</v>
      </c>
      <c r="BK203" s="137">
        <f>SUM(BK204:BK205)</f>
        <v>0</v>
      </c>
    </row>
    <row r="204" spans="1:65" s="2" customFormat="1" ht="16.5" customHeight="1">
      <c r="A204" s="33"/>
      <c r="B204" s="140"/>
      <c r="C204" s="141" t="s">
        <v>304</v>
      </c>
      <c r="D204" s="141" t="s">
        <v>119</v>
      </c>
      <c r="E204" s="142" t="s">
        <v>305</v>
      </c>
      <c r="F204" s="143" t="s">
        <v>303</v>
      </c>
      <c r="G204" s="144" t="s">
        <v>306</v>
      </c>
      <c r="H204" s="145">
        <v>1</v>
      </c>
      <c r="I204" s="146"/>
      <c r="J204" s="147">
        <f>ROUND(I204*H204,2)</f>
        <v>0</v>
      </c>
      <c r="K204" s="148"/>
      <c r="L204" s="34"/>
      <c r="M204" s="149" t="s">
        <v>1</v>
      </c>
      <c r="N204" s="150" t="s">
        <v>39</v>
      </c>
      <c r="O204" s="59"/>
      <c r="P204" s="151">
        <f>O204*H204</f>
        <v>0</v>
      </c>
      <c r="Q204" s="151">
        <v>0</v>
      </c>
      <c r="R204" s="151">
        <f>Q204*H204</f>
        <v>0</v>
      </c>
      <c r="S204" s="151">
        <v>0</v>
      </c>
      <c r="T204" s="15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3" t="s">
        <v>307</v>
      </c>
      <c r="AT204" s="153" t="s">
        <v>119</v>
      </c>
      <c r="AU204" s="153" t="s">
        <v>81</v>
      </c>
      <c r="AY204" s="18" t="s">
        <v>117</v>
      </c>
      <c r="BE204" s="154">
        <f>IF(N204="základní",J204,0)</f>
        <v>0</v>
      </c>
      <c r="BF204" s="154">
        <f>IF(N204="snížená",J204,0)</f>
        <v>0</v>
      </c>
      <c r="BG204" s="154">
        <f>IF(N204="zákl. přenesená",J204,0)</f>
        <v>0</v>
      </c>
      <c r="BH204" s="154">
        <f>IF(N204="sníž. přenesená",J204,0)</f>
        <v>0</v>
      </c>
      <c r="BI204" s="154">
        <f>IF(N204="nulová",J204,0)</f>
        <v>0</v>
      </c>
      <c r="BJ204" s="18" t="s">
        <v>79</v>
      </c>
      <c r="BK204" s="154">
        <f>ROUND(I204*H204,2)</f>
        <v>0</v>
      </c>
      <c r="BL204" s="18" t="s">
        <v>307</v>
      </c>
      <c r="BM204" s="153" t="s">
        <v>308</v>
      </c>
    </row>
    <row r="205" spans="1:65" s="2" customFormat="1" ht="16.5" customHeight="1">
      <c r="A205" s="33"/>
      <c r="B205" s="140"/>
      <c r="C205" s="141" t="s">
        <v>309</v>
      </c>
      <c r="D205" s="141" t="s">
        <v>119</v>
      </c>
      <c r="E205" s="142" t="s">
        <v>310</v>
      </c>
      <c r="F205" s="143" t="s">
        <v>311</v>
      </c>
      <c r="G205" s="144" t="s">
        <v>306</v>
      </c>
      <c r="H205" s="145">
        <v>1</v>
      </c>
      <c r="I205" s="146"/>
      <c r="J205" s="147">
        <f>ROUND(I205*H205,2)</f>
        <v>0</v>
      </c>
      <c r="K205" s="148"/>
      <c r="L205" s="34"/>
      <c r="M205" s="149" t="s">
        <v>1</v>
      </c>
      <c r="N205" s="150" t="s">
        <v>39</v>
      </c>
      <c r="O205" s="59"/>
      <c r="P205" s="151">
        <f>O205*H205</f>
        <v>0</v>
      </c>
      <c r="Q205" s="151">
        <v>0</v>
      </c>
      <c r="R205" s="151">
        <f>Q205*H205</f>
        <v>0</v>
      </c>
      <c r="S205" s="151">
        <v>0</v>
      </c>
      <c r="T205" s="152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3" t="s">
        <v>307</v>
      </c>
      <c r="AT205" s="153" t="s">
        <v>119</v>
      </c>
      <c r="AU205" s="153" t="s">
        <v>81</v>
      </c>
      <c r="AY205" s="18" t="s">
        <v>117</v>
      </c>
      <c r="BE205" s="154">
        <f>IF(N205="základní",J205,0)</f>
        <v>0</v>
      </c>
      <c r="BF205" s="154">
        <f>IF(N205="snížená",J205,0)</f>
        <v>0</v>
      </c>
      <c r="BG205" s="154">
        <f>IF(N205="zákl. přenesená",J205,0)</f>
        <v>0</v>
      </c>
      <c r="BH205" s="154">
        <f>IF(N205="sníž. přenesená",J205,0)</f>
        <v>0</v>
      </c>
      <c r="BI205" s="154">
        <f>IF(N205="nulová",J205,0)</f>
        <v>0</v>
      </c>
      <c r="BJ205" s="18" t="s">
        <v>79</v>
      </c>
      <c r="BK205" s="154">
        <f>ROUND(I205*H205,2)</f>
        <v>0</v>
      </c>
      <c r="BL205" s="18" t="s">
        <v>307</v>
      </c>
      <c r="BM205" s="153" t="s">
        <v>312</v>
      </c>
    </row>
    <row r="206" spans="1:65" s="12" customFormat="1" ht="22.9" customHeight="1">
      <c r="B206" s="127"/>
      <c r="D206" s="128" t="s">
        <v>73</v>
      </c>
      <c r="E206" s="138" t="s">
        <v>313</v>
      </c>
      <c r="F206" s="138" t="s">
        <v>314</v>
      </c>
      <c r="I206" s="130"/>
      <c r="J206" s="139">
        <f>BK206</f>
        <v>0</v>
      </c>
      <c r="L206" s="127"/>
      <c r="M206" s="132"/>
      <c r="N206" s="133"/>
      <c r="O206" s="133"/>
      <c r="P206" s="134">
        <f>SUM(P207:P208)</f>
        <v>0</v>
      </c>
      <c r="Q206" s="133"/>
      <c r="R206" s="134">
        <f>SUM(R207:R208)</f>
        <v>0</v>
      </c>
      <c r="S206" s="133"/>
      <c r="T206" s="135">
        <f>SUM(T207:T208)</f>
        <v>0</v>
      </c>
      <c r="AR206" s="128" t="s">
        <v>144</v>
      </c>
      <c r="AT206" s="136" t="s">
        <v>73</v>
      </c>
      <c r="AU206" s="136" t="s">
        <v>79</v>
      </c>
      <c r="AY206" s="128" t="s">
        <v>117</v>
      </c>
      <c r="BK206" s="137">
        <f>SUM(BK207:BK208)</f>
        <v>0</v>
      </c>
    </row>
    <row r="207" spans="1:65" s="2" customFormat="1" ht="16.5" customHeight="1">
      <c r="A207" s="33"/>
      <c r="B207" s="140"/>
      <c r="C207" s="141" t="s">
        <v>315</v>
      </c>
      <c r="D207" s="141" t="s">
        <v>119</v>
      </c>
      <c r="E207" s="142" t="s">
        <v>316</v>
      </c>
      <c r="F207" s="143" t="s">
        <v>314</v>
      </c>
      <c r="G207" s="144" t="s">
        <v>306</v>
      </c>
      <c r="H207" s="145">
        <v>1</v>
      </c>
      <c r="I207" s="146"/>
      <c r="J207" s="147">
        <f>ROUND(I207*H207,2)</f>
        <v>0</v>
      </c>
      <c r="K207" s="148"/>
      <c r="L207" s="34"/>
      <c r="M207" s="149" t="s">
        <v>1</v>
      </c>
      <c r="N207" s="150" t="s">
        <v>39</v>
      </c>
      <c r="O207" s="59"/>
      <c r="P207" s="151">
        <f>O207*H207</f>
        <v>0</v>
      </c>
      <c r="Q207" s="151">
        <v>0</v>
      </c>
      <c r="R207" s="151">
        <f>Q207*H207</f>
        <v>0</v>
      </c>
      <c r="S207" s="151">
        <v>0</v>
      </c>
      <c r="T207" s="15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53" t="s">
        <v>307</v>
      </c>
      <c r="AT207" s="153" t="s">
        <v>119</v>
      </c>
      <c r="AU207" s="153" t="s">
        <v>81</v>
      </c>
      <c r="AY207" s="18" t="s">
        <v>117</v>
      </c>
      <c r="BE207" s="154">
        <f>IF(N207="základní",J207,0)</f>
        <v>0</v>
      </c>
      <c r="BF207" s="154">
        <f>IF(N207="snížená",J207,0)</f>
        <v>0</v>
      </c>
      <c r="BG207" s="154">
        <f>IF(N207="zákl. přenesená",J207,0)</f>
        <v>0</v>
      </c>
      <c r="BH207" s="154">
        <f>IF(N207="sníž. přenesená",J207,0)</f>
        <v>0</v>
      </c>
      <c r="BI207" s="154">
        <f>IF(N207="nulová",J207,0)</f>
        <v>0</v>
      </c>
      <c r="BJ207" s="18" t="s">
        <v>79</v>
      </c>
      <c r="BK207" s="154">
        <f>ROUND(I207*H207,2)</f>
        <v>0</v>
      </c>
      <c r="BL207" s="18" t="s">
        <v>307</v>
      </c>
      <c r="BM207" s="153" t="s">
        <v>317</v>
      </c>
    </row>
    <row r="208" spans="1:65" s="2" customFormat="1" ht="21.75" customHeight="1">
      <c r="A208" s="33"/>
      <c r="B208" s="140"/>
      <c r="C208" s="141" t="s">
        <v>318</v>
      </c>
      <c r="D208" s="141" t="s">
        <v>119</v>
      </c>
      <c r="E208" s="142" t="s">
        <v>319</v>
      </c>
      <c r="F208" s="143" t="s">
        <v>320</v>
      </c>
      <c r="G208" s="144" t="s">
        <v>306</v>
      </c>
      <c r="H208" s="145">
        <v>1</v>
      </c>
      <c r="I208" s="146"/>
      <c r="J208" s="147">
        <f>ROUND(I208*H208,2)</f>
        <v>0</v>
      </c>
      <c r="K208" s="148"/>
      <c r="L208" s="34"/>
      <c r="M208" s="149" t="s">
        <v>1</v>
      </c>
      <c r="N208" s="150" t="s">
        <v>39</v>
      </c>
      <c r="O208" s="59"/>
      <c r="P208" s="151">
        <f>O208*H208</f>
        <v>0</v>
      </c>
      <c r="Q208" s="151">
        <v>0</v>
      </c>
      <c r="R208" s="151">
        <f>Q208*H208</f>
        <v>0</v>
      </c>
      <c r="S208" s="151">
        <v>0</v>
      </c>
      <c r="T208" s="15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3" t="s">
        <v>307</v>
      </c>
      <c r="AT208" s="153" t="s">
        <v>119</v>
      </c>
      <c r="AU208" s="153" t="s">
        <v>81</v>
      </c>
      <c r="AY208" s="18" t="s">
        <v>117</v>
      </c>
      <c r="BE208" s="154">
        <f>IF(N208="základní",J208,0)</f>
        <v>0</v>
      </c>
      <c r="BF208" s="154">
        <f>IF(N208="snížená",J208,0)</f>
        <v>0</v>
      </c>
      <c r="BG208" s="154">
        <f>IF(N208="zákl. přenesená",J208,0)</f>
        <v>0</v>
      </c>
      <c r="BH208" s="154">
        <f>IF(N208="sníž. přenesená",J208,0)</f>
        <v>0</v>
      </c>
      <c r="BI208" s="154">
        <f>IF(N208="nulová",J208,0)</f>
        <v>0</v>
      </c>
      <c r="BJ208" s="18" t="s">
        <v>79</v>
      </c>
      <c r="BK208" s="154">
        <f>ROUND(I208*H208,2)</f>
        <v>0</v>
      </c>
      <c r="BL208" s="18" t="s">
        <v>307</v>
      </c>
      <c r="BM208" s="153" t="s">
        <v>321</v>
      </c>
    </row>
    <row r="209" spans="1:65" s="12" customFormat="1" ht="22.9" customHeight="1">
      <c r="B209" s="127"/>
      <c r="D209" s="128" t="s">
        <v>73</v>
      </c>
      <c r="E209" s="138" t="s">
        <v>322</v>
      </c>
      <c r="F209" s="138" t="s">
        <v>323</v>
      </c>
      <c r="I209" s="130"/>
      <c r="J209" s="139">
        <f>BK209</f>
        <v>0</v>
      </c>
      <c r="L209" s="127"/>
      <c r="M209" s="132"/>
      <c r="N209" s="133"/>
      <c r="O209" s="133"/>
      <c r="P209" s="134">
        <f>SUM(P210:P212)</f>
        <v>0</v>
      </c>
      <c r="Q209" s="133"/>
      <c r="R209" s="134">
        <f>SUM(R210:R212)</f>
        <v>0</v>
      </c>
      <c r="S209" s="133"/>
      <c r="T209" s="135">
        <f>SUM(T210:T212)</f>
        <v>0</v>
      </c>
      <c r="AR209" s="128" t="s">
        <v>144</v>
      </c>
      <c r="AT209" s="136" t="s">
        <v>73</v>
      </c>
      <c r="AU209" s="136" t="s">
        <v>79</v>
      </c>
      <c r="AY209" s="128" t="s">
        <v>117</v>
      </c>
      <c r="BK209" s="137">
        <f>SUM(BK210:BK212)</f>
        <v>0</v>
      </c>
    </row>
    <row r="210" spans="1:65" s="2" customFormat="1" ht="16.5" customHeight="1">
      <c r="A210" s="33"/>
      <c r="B210" s="140"/>
      <c r="C210" s="141" t="s">
        <v>324</v>
      </c>
      <c r="D210" s="141" t="s">
        <v>119</v>
      </c>
      <c r="E210" s="142" t="s">
        <v>325</v>
      </c>
      <c r="F210" s="143" t="s">
        <v>323</v>
      </c>
      <c r="G210" s="144" t="s">
        <v>306</v>
      </c>
      <c r="H210" s="145">
        <v>1</v>
      </c>
      <c r="I210" s="146"/>
      <c r="J210" s="147">
        <f>ROUND(I210*H210,2)</f>
        <v>0</v>
      </c>
      <c r="K210" s="148"/>
      <c r="L210" s="34"/>
      <c r="M210" s="149" t="s">
        <v>1</v>
      </c>
      <c r="N210" s="150" t="s">
        <v>39</v>
      </c>
      <c r="O210" s="59"/>
      <c r="P210" s="151">
        <f>O210*H210</f>
        <v>0</v>
      </c>
      <c r="Q210" s="151">
        <v>0</v>
      </c>
      <c r="R210" s="151">
        <f>Q210*H210</f>
        <v>0</v>
      </c>
      <c r="S210" s="151">
        <v>0</v>
      </c>
      <c r="T210" s="15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3" t="s">
        <v>307</v>
      </c>
      <c r="AT210" s="153" t="s">
        <v>119</v>
      </c>
      <c r="AU210" s="153" t="s">
        <v>81</v>
      </c>
      <c r="AY210" s="18" t="s">
        <v>117</v>
      </c>
      <c r="BE210" s="154">
        <f>IF(N210="základní",J210,0)</f>
        <v>0</v>
      </c>
      <c r="BF210" s="154">
        <f>IF(N210="snížená",J210,0)</f>
        <v>0</v>
      </c>
      <c r="BG210" s="154">
        <f>IF(N210="zákl. přenesená",J210,0)</f>
        <v>0</v>
      </c>
      <c r="BH210" s="154">
        <f>IF(N210="sníž. přenesená",J210,0)</f>
        <v>0</v>
      </c>
      <c r="BI210" s="154">
        <f>IF(N210="nulová",J210,0)</f>
        <v>0</v>
      </c>
      <c r="BJ210" s="18" t="s">
        <v>79</v>
      </c>
      <c r="BK210" s="154">
        <f>ROUND(I210*H210,2)</f>
        <v>0</v>
      </c>
      <c r="BL210" s="18" t="s">
        <v>307</v>
      </c>
      <c r="BM210" s="153" t="s">
        <v>326</v>
      </c>
    </row>
    <row r="211" spans="1:65" s="2" customFormat="1" ht="16.5" customHeight="1">
      <c r="A211" s="33"/>
      <c r="B211" s="140"/>
      <c r="C211" s="141" t="s">
        <v>327</v>
      </c>
      <c r="D211" s="141" t="s">
        <v>119</v>
      </c>
      <c r="E211" s="142" t="s">
        <v>328</v>
      </c>
      <c r="F211" s="143" t="s">
        <v>329</v>
      </c>
      <c r="G211" s="144" t="s">
        <v>306</v>
      </c>
      <c r="H211" s="145">
        <v>1</v>
      </c>
      <c r="I211" s="146"/>
      <c r="J211" s="147">
        <f>ROUND(I211*H211,2)</f>
        <v>0</v>
      </c>
      <c r="K211" s="148"/>
      <c r="L211" s="34"/>
      <c r="M211" s="149" t="s">
        <v>1</v>
      </c>
      <c r="N211" s="150" t="s">
        <v>39</v>
      </c>
      <c r="O211" s="59"/>
      <c r="P211" s="151">
        <f>O211*H211</f>
        <v>0</v>
      </c>
      <c r="Q211" s="151">
        <v>0</v>
      </c>
      <c r="R211" s="151">
        <f>Q211*H211</f>
        <v>0</v>
      </c>
      <c r="S211" s="151">
        <v>0</v>
      </c>
      <c r="T211" s="15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53" t="s">
        <v>307</v>
      </c>
      <c r="AT211" s="153" t="s">
        <v>119</v>
      </c>
      <c r="AU211" s="153" t="s">
        <v>81</v>
      </c>
      <c r="AY211" s="18" t="s">
        <v>117</v>
      </c>
      <c r="BE211" s="154">
        <f>IF(N211="základní",J211,0)</f>
        <v>0</v>
      </c>
      <c r="BF211" s="154">
        <f>IF(N211="snížená",J211,0)</f>
        <v>0</v>
      </c>
      <c r="BG211" s="154">
        <f>IF(N211="zákl. přenesená",J211,0)</f>
        <v>0</v>
      </c>
      <c r="BH211" s="154">
        <f>IF(N211="sníž. přenesená",J211,0)</f>
        <v>0</v>
      </c>
      <c r="BI211" s="154">
        <f>IF(N211="nulová",J211,0)</f>
        <v>0</v>
      </c>
      <c r="BJ211" s="18" t="s">
        <v>79</v>
      </c>
      <c r="BK211" s="154">
        <f>ROUND(I211*H211,2)</f>
        <v>0</v>
      </c>
      <c r="BL211" s="18" t="s">
        <v>307</v>
      </c>
      <c r="BM211" s="153" t="s">
        <v>330</v>
      </c>
    </row>
    <row r="212" spans="1:65" s="2" customFormat="1" ht="21.75" customHeight="1">
      <c r="A212" s="33"/>
      <c r="B212" s="140"/>
      <c r="C212" s="141" t="s">
        <v>331</v>
      </c>
      <c r="D212" s="141" t="s">
        <v>119</v>
      </c>
      <c r="E212" s="142" t="s">
        <v>332</v>
      </c>
      <c r="F212" s="143" t="s">
        <v>333</v>
      </c>
      <c r="G212" s="144" t="s">
        <v>306</v>
      </c>
      <c r="H212" s="145">
        <v>1</v>
      </c>
      <c r="I212" s="146"/>
      <c r="J212" s="147">
        <f>ROUND(I212*H212,2)</f>
        <v>0</v>
      </c>
      <c r="K212" s="148"/>
      <c r="L212" s="34"/>
      <c r="M212" s="198" t="s">
        <v>1</v>
      </c>
      <c r="N212" s="199" t="s">
        <v>39</v>
      </c>
      <c r="O212" s="200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3" t="s">
        <v>307</v>
      </c>
      <c r="AT212" s="153" t="s">
        <v>119</v>
      </c>
      <c r="AU212" s="153" t="s">
        <v>81</v>
      </c>
      <c r="AY212" s="18" t="s">
        <v>117</v>
      </c>
      <c r="BE212" s="154">
        <f>IF(N212="základní",J212,0)</f>
        <v>0</v>
      </c>
      <c r="BF212" s="154">
        <f>IF(N212="snížená",J212,0)</f>
        <v>0</v>
      </c>
      <c r="BG212" s="154">
        <f>IF(N212="zákl. přenesená",J212,0)</f>
        <v>0</v>
      </c>
      <c r="BH212" s="154">
        <f>IF(N212="sníž. přenesená",J212,0)</f>
        <v>0</v>
      </c>
      <c r="BI212" s="154">
        <f>IF(N212="nulová",J212,0)</f>
        <v>0</v>
      </c>
      <c r="BJ212" s="18" t="s">
        <v>79</v>
      </c>
      <c r="BK212" s="154">
        <f>ROUND(I212*H212,2)</f>
        <v>0</v>
      </c>
      <c r="BL212" s="18" t="s">
        <v>307</v>
      </c>
      <c r="BM212" s="153" t="s">
        <v>334</v>
      </c>
    </row>
    <row r="213" spans="1:65" s="2" customFormat="1" ht="6.95" customHeight="1">
      <c r="A213" s="33"/>
      <c r="B213" s="48"/>
      <c r="C213" s="49"/>
      <c r="D213" s="49"/>
      <c r="E213" s="49"/>
      <c r="F213" s="49"/>
      <c r="G213" s="49"/>
      <c r="H213" s="49"/>
      <c r="I213" s="49"/>
      <c r="J213" s="49"/>
      <c r="K213" s="49"/>
      <c r="L213" s="34"/>
      <c r="M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</row>
  </sheetData>
  <autoFilter ref="C125:K212"/>
  <mergeCells count="6">
    <mergeCell ref="L2:V2"/>
    <mergeCell ref="E7:H7"/>
    <mergeCell ref="E16:H16"/>
    <mergeCell ref="E25:H25"/>
    <mergeCell ref="E85:H85"/>
    <mergeCell ref="E118:H1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20250613 - Rekonstrukce s...</vt:lpstr>
      <vt:lpstr>'20250613 - Rekonstrukce s...'!Názvy_tisku</vt:lpstr>
      <vt:lpstr>'Rekapitulace stavby'!Názvy_tisku</vt:lpstr>
      <vt:lpstr>'20250613 - Rekonstrukce s...'!Oblast_tisku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PC-LENOVO-P\Petr</dc:creator>
  <cp:lastModifiedBy>Fraňková Hana</cp:lastModifiedBy>
  <dcterms:created xsi:type="dcterms:W3CDTF">2025-06-13T15:55:51Z</dcterms:created>
  <dcterms:modified xsi:type="dcterms:W3CDTF">2025-09-08T05:28:03Z</dcterms:modified>
</cp:coreProperties>
</file>