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ROZPOČTY podklady\PD ROZPOČTY 2025\Zygula  hříště minerva\"/>
    </mc:Choice>
  </mc:AlternateContent>
  <bookViews>
    <workbookView xWindow="0" yWindow="0" windowWidth="0" windowHeight="0"/>
  </bookViews>
  <sheets>
    <sheet name="Rekapitulace stavby" sheetId="1" r:id="rId1"/>
    <sheet name="20250613 - Rekonstrukce s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'20250613 - Rekonstrukce s...'!$C$125:$K$220</definedName>
    <definedName name="_xlnm.Print_Area" localSheetId="1">'20250613 - Rekonstrukce s...'!$C$4:$J$76,'20250613 - Rekonstrukce s...'!$C$82:$J$109,'20250613 - Rekonstrukce s...'!$C$115:$K$220</definedName>
    <definedName name="_xlnm.Print_Titles" localSheetId="1">'20250613 - Rekonstrukce s...'!$125:$125</definedName>
  </definedNames>
  <calcPr/>
</workbook>
</file>

<file path=xl/calcChain.xml><?xml version="1.0" encoding="utf-8"?>
<calcChain xmlns="http://schemas.openxmlformats.org/spreadsheetml/2006/main">
  <c i="1" l="1" r="AY95"/>
  <c i="2" r="J35"/>
  <c r="J34"/>
  <c r="J33"/>
  <c i="1" r="AX95"/>
  <c i="2"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T193"/>
  <c r="R194"/>
  <c r="R193"/>
  <c r="P194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T173"/>
  <c r="R174"/>
  <c r="R173"/>
  <c r="P174"/>
  <c r="P173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0"/>
  <c r="BH150"/>
  <c r="BG150"/>
  <c r="BF150"/>
  <c r="T150"/>
  <c r="T149"/>
  <c r="R150"/>
  <c r="R149"/>
  <c r="P150"/>
  <c r="P149"/>
  <c r="BI148"/>
  <c r="BH148"/>
  <c r="BG148"/>
  <c r="BF148"/>
  <c r="T148"/>
  <c r="R148"/>
  <c r="P148"/>
  <c r="BI145"/>
  <c r="BH145"/>
  <c r="BG145"/>
  <c r="BF145"/>
  <c r="T145"/>
  <c r="R145"/>
  <c r="P145"/>
  <c r="BI144"/>
  <c r="BH144"/>
  <c r="BG144"/>
  <c r="BF144"/>
  <c r="T144"/>
  <c r="R144"/>
  <c r="P144"/>
  <c r="BI141"/>
  <c r="BH141"/>
  <c r="BG141"/>
  <c r="BF141"/>
  <c r="T141"/>
  <c r="R141"/>
  <c r="P141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F120"/>
  <c r="E118"/>
  <c r="F87"/>
  <c r="E85"/>
  <c r="J22"/>
  <c r="E22"/>
  <c r="J90"/>
  <c r="J21"/>
  <c r="J19"/>
  <c r="E19"/>
  <c r="J89"/>
  <c r="J18"/>
  <c r="J16"/>
  <c r="E16"/>
  <c r="F90"/>
  <c r="J15"/>
  <c r="J13"/>
  <c r="E13"/>
  <c r="F122"/>
  <c r="J12"/>
  <c r="J10"/>
  <c r="J87"/>
  <c i="1" r="L90"/>
  <c r="AM90"/>
  <c r="AM89"/>
  <c r="L89"/>
  <c r="AM87"/>
  <c r="L87"/>
  <c r="L85"/>
  <c r="L84"/>
  <c i="2" r="BK158"/>
  <c r="J197"/>
  <c r="J158"/>
  <c r="J190"/>
  <c r="BK166"/>
  <c r="BK145"/>
  <c r="BK144"/>
  <c r="J182"/>
  <c r="J218"/>
  <c r="J208"/>
  <c r="BK133"/>
  <c r="BK200"/>
  <c r="BK180"/>
  <c r="BK164"/>
  <c r="J148"/>
  <c r="J220"/>
  <c r="BK206"/>
  <c r="BK190"/>
  <c r="J164"/>
  <c r="BK216"/>
  <c r="J189"/>
  <c r="J162"/>
  <c r="BK188"/>
  <c r="BK218"/>
  <c r="J207"/>
  <c r="J166"/>
  <c r="J141"/>
  <c r="BK194"/>
  <c r="BK156"/>
  <c r="BK197"/>
  <c r="J188"/>
  <c r="BK165"/>
  <c r="BK219"/>
  <c r="J165"/>
  <c r="J185"/>
  <c r="BK182"/>
  <c r="BK159"/>
  <c r="J129"/>
  <c r="J203"/>
  <c r="J161"/>
  <c r="BK211"/>
  <c r="J176"/>
  <c r="J133"/>
  <c r="BK176"/>
  <c r="J171"/>
  <c r="J145"/>
  <c r="BK208"/>
  <c r="BK181"/>
  <c i="1" r="AS94"/>
  <c i="2" r="J181"/>
  <c r="J216"/>
  <c r="BK214"/>
  <c r="J179"/>
  <c r="BK207"/>
  <c r="BK171"/>
  <c r="J212"/>
  <c r="BK150"/>
  <c r="BK129"/>
  <c r="J206"/>
  <c r="BK185"/>
  <c r="J219"/>
  <c r="BK168"/>
  <c r="J159"/>
  <c r="J211"/>
  <c r="BK179"/>
  <c r="J215"/>
  <c r="BK203"/>
  <c r="J137"/>
  <c r="BK212"/>
  <c r="J192"/>
  <c r="J174"/>
  <c r="BK162"/>
  <c r="J156"/>
  <c r="BK137"/>
  <c r="BK215"/>
  <c r="BK192"/>
  <c r="J168"/>
  <c r="BK140"/>
  <c r="J200"/>
  <c r="BK174"/>
  <c r="J194"/>
  <c r="J169"/>
  <c r="J140"/>
  <c r="J150"/>
  <c r="BK148"/>
  <c r="BK220"/>
  <c r="BK189"/>
  <c r="BK161"/>
  <c r="J144"/>
  <c r="J214"/>
  <c r="BK169"/>
  <c r="BK141"/>
  <c r="J180"/>
  <c l="1" r="P155"/>
  <c r="T175"/>
  <c r="T196"/>
  <c r="T195"/>
  <c r="P128"/>
  <c r="T155"/>
  <c r="P187"/>
  <c r="P213"/>
  <c r="T128"/>
  <c r="T127"/>
  <c r="R155"/>
  <c r="R175"/>
  <c r="T187"/>
  <c r="BK213"/>
  <c r="J213"/>
  <c r="J107"/>
  <c r="R213"/>
  <c r="R128"/>
  <c r="BK175"/>
  <c r="J175"/>
  <c r="J100"/>
  <c r="BK196"/>
  <c r="J196"/>
  <c r="J104"/>
  <c r="BK210"/>
  <c r="BK217"/>
  <c r="J217"/>
  <c r="J108"/>
  <c r="BK128"/>
  <c r="J128"/>
  <c r="J96"/>
  <c r="R196"/>
  <c r="R195"/>
  <c r="T210"/>
  <c r="T213"/>
  <c r="P175"/>
  <c r="P196"/>
  <c r="P195"/>
  <c r="P210"/>
  <c r="P217"/>
  <c r="BK155"/>
  <c r="J155"/>
  <c r="J98"/>
  <c r="R187"/>
  <c r="R210"/>
  <c r="T217"/>
  <c r="BK187"/>
  <c r="J187"/>
  <c r="J101"/>
  <c r="R217"/>
  <c r="BK149"/>
  <c r="J149"/>
  <c r="J97"/>
  <c r="BK193"/>
  <c r="J193"/>
  <c r="J102"/>
  <c r="BK173"/>
  <c r="J173"/>
  <c r="J99"/>
  <c r="F89"/>
  <c r="BE145"/>
  <c r="BE148"/>
  <c r="BE156"/>
  <c r="BE158"/>
  <c r="BE169"/>
  <c r="BE182"/>
  <c r="BE192"/>
  <c r="BE203"/>
  <c r="J120"/>
  <c r="J123"/>
  <c r="BE137"/>
  <c r="BE159"/>
  <c r="BE164"/>
  <c r="BE174"/>
  <c r="BE218"/>
  <c r="J122"/>
  <c r="BE179"/>
  <c r="BE181"/>
  <c r="BE185"/>
  <c r="BE194"/>
  <c r="BE206"/>
  <c r="BE211"/>
  <c r="BE215"/>
  <c r="BE219"/>
  <c r="F123"/>
  <c r="BE144"/>
  <c r="BE161"/>
  <c r="BE165"/>
  <c r="BE168"/>
  <c r="BE129"/>
  <c r="BE133"/>
  <c r="BE188"/>
  <c r="BE212"/>
  <c r="BE216"/>
  <c r="BE220"/>
  <c r="BE150"/>
  <c r="BE140"/>
  <c r="BE141"/>
  <c r="BE162"/>
  <c r="BE166"/>
  <c r="BE176"/>
  <c r="BE180"/>
  <c r="BE189"/>
  <c r="BE208"/>
  <c r="BE171"/>
  <c r="BE190"/>
  <c r="BE197"/>
  <c r="BE200"/>
  <c r="BE207"/>
  <c r="BE214"/>
  <c r="J32"/>
  <c i="1" r="AW95"/>
  <c i="2" r="F32"/>
  <c i="1" r="BA95"/>
  <c r="BA94"/>
  <c r="AW94"/>
  <c r="AK30"/>
  <c i="2" r="F33"/>
  <c i="1" r="BB95"/>
  <c r="BB94"/>
  <c r="AX94"/>
  <c i="2" r="F35"/>
  <c i="1" r="BD95"/>
  <c r="BD94"/>
  <c r="W33"/>
  <c i="2" r="F34"/>
  <c i="1" r="BC95"/>
  <c r="BC94"/>
  <c r="W32"/>
  <c i="2" l="1" r="R209"/>
  <c r="P209"/>
  <c r="R127"/>
  <c r="R126"/>
  <c r="BK209"/>
  <c r="J209"/>
  <c r="J105"/>
  <c r="P127"/>
  <c r="P126"/>
  <c i="1" r="AU95"/>
  <c i="2" r="T209"/>
  <c r="T126"/>
  <c r="J210"/>
  <c r="J106"/>
  <c r="BK127"/>
  <c r="J127"/>
  <c r="J95"/>
  <c r="BK195"/>
  <c r="J195"/>
  <c r="J103"/>
  <c i="1" r="AY94"/>
  <c i="2" r="F31"/>
  <c i="1" r="AZ95"/>
  <c r="AZ94"/>
  <c r="W29"/>
  <c r="AU94"/>
  <c r="W31"/>
  <c r="W30"/>
  <c i="2" r="J31"/>
  <c i="1" r="AV95"/>
  <c r="AT95"/>
  <c i="2" l="1" r="BK126"/>
  <c r="J126"/>
  <c r="J28"/>
  <c i="1" r="AG95"/>
  <c r="AG94"/>
  <c r="AK26"/>
  <c r="AV94"/>
  <c r="AK29"/>
  <c r="AK35"/>
  <c i="2" l="1" r="J37"/>
  <c r="J94"/>
  <c i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<sst xmlns="http://schemas.openxmlformats.org/spreadsheetml/2006/main">
  <si>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</si>
  <si>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</si>
  <si>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</si>
  <si>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</si>
  <si>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{9ab931d8-5201-4959-bc50-792e72e287ac}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</si>
  <si>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</si>
  <si>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</si>
  <si>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</si>
  <si>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</si>
  <si>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</si>
  <si>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</si>
  <si>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</si>
  <si>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</si>
  <si>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</si>
  <si>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20250613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</si>
  <si>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</si>
  <si>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</si>
  <si>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stávajícího oplocení sportovního areálu na parc.č. 1588/2 k.ú. Kateřinky u Opavy</t>
  </si>
  <si>
    <t>KSO:</t>
  </si>
  <si>
    <t>CC-CZ:</t>
  </si>
  <si>
    <t>Místo:</t>
  </si>
  <si>
    <t>Opava</t>
  </si>
  <si>
    <t>Datum:</t>
  </si>
  <si>
    <t>13. 6. 2025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</si>
  <si>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</si>
  <si>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</si>
  <si>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</si>
  <si>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</si>
  <si>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</si>
  <si>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</si>
  <si>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</si>
  <si>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</si>
  <si>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</si>
  <si>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</si>
  <si>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</si>
  <si>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</si>
  <si>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</si>
  <si>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</si>
  <si>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</si>
  <si>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</si>
  <si>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</si>
  <si>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</si>
  <si>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</si>
  <si>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</si>
  <si>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</si>
  <si>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</si>
  <si>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</si>
  <si>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</si>
  <si>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</si>
  <si>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</si>
  <si>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</si>
  <si>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</si>
  <si>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</si>
  <si>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</si>
  <si>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</si>
  <si>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</si>
  <si>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</si>
  <si>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</si>
  <si>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</si>
  <si>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</si>
  <si>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</si>
  <si>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</si>
  <si>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</si>
  <si>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</si>
  <si>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</si>
  <si>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</si>
  <si>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</si>
  <si>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</si>
  <si>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</si>
  <si>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</si>
  <si>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</si>
  <si>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</si>
  <si>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</si>
  <si>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</si>
  <si>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</si>
  <si>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</si>
  <si>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</si>
  <si>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</si>
  <si>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</si>
  <si>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</si>
  <si>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</si>
  <si>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</si>
  <si>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</si>
  <si>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</si>
  <si>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</si>
  <si>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</si>
  <si>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</si>
  <si>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</si>
  <si>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</si>
  <si>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</si>
  <si>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</si>
  <si>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</si>
  <si>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8 - Vedení trubní dálková a přípojná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</si>
  <si>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</si>
  <si>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</si>
  <si>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</si>
  <si>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</si>
  <si>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767 - Konstrukce zámečnické</t>
  </si>
  <si>
    <t>VRN - Vedlejší rozpočtové náklady</t>
  </si>
  <si>
    <t xml:space="preserve">    VRN1 - Průzkumné, zeměměřičské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</si>
  <si>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</si>
  <si>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</si>
  <si>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</si>
  <si>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</si>
  <si>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</si>
  <si>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</si>
  <si>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</si>
  <si>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</si>
  <si>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</si>
  <si>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</si>
  <si>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</si>
  <si>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</si>
  <si>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</si>
  <si>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</si>
  <si>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</si>
  <si>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</si>
  <si>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</si>
  <si>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</si>
  <si>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</si>
  <si>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</si>
  <si>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131111333</t>
  </si>
  <si>
    <t>Vrtání jamek pro plotové sloupky D přes 200 do 300 mm ručně s motorovým vrtákem</t>
  </si>
  <si>
    <t>m</t>
  </si>
  <si>
    <t>CS ÚRS 2025 01</t>
  </si>
  <si>
    <t>4</t>
  </si>
  <si>
    <t>1838633467</t>
  </si>
  <si>
    <t>VV</t>
  </si>
  <si>
    <t>"délka vrtů hl.0,900"74,0*0,900</t>
  </si>
  <si>
    <t>"délka vrtů hl.1,200"66,0*1,200</t>
  </si>
  <si>
    <t>Součet</t>
  </si>
  <si>
    <t>162751117</t>
  </si>
  <si>
    <t>Vodorovné přemístění přes 9 000 do 10000 m výkopku/sypaniny z horniny třídy těžitelnosti I skupiny 1 až 3</t>
  </si>
  <si>
    <t>m3</t>
  </si>
  <si>
    <t>-1128176976</t>
  </si>
  <si>
    <t>"délka vrtů hl.0,900"(74,0/2,500+2,0)*0,900*0,300*0,300*3,140</t>
  </si>
  <si>
    <t>"délka vrtů hl.1,200"(66,0/2,650+2,0)*1,200*0,300*0,300*3,14</t>
  </si>
  <si>
    <t>3</t>
  </si>
  <si>
    <t>162751119</t>
  </si>
  <si>
    <t>Příplatek k vodorovnému přemístění výkopku/sypaniny z horniny třídy těžitelnosti I skupiny 1 až 3 ZKD 1000 m přes 10000 m</t>
  </si>
  <si>
    <t>-379996523</t>
  </si>
  <si>
    <t>do 15 km</t>
  </si>
  <si>
    <t>5,0*17,61</t>
  </si>
  <si>
    <t>167111101</t>
  </si>
  <si>
    <t>Nakládání, skládání a překládání neulehlého výkopku nebo sypaniny ručně nakládání, z hornin třídy těžitelnosti I, skupiny 1 až 3</t>
  </si>
  <si>
    <t>1880153330</t>
  </si>
  <si>
    <t>5</t>
  </si>
  <si>
    <t>171201221</t>
  </si>
  <si>
    <t>Poplatek za uložení na skládce (skládkovné) zeminy a kamení kód odpadu 17 05 04</t>
  </si>
  <si>
    <t>t</t>
  </si>
  <si>
    <t>-1438885439</t>
  </si>
  <si>
    <t>přepočet na t</t>
  </si>
  <si>
    <t>17,161*1,900</t>
  </si>
  <si>
    <t>6</t>
  </si>
  <si>
    <t>171251201</t>
  </si>
  <si>
    <t>Uložení sypaniny na skládky nebo meziskládky</t>
  </si>
  <si>
    <t>103711374</t>
  </si>
  <si>
    <t>7</t>
  </si>
  <si>
    <t>18131110R</t>
  </si>
  <si>
    <t>Rozprostření ornice tl vrstvy přes 200 do 250 mm v rovině nebo ve svahu do 1:5 ručně</t>
  </si>
  <si>
    <t>m2</t>
  </si>
  <si>
    <t>-942337422</t>
  </si>
  <si>
    <t>"kompletní realizace konečných terenních úprav včetně doplnění ornice a zatravnění"</t>
  </si>
  <si>
    <t>(81,0+140,0)*2,0*2,000</t>
  </si>
  <si>
    <t>8</t>
  </si>
  <si>
    <t>181912111</t>
  </si>
  <si>
    <t>Úprava pláně v hornině třídy těžitelnosti I skupiny 3 bez zhutnění ručně</t>
  </si>
  <si>
    <t>1720614909</t>
  </si>
  <si>
    <t>Zakládání</t>
  </si>
  <si>
    <t>9</t>
  </si>
  <si>
    <t>275313711</t>
  </si>
  <si>
    <t>Základové patky z betonu tř. C 20/25</t>
  </si>
  <si>
    <t>CS ÚRS 2025 02</t>
  </si>
  <si>
    <t>790188001</t>
  </si>
  <si>
    <t>"patky pro oplocení"</t>
  </si>
  <si>
    <t>"délka vrtů hl.0,900"(86,0/2,500+3,0)*0,900*PI*0,150*0,150</t>
  </si>
  <si>
    <t>"délka vrtů hl.1,200"(66,0/2,650+3,0)*1,200*PI*0,150*0,150</t>
  </si>
  <si>
    <t>Svislé a kompletní konstrukce</t>
  </si>
  <si>
    <t>10</t>
  </si>
  <si>
    <t>338171113</t>
  </si>
  <si>
    <t xml:space="preserve">Osazování sloupků a  plotových ocelových v do 2 m se zabetonováním</t>
  </si>
  <si>
    <t>kus</t>
  </si>
  <si>
    <t>-295532983</t>
  </si>
  <si>
    <t>"kompletní montáž včetně všech prvků a pracovních postupů dle PD"140,0</t>
  </si>
  <si>
    <t>11</t>
  </si>
  <si>
    <t>M</t>
  </si>
  <si>
    <t>4224R</t>
  </si>
  <si>
    <t xml:space="preserve">sloupek plotový  pozink., 3000/70x70x4mm</t>
  </si>
  <si>
    <t>1494564773</t>
  </si>
  <si>
    <t>DRX.PR3700R</t>
  </si>
  <si>
    <t>Sloupek JEKL 60x40x1,5x1700, RAL 6005, poplastovaný</t>
  </si>
  <si>
    <t>-765841642</t>
  </si>
  <si>
    <t>74</t>
  </si>
  <si>
    <t>13</t>
  </si>
  <si>
    <t>553422R</t>
  </si>
  <si>
    <t>sloupek plotový pozink 6000/60x60x3,0mm</t>
  </si>
  <si>
    <t>-46821647</t>
  </si>
  <si>
    <t>14</t>
  </si>
  <si>
    <t>5923254R</t>
  </si>
  <si>
    <t>držák podhrabové desky typ H pro sloupek D 40-50mm výšky 250mm průběžný povrchová úprava žárový zinek</t>
  </si>
  <si>
    <t>-1688050120</t>
  </si>
  <si>
    <t>274,0</t>
  </si>
  <si>
    <t>15</t>
  </si>
  <si>
    <t>348101130</t>
  </si>
  <si>
    <t>Osazení vrat nebo vrátek k oplocení na sloupky zděné nebo betonové pl přes 4 do 6 m2</t>
  </si>
  <si>
    <t>-2094222452</t>
  </si>
  <si>
    <t>16</t>
  </si>
  <si>
    <t>5534236R</t>
  </si>
  <si>
    <t>brána plotová dvoukřídlá Pz s PVC vrstvou 4000x1950mm</t>
  </si>
  <si>
    <t>1669184195</t>
  </si>
  <si>
    <t>17</t>
  </si>
  <si>
    <t>348121221</t>
  </si>
  <si>
    <t>Osazení podhrabových desek dl přes 2 do 3 m na ocelové plotové sloupky</t>
  </si>
  <si>
    <t>-1070099433</t>
  </si>
  <si>
    <t>137</t>
  </si>
  <si>
    <t>18</t>
  </si>
  <si>
    <t>5923312R</t>
  </si>
  <si>
    <t>deska plotová betonová 2500x50x250mm podhrabová</t>
  </si>
  <si>
    <t>-1687910134</t>
  </si>
  <si>
    <t>19</t>
  </si>
  <si>
    <t>348171146</t>
  </si>
  <si>
    <t>Montáž panelového svařovaného oplocení v přes 1,5 do 2,0 m</t>
  </si>
  <si>
    <t>2039959224</t>
  </si>
  <si>
    <t>"viz PD, kompl" 171,0+179,0</t>
  </si>
  <si>
    <t>20</t>
  </si>
  <si>
    <t>5534241R</t>
  </si>
  <si>
    <t>plotový panel svařovaný v 2,5-3,0m š do 2,65m průměru drátu 5mm oka 55x200mm s dvojitým horizontálním drátem 6mm povrchová úprava PZ komaxit, kompletní dodávka včetně příslušenství a montážních prvků</t>
  </si>
  <si>
    <t>288729524</t>
  </si>
  <si>
    <t>105,384615384615*1,3 'Přepočtené koeficientem množství</t>
  </si>
  <si>
    <t>Vedení trubní dálková a přípojná</t>
  </si>
  <si>
    <t>8711R</t>
  </si>
  <si>
    <t>Zavlažovací sytém pro hřiště - podpovrchový</t>
  </si>
  <si>
    <t>soubor</t>
  </si>
  <si>
    <t>-1523566377</t>
  </si>
  <si>
    <t>Ostatní konstrukce a práce, bourání</t>
  </si>
  <si>
    <t>22</t>
  </si>
  <si>
    <t>94451111R</t>
  </si>
  <si>
    <t>Montáž ochranné sítě z textilie z umělých vláken</t>
  </si>
  <si>
    <t>-751610858</t>
  </si>
  <si>
    <t>"dodávka a montáž ochranné sítě PP"</t>
  </si>
  <si>
    <t>178,0*4,0</t>
  </si>
  <si>
    <t>23</t>
  </si>
  <si>
    <t>946111116</t>
  </si>
  <si>
    <t>Montáž pojízdných věží trubkových/dílcových š od 0,6 do 0,9 m dl do 3,2 m v přes 5,5 do 6,6 m</t>
  </si>
  <si>
    <t>-1168493370</t>
  </si>
  <si>
    <t>24</t>
  </si>
  <si>
    <t>946111216</t>
  </si>
  <si>
    <t>Příplatek k pojízdným věžím š od 0,6 do 0,9 m dl do 3,2 m v přes 5,5 do 6,6 m za každý den použití</t>
  </si>
  <si>
    <t>485056256</t>
  </si>
  <si>
    <t>25</t>
  </si>
  <si>
    <t>946111816</t>
  </si>
  <si>
    <t>Demontáž pojízdných věží trubkových/dílcových š od 0,6 do 0,9 m dl do 3,2 m v přes 5,5 do 6,6 m</t>
  </si>
  <si>
    <t>1304230533</t>
  </si>
  <si>
    <t>26</t>
  </si>
  <si>
    <t>966052121</t>
  </si>
  <si>
    <t>Bourání sloupků a vzpěr ŽB plotových s betonovou patkou</t>
  </si>
  <si>
    <t>540606438</t>
  </si>
  <si>
    <t>349m</t>
  </si>
  <si>
    <t>349/2,000+0,5</t>
  </si>
  <si>
    <t>27</t>
  </si>
  <si>
    <t>96607182R</t>
  </si>
  <si>
    <t>Rozebrání oplocení z drátěného pletiva se čtvercovými oky v přes 2,0 do 6,0 m, včetně brány</t>
  </si>
  <si>
    <t>-1850407589</t>
  </si>
  <si>
    <t>233,333*1,5 'Přepočtené koeficientem množství</t>
  </si>
  <si>
    <t>997</t>
  </si>
  <si>
    <t>Doprava suti a vybouraných hmot</t>
  </si>
  <si>
    <t>28</t>
  </si>
  <si>
    <t>997013631</t>
  </si>
  <si>
    <t>Poplatek za uložení na skládce (skládkovné) stavebního odpadu směsného kód odpadu 17 09 04</t>
  </si>
  <si>
    <t>1095610008</t>
  </si>
  <si>
    <t>29</t>
  </si>
  <si>
    <t>997231111</t>
  </si>
  <si>
    <t>Vodorovná doprava suti a vybouraných hmot do 1 km</t>
  </si>
  <si>
    <t>-1057624946</t>
  </si>
  <si>
    <t>30</t>
  </si>
  <si>
    <t>997231119</t>
  </si>
  <si>
    <t>Příplatek ZKD 1 km vodorovné dopravy suti a vybouraných hmot</t>
  </si>
  <si>
    <t>-939503548</t>
  </si>
  <si>
    <t>"do 30km"29,0*30,618</t>
  </si>
  <si>
    <t>31</t>
  </si>
  <si>
    <t>997231511</t>
  </si>
  <si>
    <t>Nakládání, překládání nebo manipulace se sutí a vybouranými hmotami</t>
  </si>
  <si>
    <t>629196075</t>
  </si>
  <si>
    <t>998</t>
  </si>
  <si>
    <t>Přesun hmot</t>
  </si>
  <si>
    <t>32</t>
  </si>
  <si>
    <t>998222012</t>
  </si>
  <si>
    <t>Přesun hmot pro tělovýchovné plochy</t>
  </si>
  <si>
    <t>1059455348</t>
  </si>
  <si>
    <t>PSV</t>
  </si>
  <si>
    <t>Práce a dodávky PSV</t>
  </si>
  <si>
    <t>767</t>
  </si>
  <si>
    <t>Konstrukce zámečnické</t>
  </si>
  <si>
    <t>33</t>
  </si>
  <si>
    <t>767995R</t>
  </si>
  <si>
    <t>Montáž atypických zámečnických konstrukcí hmotnosti přes 5 do 10 kg</t>
  </si>
  <si>
    <t>kg</t>
  </si>
  <si>
    <t>-999526539</t>
  </si>
  <si>
    <t>Montáž celkem trubky, úhelníky, lanka táhla, kompletní dodávka včetně materiálů a komponentů viz PD, včetněm povrchové úprava pozinkováním.</t>
  </si>
  <si>
    <t>912,0</t>
  </si>
  <si>
    <t>34</t>
  </si>
  <si>
    <t>14550335</t>
  </si>
  <si>
    <t>profil ocelový svařovaný jakost S235 průřez obdelníkový 60x40x5mm</t>
  </si>
  <si>
    <t>-396106709</t>
  </si>
  <si>
    <t>"324 m"</t>
  </si>
  <si>
    <t>324,0*0,00685</t>
  </si>
  <si>
    <t>35</t>
  </si>
  <si>
    <t>14550154</t>
  </si>
  <si>
    <t>profil ocelový svařovaný jakost S235 průřez obdelníkový 60x40x3mm</t>
  </si>
  <si>
    <t>896859244</t>
  </si>
  <si>
    <t>šikmé vzpěry</t>
  </si>
  <si>
    <t>24,0*0,00462</t>
  </si>
  <si>
    <t>36</t>
  </si>
  <si>
    <t>7679951R</t>
  </si>
  <si>
    <t>Montáž ostatních atypických zámečnických konstrukcí - spojovací a montážní materiály, jinde neuvedené</t>
  </si>
  <si>
    <t>kpl</t>
  </si>
  <si>
    <t>1411989662</t>
  </si>
  <si>
    <t>37</t>
  </si>
  <si>
    <t>10.042R</t>
  </si>
  <si>
    <t xml:space="preserve">Lanko ocelové pr.6,3  42 dr.pozink v plast obalu</t>
  </si>
  <si>
    <t>-1842938006</t>
  </si>
  <si>
    <t>38</t>
  </si>
  <si>
    <t>998767102</t>
  </si>
  <si>
    <t>Přesun hmot tonážní pro zámečnické konstrukce v objektech v přes 6 do 12 m</t>
  </si>
  <si>
    <t>596255736</t>
  </si>
  <si>
    <t>VRN</t>
  </si>
  <si>
    <t>Vedlejší rozpočtové náklady</t>
  </si>
  <si>
    <t>VRN1</t>
  </si>
  <si>
    <t>Průzkumné, zeměměřičské a projektové práce</t>
  </si>
  <si>
    <t>39</t>
  </si>
  <si>
    <t>010001000</t>
  </si>
  <si>
    <t>1024</t>
  </si>
  <si>
    <t>-654228657</t>
  </si>
  <si>
    <t>40</t>
  </si>
  <si>
    <t>012164000</t>
  </si>
  <si>
    <t>Vytyčení a zaměření inženýrských sítí</t>
  </si>
  <si>
    <t>434402719</t>
  </si>
  <si>
    <t>VRN3</t>
  </si>
  <si>
    <t>Zařízení staveniště</t>
  </si>
  <si>
    <t>41</t>
  </si>
  <si>
    <t>030001000</t>
  </si>
  <si>
    <t>-788045588</t>
  </si>
  <si>
    <t>42</t>
  </si>
  <si>
    <t>031002000</t>
  </si>
  <si>
    <t>Související (přípravné) práce pro zařízení staveniště</t>
  </si>
  <si>
    <t>1419123001</t>
  </si>
  <si>
    <t>43</t>
  </si>
  <si>
    <t>033203000</t>
  </si>
  <si>
    <t>Spotřeba energií pro zařízení staveniště</t>
  </si>
  <si>
    <t>1957181374</t>
  </si>
  <si>
    <t>VRN4</t>
  </si>
  <si>
    <t>Inženýrská činnost</t>
  </si>
  <si>
    <t>44</t>
  </si>
  <si>
    <t>040001000</t>
  </si>
  <si>
    <t>-511101570</t>
  </si>
  <si>
    <t>45</t>
  </si>
  <si>
    <t>041002000</t>
  </si>
  <si>
    <t>Dozory</t>
  </si>
  <si>
    <t>1728961177</t>
  </si>
  <si>
    <t>46</t>
  </si>
  <si>
    <t>041403000</t>
  </si>
  <si>
    <t>Bezpečnost a ochrana zdraví při práci na staveništi</t>
  </si>
  <si>
    <t>403854014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</si>
</sst>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1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3" borderId="22" xfId="0" applyNumberFormat="1" applyFont="1" applyFill="1" applyBorder="1" applyAlignment="1" applyProtection="1">
      <alignment vertical="center"/>
      <protection locked="0"/>
    </xf>
    <xf numFmtId="4" fontId="34" fillId="3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="1" customFormat="1" ht="36.96" customHeight="1">
      <c r="AR2" s="17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="1" customFormat="1" ht="12" customHeight="1">
      <c r="B5" s="21"/>
      <c r="D5" s="25" t="s">
        <v>13</v>
      </c>
      <c r="K5" s="26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1"/>
      <c r="BE5" s="27" t="s">
        <v>15</v>
      </c>
      <c r="BS5" s="18" t="s">
        <v>6</v>
      </c>
    </row>
    <row r="6" s="1" customFormat="1" ht="36.96" customHeight="1">
      <c r="B6" s="21"/>
      <c r="D6" s="28" t="s">
        <v>16</v>
      </c>
      <c r="K6" s="29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1"/>
      <c r="BE6" s="30"/>
      <c r="BS6" s="18" t="s">
        <v>6</v>
      </c>
    </row>
    <row r="7" s="1" customFormat="1" ht="12" customHeight="1">
      <c r="B7" s="21"/>
      <c r="D7" s="31" t="s">
        <v>18</v>
      </c>
      <c r="K7" s="26" t="s">
        <v>1</v>
      </c>
      <c r="AK7" s="31" t="s">
        <v>19</v>
      </c>
      <c r="AN7" s="26" t="s">
        <v>1</v>
      </c>
      <c r="AR7" s="21"/>
      <c r="BE7" s="30"/>
      <c r="BS7" s="18" t="s">
        <v>6</v>
      </c>
    </row>
    <row r="8" s="1" customFormat="1" ht="12" customHeight="1">
      <c r="B8" s="21"/>
      <c r="D8" s="31" t="s">
        <v>20</v>
      </c>
      <c r="K8" s="26" t="s">
        <v>21</v>
      </c>
      <c r="AK8" s="31" t="s">
        <v>22</v>
      </c>
      <c r="AN8" s="32" t="s">
        <v>23</v>
      </c>
      <c r="AR8" s="21"/>
      <c r="BE8" s="30"/>
      <c r="BS8" s="18" t="s">
        <v>6</v>
      </c>
    </row>
    <row r="9" s="1" customFormat="1" ht="14.4" customHeight="1">
      <c r="B9" s="21"/>
      <c r="AR9" s="21"/>
      <c r="BE9" s="30"/>
      <c r="BS9" s="18" t="s">
        <v>6</v>
      </c>
    </row>
    <row r="10" s="1" customFormat="1" ht="12" customHeight="1">
      <c r="B10" s="21"/>
      <c r="D10" s="31" t="s">
        <v>24</v>
      </c>
      <c r="AK10" s="31" t="s">
        <v>25</v>
      </c>
      <c r="AN10" s="26" t="s">
        <v>1</v>
      </c>
      <c r="AR10" s="21"/>
      <c r="BE10" s="30"/>
      <c r="BS10" s="18" t="s">
        <v>6</v>
      </c>
    </row>
    <row r="11" s="1" customFormat="1" ht="18.48" customHeight="1">
      <c r="B11" s="21"/>
      <c r="E11" s="26" t="s">
        <v>26</v>
      </c>
      <c r="AK11" s="31" t="s">
        <v>27</v>
      </c>
      <c r="AN11" s="26" t="s">
        <v>1</v>
      </c>
      <c r="AR11" s="21"/>
      <c r="BE11" s="30"/>
      <c r="BS11" s="18" t="s">
        <v>6</v>
      </c>
    </row>
    <row r="12" s="1" customFormat="1" ht="6.96" customHeight="1">
      <c r="B12" s="21"/>
      <c r="AR12" s="21"/>
      <c r="BE12" s="30"/>
      <c r="BS12" s="18" t="s">
        <v>6</v>
      </c>
    </row>
    <row r="13" s="1" customFormat="1" ht="12" customHeight="1">
      <c r="B13" s="21"/>
      <c r="D13" s="31" t="s">
        <v>28</v>
      </c>
      <c r="AK13" s="31" t="s">
        <v>25</v>
      </c>
      <c r="AN13" s="33" t="s">
        <v>29</v>
      </c>
      <c r="AR13" s="21"/>
      <c r="BE13" s="30"/>
      <c r="BS13" s="18" t="s">
        <v>6</v>
      </c>
    </row>
    <row r="14">
      <c r="B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N14" s="33" t="s">
        <v>29</v>
      </c>
      <c r="AR14" s="21"/>
      <c r="BE14" s="30"/>
      <c r="BS14" s="18" t="s">
        <v>6</v>
      </c>
    </row>
    <row r="15" s="1" customFormat="1" ht="6.96" customHeight="1">
      <c r="B15" s="21"/>
      <c r="AR15" s="21"/>
      <c r="BE15" s="30"/>
      <c r="BS15" s="18" t="s">
        <v>3</v>
      </c>
    </row>
    <row r="16" s="1" customFormat="1" ht="12" customHeight="1">
      <c r="B16" s="21"/>
      <c r="D16" s="31" t="s">
        <v>30</v>
      </c>
      <c r="AK16" s="31" t="s">
        <v>25</v>
      </c>
      <c r="AN16" s="26" t="s">
        <v>1</v>
      </c>
      <c r="AR16" s="21"/>
      <c r="BE16" s="30"/>
      <c r="BS16" s="18" t="s">
        <v>3</v>
      </c>
    </row>
    <row r="17" s="1" customFormat="1" ht="18.48" customHeight="1">
      <c r="B17" s="21"/>
      <c r="E17" s="26" t="s">
        <v>26</v>
      </c>
      <c r="AK17" s="31" t="s">
        <v>27</v>
      </c>
      <c r="AN17" s="26" t="s">
        <v>1</v>
      </c>
      <c r="AR17" s="21"/>
      <c r="BE17" s="30"/>
      <c r="BS17" s="18" t="s">
        <v>31</v>
      </c>
    </row>
    <row r="18" s="1" customFormat="1" ht="6.96" customHeight="1">
      <c r="B18" s="21"/>
      <c r="AR18" s="21"/>
      <c r="BE18" s="30"/>
      <c r="BS18" s="18" t="s">
        <v>6</v>
      </c>
    </row>
    <row r="19" s="1" customFormat="1" ht="12" customHeight="1">
      <c r="B19" s="21"/>
      <c r="D19" s="31" t="s">
        <v>32</v>
      </c>
      <c r="AK19" s="31" t="s">
        <v>25</v>
      </c>
      <c r="AN19" s="26" t="s">
        <v>1</v>
      </c>
      <c r="AR19" s="21"/>
      <c r="BE19" s="30"/>
      <c r="BS19" s="18" t="s">
        <v>6</v>
      </c>
    </row>
    <row r="20" s="1" customFormat="1" ht="18.48" customHeight="1">
      <c r="B20" s="21"/>
      <c r="E20" s="26" t="s">
        <v>26</v>
      </c>
      <c r="AK20" s="31" t="s">
        <v>27</v>
      </c>
      <c r="AN20" s="26" t="s">
        <v>1</v>
      </c>
      <c r="AR20" s="21"/>
      <c r="BE20" s="30"/>
      <c r="BS20" s="18" t="s">
        <v>31</v>
      </c>
    </row>
    <row r="21" s="1" customFormat="1" ht="6.96" customHeight="1">
      <c r="B21" s="21"/>
      <c r="AR21" s="21"/>
      <c r="BE21" s="30"/>
    </row>
    <row r="22" s="1" customFormat="1" ht="12" customHeight="1">
      <c r="B22" s="21"/>
      <c r="D22" s="31" t="s">
        <v>33</v>
      </c>
      <c r="AR22" s="21"/>
      <c r="BE22" s="30"/>
    </row>
    <row r="23" s="1" customFormat="1" ht="16.5" customHeight="1">
      <c r="B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R23" s="21"/>
      <c r="BE23" s="30"/>
    </row>
    <row r="24" s="1" customFormat="1" ht="6.96" customHeight="1">
      <c r="B24" s="21"/>
      <c r="AR24" s="21"/>
      <c r="BE24" s="30"/>
    </row>
    <row r="25" s="1" customFormat="1" ht="6.96" customHeight="1">
      <c r="B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R25" s="21"/>
      <c r="BE25" s="30"/>
    </row>
    <row r="26" s="2" customFormat="1" ht="25.92" customHeight="1">
      <c r="A26" s="37"/>
      <c r="B26" s="38"/>
      <c r="C26" s="37"/>
      <c r="D26" s="39" t="s">
        <v>34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7"/>
      <c r="AQ26" s="37"/>
      <c r="AR26" s="38"/>
      <c r="BE26" s="30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/>
      <c r="BE27" s="30"/>
    </row>
    <row r="28" s="2" customForma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35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36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37</v>
      </c>
      <c r="AL28" s="42"/>
      <c r="AM28" s="42"/>
      <c r="AN28" s="42"/>
      <c r="AO28" s="42"/>
      <c r="AP28" s="37"/>
      <c r="AQ28" s="37"/>
      <c r="AR28" s="38"/>
      <c r="BE28" s="30"/>
    </row>
    <row r="29" s="3" customFormat="1" ht="14.4" customHeight="1">
      <c r="A29" s="3"/>
      <c r="B29" s="43"/>
      <c r="C29" s="3"/>
      <c r="D29" s="31" t="s">
        <v>38</v>
      </c>
      <c r="E29" s="3"/>
      <c r="F29" s="31" t="s">
        <v>39</v>
      </c>
      <c r="G29" s="3"/>
      <c r="H29" s="3"/>
      <c r="I29" s="3"/>
      <c r="J29" s="3"/>
      <c r="K29" s="3"/>
      <c r="L29" s="44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5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5">
        <f>ROUND(AV94, 2)</f>
        <v>0</v>
      </c>
      <c r="AL29" s="3"/>
      <c r="AM29" s="3"/>
      <c r="AN29" s="3"/>
      <c r="AO29" s="3"/>
      <c r="AP29" s="3"/>
      <c r="AQ29" s="3"/>
      <c r="AR29" s="43"/>
      <c r="BE29" s="46"/>
    </row>
    <row r="30" s="3" customFormat="1" ht="14.4" customHeight="1">
      <c r="A30" s="3"/>
      <c r="B30" s="43"/>
      <c r="C30" s="3"/>
      <c r="D30" s="3"/>
      <c r="E30" s="3"/>
      <c r="F30" s="31" t="s">
        <v>40</v>
      </c>
      <c r="G30" s="3"/>
      <c r="H30" s="3"/>
      <c r="I30" s="3"/>
      <c r="J30" s="3"/>
      <c r="K30" s="3"/>
      <c r="L30" s="44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5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5">
        <f>ROUND(AW94, 2)</f>
        <v>0</v>
      </c>
      <c r="AL30" s="3"/>
      <c r="AM30" s="3"/>
      <c r="AN30" s="3"/>
      <c r="AO30" s="3"/>
      <c r="AP30" s="3"/>
      <c r="AQ30" s="3"/>
      <c r="AR30" s="43"/>
      <c r="BE30" s="46"/>
    </row>
    <row r="31" hidden="1" s="3" customFormat="1" ht="14.4" customHeight="1">
      <c r="A31" s="3"/>
      <c r="B31" s="43"/>
      <c r="C31" s="3"/>
      <c r="D31" s="3"/>
      <c r="E31" s="3"/>
      <c r="F31" s="31" t="s">
        <v>41</v>
      </c>
      <c r="G31" s="3"/>
      <c r="H31" s="3"/>
      <c r="I31" s="3"/>
      <c r="J31" s="3"/>
      <c r="K31" s="3"/>
      <c r="L31" s="44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5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5">
        <v>0</v>
      </c>
      <c r="AL31" s="3"/>
      <c r="AM31" s="3"/>
      <c r="AN31" s="3"/>
      <c r="AO31" s="3"/>
      <c r="AP31" s="3"/>
      <c r="AQ31" s="3"/>
      <c r="AR31" s="43"/>
      <c r="BE31" s="46"/>
    </row>
    <row r="32" hidden="1" s="3" customFormat="1" ht="14.4" customHeight="1">
      <c r="A32" s="3"/>
      <c r="B32" s="43"/>
      <c r="C32" s="3"/>
      <c r="D32" s="3"/>
      <c r="E32" s="3"/>
      <c r="F32" s="31" t="s">
        <v>42</v>
      </c>
      <c r="G32" s="3"/>
      <c r="H32" s="3"/>
      <c r="I32" s="3"/>
      <c r="J32" s="3"/>
      <c r="K32" s="3"/>
      <c r="L32" s="44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5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5">
        <v>0</v>
      </c>
      <c r="AL32" s="3"/>
      <c r="AM32" s="3"/>
      <c r="AN32" s="3"/>
      <c r="AO32" s="3"/>
      <c r="AP32" s="3"/>
      <c r="AQ32" s="3"/>
      <c r="AR32" s="43"/>
      <c r="BE32" s="46"/>
    </row>
    <row r="33" hidden="1" s="3" customFormat="1" ht="14.4" customHeight="1">
      <c r="A33" s="3"/>
      <c r="B33" s="43"/>
      <c r="C33" s="3"/>
      <c r="D33" s="3"/>
      <c r="E33" s="3"/>
      <c r="F33" s="31" t="s">
        <v>43</v>
      </c>
      <c r="G33" s="3"/>
      <c r="H33" s="3"/>
      <c r="I33" s="3"/>
      <c r="J33" s="3"/>
      <c r="K33" s="3"/>
      <c r="L33" s="44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5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5">
        <v>0</v>
      </c>
      <c r="AL33" s="3"/>
      <c r="AM33" s="3"/>
      <c r="AN33" s="3"/>
      <c r="AO33" s="3"/>
      <c r="AP33" s="3"/>
      <c r="AQ33" s="3"/>
      <c r="AR33" s="43"/>
      <c r="BE33" s="46"/>
    </row>
    <row r="34" s="2" customFormat="1" ht="6.96" customHeight="1">
      <c r="A34" s="37"/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BE34" s="30"/>
    </row>
    <row r="35" s="2" customFormat="1" ht="25.92" customHeight="1">
      <c r="A35" s="37"/>
      <c r="B35" s="38"/>
      <c r="C35" s="47"/>
      <c r="D35" s="48" t="s">
        <v>44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45</v>
      </c>
      <c r="U35" s="49"/>
      <c r="V35" s="49"/>
      <c r="W35" s="49"/>
      <c r="X35" s="51" t="s">
        <v>46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38"/>
      <c r="B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BE36" s="37"/>
    </row>
    <row r="37" s="2" customFormat="1" ht="14.4" customHeight="1">
      <c r="A37" s="37"/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BE37" s="37"/>
    </row>
    <row r="38" s="1" customFormat="1" ht="14.4" customHeight="1">
      <c r="B38" s="21"/>
      <c r="AR38" s="21"/>
    </row>
    <row r="39" s="1" customFormat="1" ht="14.4" customHeight="1">
      <c r="B39" s="21"/>
      <c r="AR39" s="21"/>
    </row>
    <row r="40" s="1" customFormat="1" ht="14.4" customHeight="1">
      <c r="B40" s="21"/>
      <c r="AR40" s="21"/>
    </row>
    <row r="41" s="1" customFormat="1" ht="14.4" customHeight="1">
      <c r="B41" s="21"/>
      <c r="AR41" s="21"/>
    </row>
    <row r="42" s="1" customFormat="1" ht="14.4" customHeight="1">
      <c r="B42" s="21"/>
      <c r="AR42" s="21"/>
    </row>
    <row r="43" s="1" customFormat="1" ht="14.4" customHeight="1">
      <c r="B43" s="21"/>
      <c r="AR43" s="21"/>
    </row>
    <row r="44" s="1" customFormat="1" ht="14.4" customHeight="1">
      <c r="B44" s="21"/>
      <c r="AR44" s="21"/>
    </row>
    <row r="45" s="1" customFormat="1" ht="14.4" customHeight="1">
      <c r="B45" s="21"/>
      <c r="AR45" s="21"/>
    </row>
    <row r="46" s="1" customFormat="1" ht="14.4" customHeight="1">
      <c r="B46" s="21"/>
      <c r="AR46" s="21"/>
    </row>
    <row r="47" s="1" customFormat="1" ht="14.4" customHeight="1">
      <c r="B47" s="21"/>
      <c r="AR47" s="21"/>
    </row>
    <row r="48" s="1" customFormat="1" ht="14.4" customHeight="1">
      <c r="B48" s="21"/>
      <c r="AR48" s="21"/>
    </row>
    <row r="49" s="2" customFormat="1" ht="14.4" customHeight="1">
      <c r="B49" s="54"/>
      <c r="D49" s="55" t="s">
        <v>47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48</v>
      </c>
      <c r="AI49" s="56"/>
      <c r="AJ49" s="56"/>
      <c r="AK49" s="56"/>
      <c r="AL49" s="56"/>
      <c r="AM49" s="56"/>
      <c r="AN49" s="56"/>
      <c r="AO49" s="56"/>
      <c r="AR49" s="54"/>
    </row>
    <row r="50">
      <c r="B50" s="21"/>
      <c r="AR50" s="21"/>
    </row>
    <row r="51">
      <c r="B51" s="21"/>
      <c r="AR51" s="21"/>
    </row>
    <row r="52">
      <c r="B52" s="21"/>
      <c r="AR52" s="21"/>
    </row>
    <row r="53">
      <c r="B53" s="21"/>
      <c r="AR53" s="21"/>
    </row>
    <row r="54">
      <c r="B54" s="21"/>
      <c r="AR54" s="21"/>
    </row>
    <row r="55">
      <c r="B55" s="21"/>
      <c r="AR55" s="21"/>
    </row>
    <row r="56">
      <c r="B56" s="21"/>
      <c r="AR56" s="21"/>
    </row>
    <row r="57">
      <c r="B57" s="21"/>
      <c r="AR57" s="21"/>
    </row>
    <row r="58">
      <c r="B58" s="21"/>
      <c r="AR58" s="21"/>
    </row>
    <row r="59">
      <c r="B59" s="21"/>
      <c r="AR59" s="21"/>
    </row>
    <row r="60" s="2" customFormat="1">
      <c r="A60" s="37"/>
      <c r="B60" s="38"/>
      <c r="C60" s="37"/>
      <c r="D60" s="57" t="s">
        <v>49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7" t="s">
        <v>50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7" t="s">
        <v>49</v>
      </c>
      <c r="AI60" s="40"/>
      <c r="AJ60" s="40"/>
      <c r="AK60" s="40"/>
      <c r="AL60" s="40"/>
      <c r="AM60" s="57" t="s">
        <v>50</v>
      </c>
      <c r="AN60" s="40"/>
      <c r="AO60" s="40"/>
      <c r="AP60" s="37"/>
      <c r="AQ60" s="37"/>
      <c r="AR60" s="38"/>
      <c r="BE60" s="37"/>
    </row>
    <row r="61">
      <c r="B61" s="21"/>
      <c r="AR61" s="21"/>
    </row>
    <row r="62">
      <c r="B62" s="21"/>
      <c r="AR62" s="21"/>
    </row>
    <row r="63">
      <c r="B63" s="21"/>
      <c r="AR63" s="21"/>
    </row>
    <row r="64" s="2" customFormat="1">
      <c r="A64" s="37"/>
      <c r="B64" s="38"/>
      <c r="C64" s="37"/>
      <c r="D64" s="55" t="s">
        <v>51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5" t="s">
        <v>52</v>
      </c>
      <c r="AI64" s="58"/>
      <c r="AJ64" s="58"/>
      <c r="AK64" s="58"/>
      <c r="AL64" s="58"/>
      <c r="AM64" s="58"/>
      <c r="AN64" s="58"/>
      <c r="AO64" s="58"/>
      <c r="AP64" s="37"/>
      <c r="AQ64" s="37"/>
      <c r="AR64" s="38"/>
      <c r="BE64" s="37"/>
    </row>
    <row r="65">
      <c r="B65" s="21"/>
      <c r="AR65" s="21"/>
    </row>
    <row r="66">
      <c r="B66" s="21"/>
      <c r="AR66" s="21"/>
    </row>
    <row r="67">
      <c r="B67" s="21"/>
      <c r="AR67" s="21"/>
    </row>
    <row r="68">
      <c r="B68" s="21"/>
      <c r="AR68" s="21"/>
    </row>
    <row r="69">
      <c r="B69" s="21"/>
      <c r="AR69" s="21"/>
    </row>
    <row r="70">
      <c r="B70" s="21"/>
      <c r="AR70" s="21"/>
    </row>
    <row r="71">
      <c r="B71" s="21"/>
      <c r="AR71" s="21"/>
    </row>
    <row r="72">
      <c r="B72" s="21"/>
      <c r="AR72" s="21"/>
    </row>
    <row r="73">
      <c r="B73" s="21"/>
      <c r="AR73" s="21"/>
    </row>
    <row r="74">
      <c r="B74" s="21"/>
      <c r="AR74" s="21"/>
    </row>
    <row r="75" s="2" customFormat="1">
      <c r="A75" s="37"/>
      <c r="B75" s="38"/>
      <c r="C75" s="37"/>
      <c r="D75" s="57" t="s">
        <v>49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7" t="s">
        <v>50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7" t="s">
        <v>49</v>
      </c>
      <c r="AI75" s="40"/>
      <c r="AJ75" s="40"/>
      <c r="AK75" s="40"/>
      <c r="AL75" s="40"/>
      <c r="AM75" s="57" t="s">
        <v>50</v>
      </c>
      <c r="AN75" s="40"/>
      <c r="AO75" s="40"/>
      <c r="AP75" s="37"/>
      <c r="AQ75" s="37"/>
      <c r="AR75" s="38"/>
      <c r="BE75" s="37"/>
    </row>
    <row r="76" s="2" customFormat="1">
      <c r="A76" s="37"/>
      <c r="B76" s="38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E76" s="37"/>
    </row>
    <row r="77" s="2" customFormat="1" ht="6.96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38"/>
      <c r="B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38"/>
      <c r="BE81" s="37"/>
    </row>
    <row r="82" s="2" customFormat="1" ht="24.96" customHeight="1">
      <c r="A82" s="37"/>
      <c r="B82" s="38"/>
      <c r="C82" s="22" t="s">
        <v>53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E83" s="37"/>
    </row>
    <row r="84" s="4" customFormat="1" ht="12" customHeight="1">
      <c r="A84" s="4"/>
      <c r="B84" s="63"/>
      <c r="C84" s="31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20250613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3"/>
      <c r="BE84" s="4"/>
    </row>
    <row r="85" s="5" customFormat="1" ht="36.96" customHeight="1">
      <c r="A85" s="5"/>
      <c r="B85" s="64"/>
      <c r="C85" s="65" t="s">
        <v>16</v>
      </c>
      <c r="D85" s="5"/>
      <c r="E85" s="5"/>
      <c r="F85" s="5"/>
      <c r="G85" s="5"/>
      <c r="H85" s="5"/>
      <c r="I85" s="5"/>
      <c r="J85" s="5"/>
      <c r="K85" s="5"/>
      <c r="L85" s="66" t="str">
        <f>K6</f>
        <v>Rekonstrukce stávajícího oplocení sportovního areálu na parc.č. 1588/2 k.ú. Kateřinky u Opavy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4"/>
      <c r="BE85" s="5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E86" s="37"/>
    </row>
    <row r="87" s="2" customFormat="1" ht="12" customHeight="1">
      <c r="A87" s="37"/>
      <c r="B87" s="38"/>
      <c r="C87" s="31" t="s">
        <v>20</v>
      </c>
      <c r="D87" s="37"/>
      <c r="E87" s="37"/>
      <c r="F87" s="37"/>
      <c r="G87" s="37"/>
      <c r="H87" s="37"/>
      <c r="I87" s="37"/>
      <c r="J87" s="37"/>
      <c r="K87" s="37"/>
      <c r="L87" s="67" t="str">
        <f>IF(K8="","",K8)</f>
        <v>Opava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1" t="s">
        <v>22</v>
      </c>
      <c r="AJ87" s="37"/>
      <c r="AK87" s="37"/>
      <c r="AL87" s="37"/>
      <c r="AM87" s="68" t="str">
        <f>IF(AN8= "","",AN8)</f>
        <v>13. 6. 2025</v>
      </c>
      <c r="AN87" s="68"/>
      <c r="AO87" s="37"/>
      <c r="AP87" s="37"/>
      <c r="AQ87" s="37"/>
      <c r="AR87" s="38"/>
      <c r="B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E88" s="37"/>
    </row>
    <row r="89" s="2" customFormat="1" ht="15.15" customHeight="1">
      <c r="A89" s="37"/>
      <c r="B89" s="38"/>
      <c r="C89" s="31" t="s">
        <v>24</v>
      </c>
      <c r="D89" s="37"/>
      <c r="E89" s="37"/>
      <c r="F89" s="37"/>
      <c r="G89" s="37"/>
      <c r="H89" s="37"/>
      <c r="I89" s="37"/>
      <c r="J89" s="37"/>
      <c r="K89" s="37"/>
      <c r="L89" s="4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1" t="s">
        <v>30</v>
      </c>
      <c r="AJ89" s="37"/>
      <c r="AK89" s="37"/>
      <c r="AL89" s="37"/>
      <c r="AM89" s="69" t="str">
        <f>IF(E17="","",E17)</f>
        <v xml:space="preserve"> </v>
      </c>
      <c r="AN89" s="4"/>
      <c r="AO89" s="4"/>
      <c r="AP89" s="4"/>
      <c r="AQ89" s="37"/>
      <c r="AR89" s="38"/>
      <c r="AS89" s="70" t="s">
        <v>54</v>
      </c>
      <c r="AT89" s="71"/>
      <c r="AU89" s="72"/>
      <c r="AV89" s="72"/>
      <c r="AW89" s="72"/>
      <c r="AX89" s="72"/>
      <c r="AY89" s="72"/>
      <c r="AZ89" s="72"/>
      <c r="BA89" s="72"/>
      <c r="BB89" s="72"/>
      <c r="BC89" s="72"/>
      <c r="BD89" s="73"/>
      <c r="BE89" s="37"/>
    </row>
    <row r="90" s="2" customFormat="1" ht="15.15" customHeight="1">
      <c r="A90" s="37"/>
      <c r="B90" s="38"/>
      <c r="C90" s="31" t="s">
        <v>28</v>
      </c>
      <c r="D90" s="37"/>
      <c r="E90" s="37"/>
      <c r="F90" s="37"/>
      <c r="G90" s="37"/>
      <c r="H90" s="37"/>
      <c r="I90" s="37"/>
      <c r="J90" s="37"/>
      <c r="K90" s="37"/>
      <c r="L90" s="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1" t="s">
        <v>32</v>
      </c>
      <c r="AJ90" s="37"/>
      <c r="AK90" s="37"/>
      <c r="AL90" s="37"/>
      <c r="AM90" s="69" t="str">
        <f>IF(E20="","",E20)</f>
        <v xml:space="preserve"> </v>
      </c>
      <c r="AN90" s="4"/>
      <c r="AO90" s="4"/>
      <c r="AP90" s="4"/>
      <c r="AQ90" s="37"/>
      <c r="AR90" s="38"/>
      <c r="AS90" s="74"/>
      <c r="AT90" s="75"/>
      <c r="AU90" s="76"/>
      <c r="AV90" s="76"/>
      <c r="AW90" s="76"/>
      <c r="AX90" s="76"/>
      <c r="AY90" s="76"/>
      <c r="AZ90" s="76"/>
      <c r="BA90" s="76"/>
      <c r="BB90" s="76"/>
      <c r="BC90" s="76"/>
      <c r="BD90" s="77"/>
      <c r="BE90" s="37"/>
    </row>
    <row r="91" s="2" customFormat="1" ht="10.8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74"/>
      <c r="AT91" s="75"/>
      <c r="AU91" s="76"/>
      <c r="AV91" s="76"/>
      <c r="AW91" s="76"/>
      <c r="AX91" s="76"/>
      <c r="AY91" s="76"/>
      <c r="AZ91" s="76"/>
      <c r="BA91" s="76"/>
      <c r="BB91" s="76"/>
      <c r="BC91" s="76"/>
      <c r="BD91" s="77"/>
      <c r="BE91" s="37"/>
    </row>
    <row r="92" s="2" customFormat="1" ht="29.28" customHeight="1">
      <c r="A92" s="37"/>
      <c r="B92" s="38"/>
      <c r="C92" s="78" t="s">
        <v>55</v>
      </c>
      <c r="D92" s="79"/>
      <c r="E92" s="79"/>
      <c r="F92" s="79"/>
      <c r="G92" s="79"/>
      <c r="H92" s="80"/>
      <c r="I92" s="81" t="s">
        <v>56</v>
      </c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82" t="s">
        <v>57</v>
      </c>
      <c r="AH92" s="79"/>
      <c r="AI92" s="79"/>
      <c r="AJ92" s="79"/>
      <c r="AK92" s="79"/>
      <c r="AL92" s="79"/>
      <c r="AM92" s="79"/>
      <c r="AN92" s="81" t="s">
        <v>58</v>
      </c>
      <c r="AO92" s="79"/>
      <c r="AP92" s="83"/>
      <c r="AQ92" s="84" t="s">
        <v>59</v>
      </c>
      <c r="AR92" s="38"/>
      <c r="AS92" s="85" t="s">
        <v>60</v>
      </c>
      <c r="AT92" s="86" t="s">
        <v>61</v>
      </c>
      <c r="AU92" s="86" t="s">
        <v>62</v>
      </c>
      <c r="AV92" s="86" t="s">
        <v>63</v>
      </c>
      <c r="AW92" s="86" t="s">
        <v>64</v>
      </c>
      <c r="AX92" s="86" t="s">
        <v>65</v>
      </c>
      <c r="AY92" s="86" t="s">
        <v>66</v>
      </c>
      <c r="AZ92" s="86" t="s">
        <v>67</v>
      </c>
      <c r="BA92" s="86" t="s">
        <v>68</v>
      </c>
      <c r="BB92" s="86" t="s">
        <v>69</v>
      </c>
      <c r="BC92" s="86" t="s">
        <v>70</v>
      </c>
      <c r="BD92" s="87" t="s">
        <v>71</v>
      </c>
      <c r="BE92" s="37"/>
    </row>
    <row r="93" s="2" customFormat="1" ht="10.8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88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90"/>
      <c r="BE93" s="37"/>
    </row>
    <row r="94" s="6" customFormat="1" ht="32.4" customHeight="1">
      <c r="A94" s="6"/>
      <c r="B94" s="91"/>
      <c r="C94" s="92" t="s">
        <v>72</v>
      </c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4">
        <f>ROUND(AG95,2)</f>
        <v>0</v>
      </c>
      <c r="AH94" s="94"/>
      <c r="AI94" s="94"/>
      <c r="AJ94" s="94"/>
      <c r="AK94" s="94"/>
      <c r="AL94" s="94"/>
      <c r="AM94" s="94"/>
      <c r="AN94" s="95">
        <f>SUM(AG94,AT94)</f>
        <v>0</v>
      </c>
      <c r="AO94" s="95"/>
      <c r="AP94" s="95"/>
      <c r="AQ94" s="96" t="s">
        <v>1</v>
      </c>
      <c r="AR94" s="91"/>
      <c r="AS94" s="97">
        <f>ROUND(AS95,2)</f>
        <v>0</v>
      </c>
      <c r="AT94" s="98">
        <f>ROUND(SUM(AV94:AW94),2)</f>
        <v>0</v>
      </c>
      <c r="AU94" s="99">
        <f>ROUND(AU95,5)</f>
        <v>0</v>
      </c>
      <c r="AV94" s="98">
        <f>ROUND(AZ94*L29,2)</f>
        <v>0</v>
      </c>
      <c r="AW94" s="98">
        <f>ROUND(BA94*L30,2)</f>
        <v>0</v>
      </c>
      <c r="AX94" s="98">
        <f>ROUND(BB94*L29,2)</f>
        <v>0</v>
      </c>
      <c r="AY94" s="98">
        <f>ROUND(BC94*L30,2)</f>
        <v>0</v>
      </c>
      <c r="AZ94" s="98">
        <f>ROUND(AZ95,2)</f>
        <v>0</v>
      </c>
      <c r="BA94" s="98">
        <f>ROUND(BA95,2)</f>
        <v>0</v>
      </c>
      <c r="BB94" s="98">
        <f>ROUND(BB95,2)</f>
        <v>0</v>
      </c>
      <c r="BC94" s="98">
        <f>ROUND(BC95,2)</f>
        <v>0</v>
      </c>
      <c r="BD94" s="100">
        <f>ROUND(BD95,2)</f>
        <v>0</v>
      </c>
      <c r="BE94" s="6"/>
      <c r="BS94" s="101" t="s">
        <v>73</v>
      </c>
      <c r="BT94" s="101" t="s">
        <v>74</v>
      </c>
      <c r="BV94" s="101" t="s">
        <v>75</v>
      </c>
      <c r="BW94" s="101" t="s">
        <v>4</v>
      </c>
      <c r="BX94" s="101" t="s">
        <v>76</v>
      </c>
      <c r="CL94" s="101" t="s">
        <v>1</v>
      </c>
    </row>
    <row r="95" s="7" customFormat="1" ht="37.5" customHeight="1">
      <c r="A95" s="102" t="s">
        <v>77</v>
      </c>
      <c r="B95" s="103"/>
      <c r="C95" s="104"/>
      <c r="D95" s="105" t="s">
        <v>14</v>
      </c>
      <c r="E95" s="105"/>
      <c r="F95" s="105"/>
      <c r="G95" s="105"/>
      <c r="H95" s="105"/>
      <c r="I95" s="106"/>
      <c r="J95" s="105" t="s">
        <v>17</v>
      </c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7">
        <f>'20250613 - Rekonstrukce s...'!J28</f>
        <v>0</v>
      </c>
      <c r="AH95" s="106"/>
      <c r="AI95" s="106"/>
      <c r="AJ95" s="106"/>
      <c r="AK95" s="106"/>
      <c r="AL95" s="106"/>
      <c r="AM95" s="106"/>
      <c r="AN95" s="107">
        <f>SUM(AG95,AT95)</f>
        <v>0</v>
      </c>
      <c r="AO95" s="106"/>
      <c r="AP95" s="106"/>
      <c r="AQ95" s="108" t="s">
        <v>78</v>
      </c>
      <c r="AR95" s="103"/>
      <c r="AS95" s="109">
        <v>0</v>
      </c>
      <c r="AT95" s="110">
        <f>ROUND(SUM(AV95:AW95),2)</f>
        <v>0</v>
      </c>
      <c r="AU95" s="111">
        <f>'20250613 - Rekonstrukce s...'!P126</f>
        <v>0</v>
      </c>
      <c r="AV95" s="110">
        <f>'20250613 - Rekonstrukce s...'!J31</f>
        <v>0</v>
      </c>
      <c r="AW95" s="110">
        <f>'20250613 - Rekonstrukce s...'!J32</f>
        <v>0</v>
      </c>
      <c r="AX95" s="110">
        <f>'20250613 - Rekonstrukce s...'!J33</f>
        <v>0</v>
      </c>
      <c r="AY95" s="110">
        <f>'20250613 - Rekonstrukce s...'!J34</f>
        <v>0</v>
      </c>
      <c r="AZ95" s="110">
        <f>'20250613 - Rekonstrukce s...'!F31</f>
        <v>0</v>
      </c>
      <c r="BA95" s="110">
        <f>'20250613 - Rekonstrukce s...'!F32</f>
        <v>0</v>
      </c>
      <c r="BB95" s="110">
        <f>'20250613 - Rekonstrukce s...'!F33</f>
        <v>0</v>
      </c>
      <c r="BC95" s="110">
        <f>'20250613 - Rekonstrukce s...'!F34</f>
        <v>0</v>
      </c>
      <c r="BD95" s="112">
        <f>'20250613 - Rekonstrukce s...'!F35</f>
        <v>0</v>
      </c>
      <c r="BE95" s="7"/>
      <c r="BT95" s="113" t="s">
        <v>79</v>
      </c>
      <c r="BU95" s="113" t="s">
        <v>80</v>
      </c>
      <c r="BV95" s="113" t="s">
        <v>75</v>
      </c>
      <c r="BW95" s="113" t="s">
        <v>4</v>
      </c>
      <c r="BX95" s="113" t="s">
        <v>76</v>
      </c>
      <c r="CL95" s="113" t="s">
        <v>1</v>
      </c>
    </row>
    <row r="96" s="2" customFormat="1" ht="30" customHeight="1">
      <c r="A96" s="37"/>
      <c r="B96" s="38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8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</row>
    <row r="97" s="2" customFormat="1" ht="6.96" customHeight="1">
      <c r="A97" s="37"/>
      <c r="B97" s="59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38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0250613 - Rekonstrukce s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4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="1" customFormat="1" ht="24.96" customHeight="1">
      <c r="B4" s="21"/>
      <c r="D4" s="22" t="s">
        <v>82</v>
      </c>
      <c r="L4" s="21"/>
      <c r="M4" s="114" t="s">
        <v>10</v>
      </c>
      <c r="AT4" s="18" t="s">
        <v>3</v>
      </c>
    </row>
    <row r="5" s="1" customFormat="1" ht="6.96" customHeight="1">
      <c r="B5" s="21"/>
      <c r="L5" s="21"/>
    </row>
    <row r="6" s="2" customFormat="1" ht="12" customHeight="1">
      <c r="A6" s="37"/>
      <c r="B6" s="38"/>
      <c r="C6" s="37"/>
      <c r="D6" s="31" t="s">
        <v>16</v>
      </c>
      <c r="E6" s="37"/>
      <c r="F6" s="37"/>
      <c r="G6" s="37"/>
      <c r="H6" s="37"/>
      <c r="I6" s="37"/>
      <c r="J6" s="37"/>
      <c r="K6" s="37"/>
      <c r="L6" s="54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="2" customFormat="1" ht="30" customHeight="1">
      <c r="A7" s="37"/>
      <c r="B7" s="38"/>
      <c r="C7" s="37"/>
      <c r="D7" s="37"/>
      <c r="E7" s="66" t="s">
        <v>17</v>
      </c>
      <c r="F7" s="37"/>
      <c r="G7" s="37"/>
      <c r="H7" s="37"/>
      <c r="I7" s="37"/>
      <c r="J7" s="37"/>
      <c r="K7" s="37"/>
      <c r="L7" s="54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s="2" customFormat="1">
      <c r="A8" s="37"/>
      <c r="B8" s="38"/>
      <c r="C8" s="37"/>
      <c r="D8" s="37"/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2" customHeight="1">
      <c r="A9" s="37"/>
      <c r="B9" s="38"/>
      <c r="C9" s="37"/>
      <c r="D9" s="31" t="s">
        <v>18</v>
      </c>
      <c r="E9" s="37"/>
      <c r="F9" s="26" t="s">
        <v>1</v>
      </c>
      <c r="G9" s="37"/>
      <c r="H9" s="37"/>
      <c r="I9" s="31" t="s">
        <v>19</v>
      </c>
      <c r="J9" s="26" t="s">
        <v>1</v>
      </c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38"/>
      <c r="C10" s="37"/>
      <c r="D10" s="31" t="s">
        <v>20</v>
      </c>
      <c r="E10" s="37"/>
      <c r="F10" s="26" t="s">
        <v>21</v>
      </c>
      <c r="G10" s="37"/>
      <c r="H10" s="37"/>
      <c r="I10" s="31" t="s">
        <v>22</v>
      </c>
      <c r="J10" s="68" t="str">
        <f>'Rekapitulace stavby'!AN8</f>
        <v>13. 6. 2025</v>
      </c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0.8" customHeight="1">
      <c r="A11" s="37"/>
      <c r="B11" s="38"/>
      <c r="C11" s="37"/>
      <c r="D11" s="37"/>
      <c r="E11" s="37"/>
      <c r="F11" s="37"/>
      <c r="G11" s="37"/>
      <c r="H11" s="37"/>
      <c r="I11" s="37"/>
      <c r="J11" s="37"/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24</v>
      </c>
      <c r="E12" s="37"/>
      <c r="F12" s="37"/>
      <c r="G12" s="37"/>
      <c r="H12" s="37"/>
      <c r="I12" s="31" t="s">
        <v>25</v>
      </c>
      <c r="J12" s="26" t="str">
        <f>IF('Rekapitulace stavby'!AN10="","",'Rekapitulace stavby'!AN10)</f>
        <v/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8" customHeight="1">
      <c r="A13" s="37"/>
      <c r="B13" s="38"/>
      <c r="C13" s="37"/>
      <c r="D13" s="37"/>
      <c r="E13" s="26" t="str">
        <f>IF('Rekapitulace stavby'!E11="","",'Rekapitulace stavby'!E11)</f>
        <v xml:space="preserve"> </v>
      </c>
      <c r="F13" s="37"/>
      <c r="G13" s="37"/>
      <c r="H13" s="37"/>
      <c r="I13" s="31" t="s">
        <v>27</v>
      </c>
      <c r="J13" s="26" t="str">
        <f>IF('Rekapitulace stavby'!AN11="","",'Rekapitulace stavby'!AN11)</f>
        <v/>
      </c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6.96" customHeight="1">
      <c r="A14" s="37"/>
      <c r="B14" s="38"/>
      <c r="C14" s="37"/>
      <c r="D14" s="37"/>
      <c r="E14" s="37"/>
      <c r="F14" s="37"/>
      <c r="G14" s="37"/>
      <c r="H14" s="37"/>
      <c r="I14" s="37"/>
      <c r="J14" s="37"/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38"/>
      <c r="C15" s="37"/>
      <c r="D15" s="31" t="s">
        <v>28</v>
      </c>
      <c r="E15" s="37"/>
      <c r="F15" s="37"/>
      <c r="G15" s="37"/>
      <c r="H15" s="37"/>
      <c r="I15" s="31" t="s">
        <v>25</v>
      </c>
      <c r="J15" s="32" t="str">
        <f>'Rekapitulace stavby'!AN13</f>
        <v>Vyplň údaj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8" customHeight="1">
      <c r="A16" s="37"/>
      <c r="B16" s="38"/>
      <c r="C16" s="37"/>
      <c r="D16" s="37"/>
      <c r="E16" s="32" t="str">
        <f>'Rekapitulace stavby'!E14</f>
        <v>Vyplň údaj</v>
      </c>
      <c r="F16" s="26"/>
      <c r="G16" s="26"/>
      <c r="H16" s="26"/>
      <c r="I16" s="31" t="s">
        <v>27</v>
      </c>
      <c r="J16" s="32" t="str">
        <f>'Rekapitulace stavby'!AN14</f>
        <v>Vyplň údaj</v>
      </c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6.96" customHeight="1">
      <c r="A17" s="37"/>
      <c r="B17" s="38"/>
      <c r="C17" s="37"/>
      <c r="D17" s="37"/>
      <c r="E17" s="37"/>
      <c r="F17" s="37"/>
      <c r="G17" s="37"/>
      <c r="H17" s="37"/>
      <c r="I17" s="37"/>
      <c r="J17" s="37"/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38"/>
      <c r="C18" s="37"/>
      <c r="D18" s="31" t="s">
        <v>30</v>
      </c>
      <c r="E18" s="37"/>
      <c r="F18" s="37"/>
      <c r="G18" s="37"/>
      <c r="H18" s="37"/>
      <c r="I18" s="31" t="s">
        <v>25</v>
      </c>
      <c r="J18" s="26" t="str">
        <f>IF('Rekapitulace stavby'!AN16="","",'Rekapitulace stavby'!AN16)</f>
        <v/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38"/>
      <c r="C19" s="37"/>
      <c r="D19" s="37"/>
      <c r="E19" s="26" t="str">
        <f>IF('Rekapitulace stavby'!E17="","",'Rekapitulace stavby'!E17)</f>
        <v xml:space="preserve"> </v>
      </c>
      <c r="F19" s="37"/>
      <c r="G19" s="37"/>
      <c r="H19" s="37"/>
      <c r="I19" s="31" t="s">
        <v>27</v>
      </c>
      <c r="J19" s="26" t="str">
        <f>IF('Rekapitulace stavby'!AN17="","",'Rekapitulace stavby'!AN17)</f>
        <v/>
      </c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38"/>
      <c r="C20" s="37"/>
      <c r="D20" s="37"/>
      <c r="E20" s="37"/>
      <c r="F20" s="37"/>
      <c r="G20" s="37"/>
      <c r="H20" s="37"/>
      <c r="I20" s="37"/>
      <c r="J20" s="37"/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38"/>
      <c r="C21" s="37"/>
      <c r="D21" s="31" t="s">
        <v>32</v>
      </c>
      <c r="E21" s="37"/>
      <c r="F21" s="37"/>
      <c r="G21" s="37"/>
      <c r="H21" s="37"/>
      <c r="I21" s="31" t="s">
        <v>25</v>
      </c>
      <c r="J21" s="26" t="str">
        <f>IF('Rekapitulace stavby'!AN19="","",'Rekapitulace stavby'!AN19)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38"/>
      <c r="C22" s="37"/>
      <c r="D22" s="37"/>
      <c r="E22" s="26" t="str">
        <f>IF('Rekapitulace stavby'!E20="","",'Rekapitulace stavby'!E20)</f>
        <v xml:space="preserve"> </v>
      </c>
      <c r="F22" s="37"/>
      <c r="G22" s="37"/>
      <c r="H22" s="37"/>
      <c r="I22" s="31" t="s">
        <v>27</v>
      </c>
      <c r="J22" s="26" t="str">
        <f>IF('Rekapitulace stavby'!AN20="","",'Rekapitulace stavby'!AN20)</f>
        <v/>
      </c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38"/>
      <c r="C23" s="37"/>
      <c r="D23" s="37"/>
      <c r="E23" s="37"/>
      <c r="F23" s="37"/>
      <c r="G23" s="37"/>
      <c r="H23" s="37"/>
      <c r="I23" s="37"/>
      <c r="J23" s="37"/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38"/>
      <c r="C24" s="37"/>
      <c r="D24" s="31" t="s">
        <v>33</v>
      </c>
      <c r="E24" s="37"/>
      <c r="F24" s="37"/>
      <c r="G24" s="37"/>
      <c r="H24" s="37"/>
      <c r="I24" s="37"/>
      <c r="J24" s="37"/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8" customFormat="1" ht="16.5" customHeight="1">
      <c r="A25" s="115"/>
      <c r="B25" s="116"/>
      <c r="C25" s="115"/>
      <c r="D25" s="115"/>
      <c r="E25" s="35" t="s">
        <v>1</v>
      </c>
      <c r="F25" s="35"/>
      <c r="G25" s="35"/>
      <c r="H25" s="35"/>
      <c r="I25" s="115"/>
      <c r="J25" s="115"/>
      <c r="K25" s="115"/>
      <c r="L25" s="117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</row>
    <row r="26" s="2" customFormat="1" ht="6.96" customHeight="1">
      <c r="A26" s="37"/>
      <c r="B26" s="38"/>
      <c r="C26" s="37"/>
      <c r="D26" s="37"/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38"/>
      <c r="C27" s="37"/>
      <c r="D27" s="89"/>
      <c r="E27" s="89"/>
      <c r="F27" s="89"/>
      <c r="G27" s="89"/>
      <c r="H27" s="89"/>
      <c r="I27" s="89"/>
      <c r="J27" s="89"/>
      <c r="K27" s="89"/>
      <c r="L27" s="54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25.44" customHeight="1">
      <c r="A28" s="37"/>
      <c r="B28" s="38"/>
      <c r="C28" s="37"/>
      <c r="D28" s="118" t="s">
        <v>34</v>
      </c>
      <c r="E28" s="37"/>
      <c r="F28" s="37"/>
      <c r="G28" s="37"/>
      <c r="H28" s="37"/>
      <c r="I28" s="37"/>
      <c r="J28" s="95">
        <f>ROUND(J126, 2)</f>
        <v>0</v>
      </c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38"/>
      <c r="C30" s="37"/>
      <c r="D30" s="37"/>
      <c r="E30" s="37"/>
      <c r="F30" s="42" t="s">
        <v>36</v>
      </c>
      <c r="G30" s="37"/>
      <c r="H30" s="37"/>
      <c r="I30" s="42" t="s">
        <v>35</v>
      </c>
      <c r="J30" s="42" t="s">
        <v>37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38"/>
      <c r="C31" s="37"/>
      <c r="D31" s="119" t="s">
        <v>38</v>
      </c>
      <c r="E31" s="31" t="s">
        <v>39</v>
      </c>
      <c r="F31" s="120">
        <f>ROUND((SUM(BE126:BE220)),  2)</f>
        <v>0</v>
      </c>
      <c r="G31" s="37"/>
      <c r="H31" s="37"/>
      <c r="I31" s="121">
        <v>0.20999999999999999</v>
      </c>
      <c r="J31" s="120">
        <f>ROUND(((SUM(BE126:BE220))*I31),  2)</f>
        <v>0</v>
      </c>
      <c r="K31" s="37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1" t="s">
        <v>40</v>
      </c>
      <c r="F32" s="120">
        <f>ROUND((SUM(BF126:BF220)),  2)</f>
        <v>0</v>
      </c>
      <c r="G32" s="37"/>
      <c r="H32" s="37"/>
      <c r="I32" s="121">
        <v>0.12</v>
      </c>
      <c r="J32" s="120">
        <f>ROUND(((SUM(BF126:BF220))*I32),  2)</f>
        <v>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38"/>
      <c r="C33" s="37"/>
      <c r="D33" s="37"/>
      <c r="E33" s="31" t="s">
        <v>41</v>
      </c>
      <c r="F33" s="120">
        <f>ROUND((SUM(BG126:BG220)),  2)</f>
        <v>0</v>
      </c>
      <c r="G33" s="37"/>
      <c r="H33" s="37"/>
      <c r="I33" s="121">
        <v>0.20999999999999999</v>
      </c>
      <c r="J33" s="120">
        <f>0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38"/>
      <c r="C34" s="37"/>
      <c r="D34" s="37"/>
      <c r="E34" s="31" t="s">
        <v>42</v>
      </c>
      <c r="F34" s="120">
        <f>ROUND((SUM(BH126:BH220)),  2)</f>
        <v>0</v>
      </c>
      <c r="G34" s="37"/>
      <c r="H34" s="37"/>
      <c r="I34" s="121">
        <v>0.12</v>
      </c>
      <c r="J34" s="120">
        <f>0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43</v>
      </c>
      <c r="F35" s="120">
        <f>ROUND((SUM(BI126:BI220)),  2)</f>
        <v>0</v>
      </c>
      <c r="G35" s="37"/>
      <c r="H35" s="37"/>
      <c r="I35" s="121">
        <v>0</v>
      </c>
      <c r="J35" s="120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25.44" customHeight="1">
      <c r="A37" s="37"/>
      <c r="B37" s="38"/>
      <c r="C37" s="122"/>
      <c r="D37" s="123" t="s">
        <v>44</v>
      </c>
      <c r="E37" s="80"/>
      <c r="F37" s="80"/>
      <c r="G37" s="124" t="s">
        <v>45</v>
      </c>
      <c r="H37" s="125" t="s">
        <v>46</v>
      </c>
      <c r="I37" s="80"/>
      <c r="J37" s="126">
        <f>SUM(J28:J35)</f>
        <v>0</v>
      </c>
      <c r="K37" s="12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1" customFormat="1" ht="14.4" customHeight="1">
      <c r="B39" s="21"/>
      <c r="L39" s="21"/>
    </row>
    <row r="40" s="1" customFormat="1" ht="14.4" customHeight="1">
      <c r="B40" s="21"/>
      <c r="L40" s="21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47</v>
      </c>
      <c r="E50" s="56"/>
      <c r="F50" s="56"/>
      <c r="G50" s="55" t="s">
        <v>48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49</v>
      </c>
      <c r="E61" s="40"/>
      <c r="F61" s="128" t="s">
        <v>50</v>
      </c>
      <c r="G61" s="57" t="s">
        <v>49</v>
      </c>
      <c r="H61" s="40"/>
      <c r="I61" s="40"/>
      <c r="J61" s="129" t="s">
        <v>50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51</v>
      </c>
      <c r="E65" s="58"/>
      <c r="F65" s="58"/>
      <c r="G65" s="55" t="s">
        <v>52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49</v>
      </c>
      <c r="E76" s="40"/>
      <c r="F76" s="128" t="s">
        <v>50</v>
      </c>
      <c r="G76" s="57" t="s">
        <v>49</v>
      </c>
      <c r="H76" s="40"/>
      <c r="I76" s="40"/>
      <c r="J76" s="129" t="s">
        <v>50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83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30" customHeight="1">
      <c r="A85" s="37"/>
      <c r="B85" s="38"/>
      <c r="C85" s="37"/>
      <c r="D85" s="37"/>
      <c r="E85" s="66" t="str">
        <f>E7</f>
        <v>Rekonstrukce stávajícího oplocení sportovního areálu na parc.č. 1588/2 k.ú. Kateřinky u Opavy</v>
      </c>
      <c r="F85" s="37"/>
      <c r="G85" s="37"/>
      <c r="H85" s="37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2" customHeight="1">
      <c r="A87" s="37"/>
      <c r="B87" s="38"/>
      <c r="C87" s="31" t="s">
        <v>20</v>
      </c>
      <c r="D87" s="37"/>
      <c r="E87" s="37"/>
      <c r="F87" s="26" t="str">
        <f>F10</f>
        <v>Opava</v>
      </c>
      <c r="G87" s="37"/>
      <c r="H87" s="37"/>
      <c r="I87" s="31" t="s">
        <v>22</v>
      </c>
      <c r="J87" s="68" t="str">
        <f>IF(J10="","",J10)</f>
        <v>13. 6. 2025</v>
      </c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5.15" customHeight="1">
      <c r="A89" s="37"/>
      <c r="B89" s="38"/>
      <c r="C89" s="31" t="s">
        <v>24</v>
      </c>
      <c r="D89" s="37"/>
      <c r="E89" s="37"/>
      <c r="F89" s="26" t="str">
        <f>E13</f>
        <v xml:space="preserve"> </v>
      </c>
      <c r="G89" s="37"/>
      <c r="H89" s="37"/>
      <c r="I89" s="31" t="s">
        <v>30</v>
      </c>
      <c r="J89" s="35" t="str">
        <f>E19</f>
        <v xml:space="preserve"> 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5.15" customHeight="1">
      <c r="A90" s="37"/>
      <c r="B90" s="38"/>
      <c r="C90" s="31" t="s">
        <v>28</v>
      </c>
      <c r="D90" s="37"/>
      <c r="E90" s="37"/>
      <c r="F90" s="26" t="str">
        <f>IF(E16="","",E16)</f>
        <v>Vyplň údaj</v>
      </c>
      <c r="G90" s="37"/>
      <c r="H90" s="37"/>
      <c r="I90" s="31" t="s">
        <v>32</v>
      </c>
      <c r="J90" s="35" t="str">
        <f>E22</f>
        <v xml:space="preserve"> </v>
      </c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0.32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9.28" customHeight="1">
      <c r="A92" s="37"/>
      <c r="B92" s="38"/>
      <c r="C92" s="130" t="s">
        <v>84</v>
      </c>
      <c r="D92" s="122"/>
      <c r="E92" s="122"/>
      <c r="F92" s="122"/>
      <c r="G92" s="122"/>
      <c r="H92" s="122"/>
      <c r="I92" s="122"/>
      <c r="J92" s="131" t="s">
        <v>85</v>
      </c>
      <c r="K92" s="122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2.8" customHeight="1">
      <c r="A94" s="37"/>
      <c r="B94" s="38"/>
      <c r="C94" s="132" t="s">
        <v>86</v>
      </c>
      <c r="D94" s="37"/>
      <c r="E94" s="37"/>
      <c r="F94" s="37"/>
      <c r="G94" s="37"/>
      <c r="H94" s="37"/>
      <c r="I94" s="37"/>
      <c r="J94" s="95">
        <f>J126</f>
        <v>0</v>
      </c>
      <c r="K94" s="37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U94" s="18" t="s">
        <v>87</v>
      </c>
    </row>
    <row r="95" s="9" customFormat="1" ht="24.96" customHeight="1">
      <c r="A95" s="9"/>
      <c r="B95" s="133"/>
      <c r="C95" s="9"/>
      <c r="D95" s="134" t="s">
        <v>88</v>
      </c>
      <c r="E95" s="135"/>
      <c r="F95" s="135"/>
      <c r="G95" s="135"/>
      <c r="H95" s="135"/>
      <c r="I95" s="135"/>
      <c r="J95" s="136">
        <f>J127</f>
        <v>0</v>
      </c>
      <c r="K95" s="9"/>
      <c r="L95" s="133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37"/>
      <c r="C96" s="10"/>
      <c r="D96" s="138" t="s">
        <v>89</v>
      </c>
      <c r="E96" s="139"/>
      <c r="F96" s="139"/>
      <c r="G96" s="139"/>
      <c r="H96" s="139"/>
      <c r="I96" s="139"/>
      <c r="J96" s="140">
        <f>J128</f>
        <v>0</v>
      </c>
      <c r="K96" s="10"/>
      <c r="L96" s="137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37"/>
      <c r="C97" s="10"/>
      <c r="D97" s="138" t="s">
        <v>90</v>
      </c>
      <c r="E97" s="139"/>
      <c r="F97" s="139"/>
      <c r="G97" s="139"/>
      <c r="H97" s="139"/>
      <c r="I97" s="139"/>
      <c r="J97" s="140">
        <f>J149</f>
        <v>0</v>
      </c>
      <c r="K97" s="10"/>
      <c r="L97" s="137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37"/>
      <c r="C98" s="10"/>
      <c r="D98" s="138" t="s">
        <v>91</v>
      </c>
      <c r="E98" s="139"/>
      <c r="F98" s="139"/>
      <c r="G98" s="139"/>
      <c r="H98" s="139"/>
      <c r="I98" s="139"/>
      <c r="J98" s="140">
        <f>J155</f>
        <v>0</v>
      </c>
      <c r="K98" s="10"/>
      <c r="L98" s="13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37"/>
      <c r="C99" s="10"/>
      <c r="D99" s="138" t="s">
        <v>92</v>
      </c>
      <c r="E99" s="139"/>
      <c r="F99" s="139"/>
      <c r="G99" s="139"/>
      <c r="H99" s="139"/>
      <c r="I99" s="139"/>
      <c r="J99" s="140">
        <f>J173</f>
        <v>0</v>
      </c>
      <c r="K99" s="10"/>
      <c r="L99" s="13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37"/>
      <c r="C100" s="10"/>
      <c r="D100" s="138" t="s">
        <v>93</v>
      </c>
      <c r="E100" s="139"/>
      <c r="F100" s="139"/>
      <c r="G100" s="139"/>
      <c r="H100" s="139"/>
      <c r="I100" s="139"/>
      <c r="J100" s="140">
        <f>J175</f>
        <v>0</v>
      </c>
      <c r="K100" s="10"/>
      <c r="L100" s="13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37"/>
      <c r="C101" s="10"/>
      <c r="D101" s="138" t="s">
        <v>94</v>
      </c>
      <c r="E101" s="139"/>
      <c r="F101" s="139"/>
      <c r="G101" s="139"/>
      <c r="H101" s="139"/>
      <c r="I101" s="139"/>
      <c r="J101" s="140">
        <f>J187</f>
        <v>0</v>
      </c>
      <c r="K101" s="10"/>
      <c r="L101" s="13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37"/>
      <c r="C102" s="10"/>
      <c r="D102" s="138" t="s">
        <v>95</v>
      </c>
      <c r="E102" s="139"/>
      <c r="F102" s="139"/>
      <c r="G102" s="139"/>
      <c r="H102" s="139"/>
      <c r="I102" s="139"/>
      <c r="J102" s="140">
        <f>J193</f>
        <v>0</v>
      </c>
      <c r="K102" s="10"/>
      <c r="L102" s="13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33"/>
      <c r="C103" s="9"/>
      <c r="D103" s="134" t="s">
        <v>96</v>
      </c>
      <c r="E103" s="135"/>
      <c r="F103" s="135"/>
      <c r="G103" s="135"/>
      <c r="H103" s="135"/>
      <c r="I103" s="135"/>
      <c r="J103" s="136">
        <f>J195</f>
        <v>0</v>
      </c>
      <c r="K103" s="9"/>
      <c r="L103" s="13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37"/>
      <c r="C104" s="10"/>
      <c r="D104" s="138" t="s">
        <v>97</v>
      </c>
      <c r="E104" s="139"/>
      <c r="F104" s="139"/>
      <c r="G104" s="139"/>
      <c r="H104" s="139"/>
      <c r="I104" s="139"/>
      <c r="J104" s="140">
        <f>J196</f>
        <v>0</v>
      </c>
      <c r="K104" s="10"/>
      <c r="L104" s="13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33"/>
      <c r="C105" s="9"/>
      <c r="D105" s="134" t="s">
        <v>98</v>
      </c>
      <c r="E105" s="135"/>
      <c r="F105" s="135"/>
      <c r="G105" s="135"/>
      <c r="H105" s="135"/>
      <c r="I105" s="135"/>
      <c r="J105" s="136">
        <f>J209</f>
        <v>0</v>
      </c>
      <c r="K105" s="9"/>
      <c r="L105" s="13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37"/>
      <c r="C106" s="10"/>
      <c r="D106" s="138" t="s">
        <v>99</v>
      </c>
      <c r="E106" s="139"/>
      <c r="F106" s="139"/>
      <c r="G106" s="139"/>
      <c r="H106" s="139"/>
      <c r="I106" s="139"/>
      <c r="J106" s="140">
        <f>J210</f>
        <v>0</v>
      </c>
      <c r="K106" s="10"/>
      <c r="L106" s="13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37"/>
      <c r="C107" s="10"/>
      <c r="D107" s="138" t="s">
        <v>100</v>
      </c>
      <c r="E107" s="139"/>
      <c r="F107" s="139"/>
      <c r="G107" s="139"/>
      <c r="H107" s="139"/>
      <c r="I107" s="139"/>
      <c r="J107" s="140">
        <f>J213</f>
        <v>0</v>
      </c>
      <c r="K107" s="10"/>
      <c r="L107" s="13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37"/>
      <c r="C108" s="10"/>
      <c r="D108" s="138" t="s">
        <v>101</v>
      </c>
      <c r="E108" s="139"/>
      <c r="F108" s="139"/>
      <c r="G108" s="139"/>
      <c r="H108" s="139"/>
      <c r="I108" s="139"/>
      <c r="J108" s="140">
        <f>J217</f>
        <v>0</v>
      </c>
      <c r="K108" s="10"/>
      <c r="L108" s="13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7"/>
      <c r="B109" s="38"/>
      <c r="C109" s="37"/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59"/>
      <c r="C110" s="60"/>
      <c r="D110" s="60"/>
      <c r="E110" s="60"/>
      <c r="F110" s="60"/>
      <c r="G110" s="60"/>
      <c r="H110" s="60"/>
      <c r="I110" s="60"/>
      <c r="J110" s="60"/>
      <c r="K110" s="60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4" s="2" customFormat="1" ht="6.96" customHeight="1">
      <c r="A114" s="37"/>
      <c r="B114" s="61"/>
      <c r="C114" s="62"/>
      <c r="D114" s="62"/>
      <c r="E114" s="62"/>
      <c r="F114" s="62"/>
      <c r="G114" s="62"/>
      <c r="H114" s="62"/>
      <c r="I114" s="62"/>
      <c r="J114" s="62"/>
      <c r="K114" s="62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4.96" customHeight="1">
      <c r="A115" s="37"/>
      <c r="B115" s="38"/>
      <c r="C115" s="22" t="s">
        <v>102</v>
      </c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7"/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16</v>
      </c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30" customHeight="1">
      <c r="A118" s="37"/>
      <c r="B118" s="38"/>
      <c r="C118" s="37"/>
      <c r="D118" s="37"/>
      <c r="E118" s="66" t="str">
        <f>E7</f>
        <v>Rekonstrukce stávajícího oplocení sportovního areálu na parc.č. 1588/2 k.ú. Kateřinky u Opavy</v>
      </c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7"/>
      <c r="D119" s="37"/>
      <c r="E119" s="37"/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20</v>
      </c>
      <c r="D120" s="37"/>
      <c r="E120" s="37"/>
      <c r="F120" s="26" t="str">
        <f>F10</f>
        <v>Opava</v>
      </c>
      <c r="G120" s="37"/>
      <c r="H120" s="37"/>
      <c r="I120" s="31" t="s">
        <v>22</v>
      </c>
      <c r="J120" s="68" t="str">
        <f>IF(J10="","",J10)</f>
        <v>13. 6. 2025</v>
      </c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7"/>
      <c r="D121" s="37"/>
      <c r="E121" s="37"/>
      <c r="F121" s="37"/>
      <c r="G121" s="37"/>
      <c r="H121" s="37"/>
      <c r="I121" s="37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24</v>
      </c>
      <c r="D122" s="37"/>
      <c r="E122" s="37"/>
      <c r="F122" s="26" t="str">
        <f>E13</f>
        <v xml:space="preserve"> </v>
      </c>
      <c r="G122" s="37"/>
      <c r="H122" s="37"/>
      <c r="I122" s="31" t="s">
        <v>30</v>
      </c>
      <c r="J122" s="35" t="str">
        <f>E19</f>
        <v xml:space="preserve"> </v>
      </c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28</v>
      </c>
      <c r="D123" s="37"/>
      <c r="E123" s="37"/>
      <c r="F123" s="26" t="str">
        <f>IF(E16="","",E16)</f>
        <v>Vyplň údaj</v>
      </c>
      <c r="G123" s="37"/>
      <c r="H123" s="37"/>
      <c r="I123" s="31" t="s">
        <v>32</v>
      </c>
      <c r="J123" s="35" t="str">
        <f>E22</f>
        <v xml:space="preserve"> </v>
      </c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0.32" customHeight="1">
      <c r="A124" s="37"/>
      <c r="B124" s="38"/>
      <c r="C124" s="37"/>
      <c r="D124" s="37"/>
      <c r="E124" s="37"/>
      <c r="F124" s="37"/>
      <c r="G124" s="37"/>
      <c r="H124" s="37"/>
      <c r="I124" s="37"/>
      <c r="J124" s="37"/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11" customFormat="1" ht="29.28" customHeight="1">
      <c r="A125" s="141"/>
      <c r="B125" s="142"/>
      <c r="C125" s="143" t="s">
        <v>103</v>
      </c>
      <c r="D125" s="144" t="s">
        <v>59</v>
      </c>
      <c r="E125" s="144" t="s">
        <v>55</v>
      </c>
      <c r="F125" s="144" t="s">
        <v>56</v>
      </c>
      <c r="G125" s="144" t="s">
        <v>104</v>
      </c>
      <c r="H125" s="144" t="s">
        <v>105</v>
      </c>
      <c r="I125" s="144" t="s">
        <v>106</v>
      </c>
      <c r="J125" s="144" t="s">
        <v>85</v>
      </c>
      <c r="K125" s="145" t="s">
        <v>107</v>
      </c>
      <c r="L125" s="146"/>
      <c r="M125" s="85" t="s">
        <v>1</v>
      </c>
      <c r="N125" s="86" t="s">
        <v>38</v>
      </c>
      <c r="O125" s="86" t="s">
        <v>108</v>
      </c>
      <c r="P125" s="86" t="s">
        <v>109</v>
      </c>
      <c r="Q125" s="86" t="s">
        <v>110</v>
      </c>
      <c r="R125" s="86" t="s">
        <v>111</v>
      </c>
      <c r="S125" s="86" t="s">
        <v>112</v>
      </c>
      <c r="T125" s="87" t="s">
        <v>113</v>
      </c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1"/>
      <c r="AE125" s="141"/>
    </row>
    <row r="126" s="2" customFormat="1" ht="22.8" customHeight="1">
      <c r="A126" s="37"/>
      <c r="B126" s="38"/>
      <c r="C126" s="92" t="s">
        <v>114</v>
      </c>
      <c r="D126" s="37"/>
      <c r="E126" s="37"/>
      <c r="F126" s="37"/>
      <c r="G126" s="37"/>
      <c r="H126" s="37"/>
      <c r="I126" s="37"/>
      <c r="J126" s="147">
        <f>BK126</f>
        <v>0</v>
      </c>
      <c r="K126" s="37"/>
      <c r="L126" s="38"/>
      <c r="M126" s="88"/>
      <c r="N126" s="72"/>
      <c r="O126" s="89"/>
      <c r="P126" s="148">
        <f>P127+P195+P209</f>
        <v>0</v>
      </c>
      <c r="Q126" s="89"/>
      <c r="R126" s="148">
        <f>R127+R195+R209</f>
        <v>57.224105019999996</v>
      </c>
      <c r="S126" s="89"/>
      <c r="T126" s="149">
        <f>T127+T195+T209</f>
        <v>30.618000000000002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8" t="s">
        <v>73</v>
      </c>
      <c r="AU126" s="18" t="s">
        <v>87</v>
      </c>
      <c r="BK126" s="150">
        <f>BK127+BK195+BK209</f>
        <v>0</v>
      </c>
    </row>
    <row r="127" s="12" customFormat="1" ht="25.92" customHeight="1">
      <c r="A127" s="12"/>
      <c r="B127" s="151"/>
      <c r="C127" s="12"/>
      <c r="D127" s="152" t="s">
        <v>73</v>
      </c>
      <c r="E127" s="153" t="s">
        <v>115</v>
      </c>
      <c r="F127" s="153" t="s">
        <v>116</v>
      </c>
      <c r="G127" s="12"/>
      <c r="H127" s="12"/>
      <c r="I127" s="154"/>
      <c r="J127" s="155">
        <f>BK127</f>
        <v>0</v>
      </c>
      <c r="K127" s="12"/>
      <c r="L127" s="151"/>
      <c r="M127" s="156"/>
      <c r="N127" s="157"/>
      <c r="O127" s="157"/>
      <c r="P127" s="158">
        <f>P128+P149+P155+P173+P175+P187+P193</f>
        <v>0</v>
      </c>
      <c r="Q127" s="157"/>
      <c r="R127" s="158">
        <f>R128+R149+R155+R173+R175+R187+R193</f>
        <v>54.839315019999994</v>
      </c>
      <c r="S127" s="157"/>
      <c r="T127" s="159">
        <f>T128+T149+T155+T173+T175+T187+T193</f>
        <v>30.618000000000002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2" t="s">
        <v>79</v>
      </c>
      <c r="AT127" s="160" t="s">
        <v>73</v>
      </c>
      <c r="AU127" s="160" t="s">
        <v>74</v>
      </c>
      <c r="AY127" s="152" t="s">
        <v>117</v>
      </c>
      <c r="BK127" s="161">
        <f>BK128+BK149+BK155+BK173+BK175+BK187+BK193</f>
        <v>0</v>
      </c>
    </row>
    <row r="128" s="12" customFormat="1" ht="22.8" customHeight="1">
      <c r="A128" s="12"/>
      <c r="B128" s="151"/>
      <c r="C128" s="12"/>
      <c r="D128" s="152" t="s">
        <v>73</v>
      </c>
      <c r="E128" s="162" t="s">
        <v>79</v>
      </c>
      <c r="F128" s="162" t="s">
        <v>118</v>
      </c>
      <c r="G128" s="12"/>
      <c r="H128" s="12"/>
      <c r="I128" s="154"/>
      <c r="J128" s="163">
        <f>BK128</f>
        <v>0</v>
      </c>
      <c r="K128" s="12"/>
      <c r="L128" s="151"/>
      <c r="M128" s="156"/>
      <c r="N128" s="157"/>
      <c r="O128" s="157"/>
      <c r="P128" s="158">
        <f>SUM(P129:P148)</f>
        <v>0</v>
      </c>
      <c r="Q128" s="157"/>
      <c r="R128" s="158">
        <f>SUM(R129:R148)</f>
        <v>0</v>
      </c>
      <c r="S128" s="157"/>
      <c r="T128" s="159">
        <f>SUM(T129:T148)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52" t="s">
        <v>79</v>
      </c>
      <c r="AT128" s="160" t="s">
        <v>73</v>
      </c>
      <c r="AU128" s="160" t="s">
        <v>79</v>
      </c>
      <c r="AY128" s="152" t="s">
        <v>117</v>
      </c>
      <c r="BK128" s="161">
        <f>SUM(BK129:BK148)</f>
        <v>0</v>
      </c>
    </row>
    <row r="129" s="2" customFormat="1" ht="24.15" customHeight="1">
      <c r="A129" s="37"/>
      <c r="B129" s="164"/>
      <c r="C129" s="165" t="s">
        <v>79</v>
      </c>
      <c r="D129" s="165" t="s">
        <v>119</v>
      </c>
      <c r="E129" s="166" t="s">
        <v>120</v>
      </c>
      <c r="F129" s="167" t="s">
        <v>121</v>
      </c>
      <c r="G129" s="168" t="s">
        <v>122</v>
      </c>
      <c r="H129" s="169">
        <v>145.80000000000001</v>
      </c>
      <c r="I129" s="170"/>
      <c r="J129" s="171">
        <f>ROUND(I129*H129,2)</f>
        <v>0</v>
      </c>
      <c r="K129" s="167" t="s">
        <v>123</v>
      </c>
      <c r="L129" s="38"/>
      <c r="M129" s="172" t="s">
        <v>1</v>
      </c>
      <c r="N129" s="173" t="s">
        <v>39</v>
      </c>
      <c r="O129" s="76"/>
      <c r="P129" s="174">
        <f>O129*H129</f>
        <v>0</v>
      </c>
      <c r="Q129" s="174">
        <v>0</v>
      </c>
      <c r="R129" s="174">
        <f>Q129*H129</f>
        <v>0</v>
      </c>
      <c r="S129" s="174">
        <v>0</v>
      </c>
      <c r="T129" s="175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76" t="s">
        <v>124</v>
      </c>
      <c r="AT129" s="176" t="s">
        <v>119</v>
      </c>
      <c r="AU129" s="176" t="s">
        <v>81</v>
      </c>
      <c r="AY129" s="18" t="s">
        <v>117</v>
      </c>
      <c r="BE129" s="177">
        <f>IF(N129="základní",J129,0)</f>
        <v>0</v>
      </c>
      <c r="BF129" s="177">
        <f>IF(N129="snížená",J129,0)</f>
        <v>0</v>
      </c>
      <c r="BG129" s="177">
        <f>IF(N129="zákl. přenesená",J129,0)</f>
        <v>0</v>
      </c>
      <c r="BH129" s="177">
        <f>IF(N129="sníž. přenesená",J129,0)</f>
        <v>0</v>
      </c>
      <c r="BI129" s="177">
        <f>IF(N129="nulová",J129,0)</f>
        <v>0</v>
      </c>
      <c r="BJ129" s="18" t="s">
        <v>79</v>
      </c>
      <c r="BK129" s="177">
        <f>ROUND(I129*H129,2)</f>
        <v>0</v>
      </c>
      <c r="BL129" s="18" t="s">
        <v>124</v>
      </c>
      <c r="BM129" s="176" t="s">
        <v>125</v>
      </c>
    </row>
    <row r="130" s="13" customFormat="1">
      <c r="A130" s="13"/>
      <c r="B130" s="178"/>
      <c r="C130" s="13"/>
      <c r="D130" s="179" t="s">
        <v>126</v>
      </c>
      <c r="E130" s="180" t="s">
        <v>1</v>
      </c>
      <c r="F130" s="181" t="s">
        <v>127</v>
      </c>
      <c r="G130" s="13"/>
      <c r="H130" s="182">
        <v>66.599999999999994</v>
      </c>
      <c r="I130" s="183"/>
      <c r="J130" s="13"/>
      <c r="K130" s="13"/>
      <c r="L130" s="178"/>
      <c r="M130" s="184"/>
      <c r="N130" s="185"/>
      <c r="O130" s="185"/>
      <c r="P130" s="185"/>
      <c r="Q130" s="185"/>
      <c r="R130" s="185"/>
      <c r="S130" s="185"/>
      <c r="T130" s="18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80" t="s">
        <v>126</v>
      </c>
      <c r="AU130" s="180" t="s">
        <v>81</v>
      </c>
      <c r="AV130" s="13" t="s">
        <v>81</v>
      </c>
      <c r="AW130" s="13" t="s">
        <v>31</v>
      </c>
      <c r="AX130" s="13" t="s">
        <v>74</v>
      </c>
      <c r="AY130" s="180" t="s">
        <v>117</v>
      </c>
    </row>
    <row r="131" s="13" customFormat="1">
      <c r="A131" s="13"/>
      <c r="B131" s="178"/>
      <c r="C131" s="13"/>
      <c r="D131" s="179" t="s">
        <v>126</v>
      </c>
      <c r="E131" s="180" t="s">
        <v>1</v>
      </c>
      <c r="F131" s="181" t="s">
        <v>128</v>
      </c>
      <c r="G131" s="13"/>
      <c r="H131" s="182">
        <v>79.200000000000003</v>
      </c>
      <c r="I131" s="183"/>
      <c r="J131" s="13"/>
      <c r="K131" s="13"/>
      <c r="L131" s="178"/>
      <c r="M131" s="184"/>
      <c r="N131" s="185"/>
      <c r="O131" s="185"/>
      <c r="P131" s="185"/>
      <c r="Q131" s="185"/>
      <c r="R131" s="185"/>
      <c r="S131" s="185"/>
      <c r="T131" s="18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80" t="s">
        <v>126</v>
      </c>
      <c r="AU131" s="180" t="s">
        <v>81</v>
      </c>
      <c r="AV131" s="13" t="s">
        <v>81</v>
      </c>
      <c r="AW131" s="13" t="s">
        <v>31</v>
      </c>
      <c r="AX131" s="13" t="s">
        <v>74</v>
      </c>
      <c r="AY131" s="180" t="s">
        <v>117</v>
      </c>
    </row>
    <row r="132" s="14" customFormat="1">
      <c r="A132" s="14"/>
      <c r="B132" s="187"/>
      <c r="C132" s="14"/>
      <c r="D132" s="179" t="s">
        <v>126</v>
      </c>
      <c r="E132" s="188" t="s">
        <v>1</v>
      </c>
      <c r="F132" s="189" t="s">
        <v>129</v>
      </c>
      <c r="G132" s="14"/>
      <c r="H132" s="190">
        <v>145.80000000000001</v>
      </c>
      <c r="I132" s="191"/>
      <c r="J132" s="14"/>
      <c r="K132" s="14"/>
      <c r="L132" s="187"/>
      <c r="M132" s="192"/>
      <c r="N132" s="193"/>
      <c r="O132" s="193"/>
      <c r="P132" s="193"/>
      <c r="Q132" s="193"/>
      <c r="R132" s="193"/>
      <c r="S132" s="193"/>
      <c r="T132" s="19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188" t="s">
        <v>126</v>
      </c>
      <c r="AU132" s="188" t="s">
        <v>81</v>
      </c>
      <c r="AV132" s="14" t="s">
        <v>124</v>
      </c>
      <c r="AW132" s="14" t="s">
        <v>31</v>
      </c>
      <c r="AX132" s="14" t="s">
        <v>79</v>
      </c>
      <c r="AY132" s="188" t="s">
        <v>117</v>
      </c>
    </row>
    <row r="133" s="2" customFormat="1" ht="37.8" customHeight="1">
      <c r="A133" s="37"/>
      <c r="B133" s="164"/>
      <c r="C133" s="165" t="s">
        <v>81</v>
      </c>
      <c r="D133" s="165" t="s">
        <v>119</v>
      </c>
      <c r="E133" s="166" t="s">
        <v>130</v>
      </c>
      <c r="F133" s="167" t="s">
        <v>131</v>
      </c>
      <c r="G133" s="168" t="s">
        <v>132</v>
      </c>
      <c r="H133" s="169">
        <v>17.161000000000001</v>
      </c>
      <c r="I133" s="170"/>
      <c r="J133" s="171">
        <f>ROUND(I133*H133,2)</f>
        <v>0</v>
      </c>
      <c r="K133" s="167" t="s">
        <v>123</v>
      </c>
      <c r="L133" s="38"/>
      <c r="M133" s="172" t="s">
        <v>1</v>
      </c>
      <c r="N133" s="173" t="s">
        <v>39</v>
      </c>
      <c r="O133" s="76"/>
      <c r="P133" s="174">
        <f>O133*H133</f>
        <v>0</v>
      </c>
      <c r="Q133" s="174">
        <v>0</v>
      </c>
      <c r="R133" s="174">
        <f>Q133*H133</f>
        <v>0</v>
      </c>
      <c r="S133" s="174">
        <v>0</v>
      </c>
      <c r="T133" s="175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76" t="s">
        <v>124</v>
      </c>
      <c r="AT133" s="176" t="s">
        <v>119</v>
      </c>
      <c r="AU133" s="176" t="s">
        <v>81</v>
      </c>
      <c r="AY133" s="18" t="s">
        <v>117</v>
      </c>
      <c r="BE133" s="177">
        <f>IF(N133="základní",J133,0)</f>
        <v>0</v>
      </c>
      <c r="BF133" s="177">
        <f>IF(N133="snížená",J133,0)</f>
        <v>0</v>
      </c>
      <c r="BG133" s="177">
        <f>IF(N133="zákl. přenesená",J133,0)</f>
        <v>0</v>
      </c>
      <c r="BH133" s="177">
        <f>IF(N133="sníž. přenesená",J133,0)</f>
        <v>0</v>
      </c>
      <c r="BI133" s="177">
        <f>IF(N133="nulová",J133,0)</f>
        <v>0</v>
      </c>
      <c r="BJ133" s="18" t="s">
        <v>79</v>
      </c>
      <c r="BK133" s="177">
        <f>ROUND(I133*H133,2)</f>
        <v>0</v>
      </c>
      <c r="BL133" s="18" t="s">
        <v>124</v>
      </c>
      <c r="BM133" s="176" t="s">
        <v>133</v>
      </c>
    </row>
    <row r="134" s="13" customFormat="1">
      <c r="A134" s="13"/>
      <c r="B134" s="178"/>
      <c r="C134" s="13"/>
      <c r="D134" s="179" t="s">
        <v>126</v>
      </c>
      <c r="E134" s="180" t="s">
        <v>1</v>
      </c>
      <c r="F134" s="181" t="s">
        <v>134</v>
      </c>
      <c r="G134" s="13"/>
      <c r="H134" s="182">
        <v>8.0370000000000008</v>
      </c>
      <c r="I134" s="183"/>
      <c r="J134" s="13"/>
      <c r="K134" s="13"/>
      <c r="L134" s="178"/>
      <c r="M134" s="184"/>
      <c r="N134" s="185"/>
      <c r="O134" s="185"/>
      <c r="P134" s="185"/>
      <c r="Q134" s="185"/>
      <c r="R134" s="185"/>
      <c r="S134" s="185"/>
      <c r="T134" s="18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80" t="s">
        <v>126</v>
      </c>
      <c r="AU134" s="180" t="s">
        <v>81</v>
      </c>
      <c r="AV134" s="13" t="s">
        <v>81</v>
      </c>
      <c r="AW134" s="13" t="s">
        <v>31</v>
      </c>
      <c r="AX134" s="13" t="s">
        <v>74</v>
      </c>
      <c r="AY134" s="180" t="s">
        <v>117</v>
      </c>
    </row>
    <row r="135" s="13" customFormat="1">
      <c r="A135" s="13"/>
      <c r="B135" s="178"/>
      <c r="C135" s="13"/>
      <c r="D135" s="179" t="s">
        <v>126</v>
      </c>
      <c r="E135" s="180" t="s">
        <v>1</v>
      </c>
      <c r="F135" s="181" t="s">
        <v>135</v>
      </c>
      <c r="G135" s="13"/>
      <c r="H135" s="182">
        <v>9.1240000000000006</v>
      </c>
      <c r="I135" s="183"/>
      <c r="J135" s="13"/>
      <c r="K135" s="13"/>
      <c r="L135" s="178"/>
      <c r="M135" s="184"/>
      <c r="N135" s="185"/>
      <c r="O135" s="185"/>
      <c r="P135" s="185"/>
      <c r="Q135" s="185"/>
      <c r="R135" s="185"/>
      <c r="S135" s="185"/>
      <c r="T135" s="18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80" t="s">
        <v>126</v>
      </c>
      <c r="AU135" s="180" t="s">
        <v>81</v>
      </c>
      <c r="AV135" s="13" t="s">
        <v>81</v>
      </c>
      <c r="AW135" s="13" t="s">
        <v>31</v>
      </c>
      <c r="AX135" s="13" t="s">
        <v>74</v>
      </c>
      <c r="AY135" s="180" t="s">
        <v>117</v>
      </c>
    </row>
    <row r="136" s="14" customFormat="1">
      <c r="A136" s="14"/>
      <c r="B136" s="187"/>
      <c r="C136" s="14"/>
      <c r="D136" s="179" t="s">
        <v>126</v>
      </c>
      <c r="E136" s="188" t="s">
        <v>1</v>
      </c>
      <c r="F136" s="189" t="s">
        <v>129</v>
      </c>
      <c r="G136" s="14"/>
      <c r="H136" s="190">
        <v>17.161000000000001</v>
      </c>
      <c r="I136" s="191"/>
      <c r="J136" s="14"/>
      <c r="K136" s="14"/>
      <c r="L136" s="187"/>
      <c r="M136" s="192"/>
      <c r="N136" s="193"/>
      <c r="O136" s="193"/>
      <c r="P136" s="193"/>
      <c r="Q136" s="193"/>
      <c r="R136" s="193"/>
      <c r="S136" s="193"/>
      <c r="T136" s="19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188" t="s">
        <v>126</v>
      </c>
      <c r="AU136" s="188" t="s">
        <v>81</v>
      </c>
      <c r="AV136" s="14" t="s">
        <v>124</v>
      </c>
      <c r="AW136" s="14" t="s">
        <v>31</v>
      </c>
      <c r="AX136" s="14" t="s">
        <v>79</v>
      </c>
      <c r="AY136" s="188" t="s">
        <v>117</v>
      </c>
    </row>
    <row r="137" s="2" customFormat="1" ht="37.8" customHeight="1">
      <c r="A137" s="37"/>
      <c r="B137" s="164"/>
      <c r="C137" s="165" t="s">
        <v>136</v>
      </c>
      <c r="D137" s="165" t="s">
        <v>119</v>
      </c>
      <c r="E137" s="166" t="s">
        <v>137</v>
      </c>
      <c r="F137" s="167" t="s">
        <v>138</v>
      </c>
      <c r="G137" s="168" t="s">
        <v>132</v>
      </c>
      <c r="H137" s="169">
        <v>88.049999999999997</v>
      </c>
      <c r="I137" s="170"/>
      <c r="J137" s="171">
        <f>ROUND(I137*H137,2)</f>
        <v>0</v>
      </c>
      <c r="K137" s="167" t="s">
        <v>123</v>
      </c>
      <c r="L137" s="38"/>
      <c r="M137" s="172" t="s">
        <v>1</v>
      </c>
      <c r="N137" s="173" t="s">
        <v>39</v>
      </c>
      <c r="O137" s="76"/>
      <c r="P137" s="174">
        <f>O137*H137</f>
        <v>0</v>
      </c>
      <c r="Q137" s="174">
        <v>0</v>
      </c>
      <c r="R137" s="174">
        <f>Q137*H137</f>
        <v>0</v>
      </c>
      <c r="S137" s="174">
        <v>0</v>
      </c>
      <c r="T137" s="175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76" t="s">
        <v>124</v>
      </c>
      <c r="AT137" s="176" t="s">
        <v>119</v>
      </c>
      <c r="AU137" s="176" t="s">
        <v>81</v>
      </c>
      <c r="AY137" s="18" t="s">
        <v>117</v>
      </c>
      <c r="BE137" s="177">
        <f>IF(N137="základní",J137,0)</f>
        <v>0</v>
      </c>
      <c r="BF137" s="177">
        <f>IF(N137="snížená",J137,0)</f>
        <v>0</v>
      </c>
      <c r="BG137" s="177">
        <f>IF(N137="zákl. přenesená",J137,0)</f>
        <v>0</v>
      </c>
      <c r="BH137" s="177">
        <f>IF(N137="sníž. přenesená",J137,0)</f>
        <v>0</v>
      </c>
      <c r="BI137" s="177">
        <f>IF(N137="nulová",J137,0)</f>
        <v>0</v>
      </c>
      <c r="BJ137" s="18" t="s">
        <v>79</v>
      </c>
      <c r="BK137" s="177">
        <f>ROUND(I137*H137,2)</f>
        <v>0</v>
      </c>
      <c r="BL137" s="18" t="s">
        <v>124</v>
      </c>
      <c r="BM137" s="176" t="s">
        <v>139</v>
      </c>
    </row>
    <row r="138" s="15" customFormat="1">
      <c r="A138" s="15"/>
      <c r="B138" s="195"/>
      <c r="C138" s="15"/>
      <c r="D138" s="179" t="s">
        <v>126</v>
      </c>
      <c r="E138" s="196" t="s">
        <v>1</v>
      </c>
      <c r="F138" s="197" t="s">
        <v>140</v>
      </c>
      <c r="G138" s="15"/>
      <c r="H138" s="196" t="s">
        <v>1</v>
      </c>
      <c r="I138" s="198"/>
      <c r="J138" s="15"/>
      <c r="K138" s="15"/>
      <c r="L138" s="195"/>
      <c r="M138" s="199"/>
      <c r="N138" s="200"/>
      <c r="O138" s="200"/>
      <c r="P138" s="200"/>
      <c r="Q138" s="200"/>
      <c r="R138" s="200"/>
      <c r="S138" s="200"/>
      <c r="T138" s="201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196" t="s">
        <v>126</v>
      </c>
      <c r="AU138" s="196" t="s">
        <v>81</v>
      </c>
      <c r="AV138" s="15" t="s">
        <v>79</v>
      </c>
      <c r="AW138" s="15" t="s">
        <v>31</v>
      </c>
      <c r="AX138" s="15" t="s">
        <v>74</v>
      </c>
      <c r="AY138" s="196" t="s">
        <v>117</v>
      </c>
    </row>
    <row r="139" s="13" customFormat="1">
      <c r="A139" s="13"/>
      <c r="B139" s="178"/>
      <c r="C139" s="13"/>
      <c r="D139" s="179" t="s">
        <v>126</v>
      </c>
      <c r="E139" s="180" t="s">
        <v>1</v>
      </c>
      <c r="F139" s="181" t="s">
        <v>141</v>
      </c>
      <c r="G139" s="13"/>
      <c r="H139" s="182">
        <v>88.049999999999997</v>
      </c>
      <c r="I139" s="183"/>
      <c r="J139" s="13"/>
      <c r="K139" s="13"/>
      <c r="L139" s="178"/>
      <c r="M139" s="184"/>
      <c r="N139" s="185"/>
      <c r="O139" s="185"/>
      <c r="P139" s="185"/>
      <c r="Q139" s="185"/>
      <c r="R139" s="185"/>
      <c r="S139" s="185"/>
      <c r="T139" s="18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80" t="s">
        <v>126</v>
      </c>
      <c r="AU139" s="180" t="s">
        <v>81</v>
      </c>
      <c r="AV139" s="13" t="s">
        <v>81</v>
      </c>
      <c r="AW139" s="13" t="s">
        <v>31</v>
      </c>
      <c r="AX139" s="13" t="s">
        <v>79</v>
      </c>
      <c r="AY139" s="180" t="s">
        <v>117</v>
      </c>
    </row>
    <row r="140" s="2" customFormat="1" ht="37.8" customHeight="1">
      <c r="A140" s="37"/>
      <c r="B140" s="164"/>
      <c r="C140" s="165" t="s">
        <v>124</v>
      </c>
      <c r="D140" s="165" t="s">
        <v>119</v>
      </c>
      <c r="E140" s="166" t="s">
        <v>142</v>
      </c>
      <c r="F140" s="167" t="s">
        <v>143</v>
      </c>
      <c r="G140" s="168" t="s">
        <v>132</v>
      </c>
      <c r="H140" s="169">
        <v>17.161000000000001</v>
      </c>
      <c r="I140" s="170"/>
      <c r="J140" s="171">
        <f>ROUND(I140*H140,2)</f>
        <v>0</v>
      </c>
      <c r="K140" s="167" t="s">
        <v>123</v>
      </c>
      <c r="L140" s="38"/>
      <c r="M140" s="172" t="s">
        <v>1</v>
      </c>
      <c r="N140" s="173" t="s">
        <v>39</v>
      </c>
      <c r="O140" s="76"/>
      <c r="P140" s="174">
        <f>O140*H140</f>
        <v>0</v>
      </c>
      <c r="Q140" s="174">
        <v>0</v>
      </c>
      <c r="R140" s="174">
        <f>Q140*H140</f>
        <v>0</v>
      </c>
      <c r="S140" s="174">
        <v>0</v>
      </c>
      <c r="T140" s="175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76" t="s">
        <v>124</v>
      </c>
      <c r="AT140" s="176" t="s">
        <v>119</v>
      </c>
      <c r="AU140" s="176" t="s">
        <v>81</v>
      </c>
      <c r="AY140" s="18" t="s">
        <v>117</v>
      </c>
      <c r="BE140" s="177">
        <f>IF(N140="základní",J140,0)</f>
        <v>0</v>
      </c>
      <c r="BF140" s="177">
        <f>IF(N140="snížená",J140,0)</f>
        <v>0</v>
      </c>
      <c r="BG140" s="177">
        <f>IF(N140="zákl. přenesená",J140,0)</f>
        <v>0</v>
      </c>
      <c r="BH140" s="177">
        <f>IF(N140="sníž. přenesená",J140,0)</f>
        <v>0</v>
      </c>
      <c r="BI140" s="177">
        <f>IF(N140="nulová",J140,0)</f>
        <v>0</v>
      </c>
      <c r="BJ140" s="18" t="s">
        <v>79</v>
      </c>
      <c r="BK140" s="177">
        <f>ROUND(I140*H140,2)</f>
        <v>0</v>
      </c>
      <c r="BL140" s="18" t="s">
        <v>124</v>
      </c>
      <c r="BM140" s="176" t="s">
        <v>144</v>
      </c>
    </row>
    <row r="141" s="2" customFormat="1" ht="24.15" customHeight="1">
      <c r="A141" s="37"/>
      <c r="B141" s="164"/>
      <c r="C141" s="165" t="s">
        <v>145</v>
      </c>
      <c r="D141" s="165" t="s">
        <v>119</v>
      </c>
      <c r="E141" s="166" t="s">
        <v>146</v>
      </c>
      <c r="F141" s="167" t="s">
        <v>147</v>
      </c>
      <c r="G141" s="168" t="s">
        <v>148</v>
      </c>
      <c r="H141" s="169">
        <v>32.606000000000002</v>
      </c>
      <c r="I141" s="170"/>
      <c r="J141" s="171">
        <f>ROUND(I141*H141,2)</f>
        <v>0</v>
      </c>
      <c r="K141" s="167" t="s">
        <v>123</v>
      </c>
      <c r="L141" s="38"/>
      <c r="M141" s="172" t="s">
        <v>1</v>
      </c>
      <c r="N141" s="173" t="s">
        <v>39</v>
      </c>
      <c r="O141" s="76"/>
      <c r="P141" s="174">
        <f>O141*H141</f>
        <v>0</v>
      </c>
      <c r="Q141" s="174">
        <v>0</v>
      </c>
      <c r="R141" s="174">
        <f>Q141*H141</f>
        <v>0</v>
      </c>
      <c r="S141" s="174">
        <v>0</v>
      </c>
      <c r="T141" s="175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76" t="s">
        <v>124</v>
      </c>
      <c r="AT141" s="176" t="s">
        <v>119</v>
      </c>
      <c r="AU141" s="176" t="s">
        <v>81</v>
      </c>
      <c r="AY141" s="18" t="s">
        <v>117</v>
      </c>
      <c r="BE141" s="177">
        <f>IF(N141="základní",J141,0)</f>
        <v>0</v>
      </c>
      <c r="BF141" s="177">
        <f>IF(N141="snížená",J141,0)</f>
        <v>0</v>
      </c>
      <c r="BG141" s="177">
        <f>IF(N141="zákl. přenesená",J141,0)</f>
        <v>0</v>
      </c>
      <c r="BH141" s="177">
        <f>IF(N141="sníž. přenesená",J141,0)</f>
        <v>0</v>
      </c>
      <c r="BI141" s="177">
        <f>IF(N141="nulová",J141,0)</f>
        <v>0</v>
      </c>
      <c r="BJ141" s="18" t="s">
        <v>79</v>
      </c>
      <c r="BK141" s="177">
        <f>ROUND(I141*H141,2)</f>
        <v>0</v>
      </c>
      <c r="BL141" s="18" t="s">
        <v>124</v>
      </c>
      <c r="BM141" s="176" t="s">
        <v>149</v>
      </c>
    </row>
    <row r="142" s="15" customFormat="1">
      <c r="A142" s="15"/>
      <c r="B142" s="195"/>
      <c r="C142" s="15"/>
      <c r="D142" s="179" t="s">
        <v>126</v>
      </c>
      <c r="E142" s="196" t="s">
        <v>1</v>
      </c>
      <c r="F142" s="197" t="s">
        <v>150</v>
      </c>
      <c r="G142" s="15"/>
      <c r="H142" s="196" t="s">
        <v>1</v>
      </c>
      <c r="I142" s="198"/>
      <c r="J142" s="15"/>
      <c r="K142" s="15"/>
      <c r="L142" s="195"/>
      <c r="M142" s="199"/>
      <c r="N142" s="200"/>
      <c r="O142" s="200"/>
      <c r="P142" s="200"/>
      <c r="Q142" s="200"/>
      <c r="R142" s="200"/>
      <c r="S142" s="200"/>
      <c r="T142" s="201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196" t="s">
        <v>126</v>
      </c>
      <c r="AU142" s="196" t="s">
        <v>81</v>
      </c>
      <c r="AV142" s="15" t="s">
        <v>79</v>
      </c>
      <c r="AW142" s="15" t="s">
        <v>31</v>
      </c>
      <c r="AX142" s="15" t="s">
        <v>74</v>
      </c>
      <c r="AY142" s="196" t="s">
        <v>117</v>
      </c>
    </row>
    <row r="143" s="13" customFormat="1">
      <c r="A143" s="13"/>
      <c r="B143" s="178"/>
      <c r="C143" s="13"/>
      <c r="D143" s="179" t="s">
        <v>126</v>
      </c>
      <c r="E143" s="180" t="s">
        <v>1</v>
      </c>
      <c r="F143" s="181" t="s">
        <v>151</v>
      </c>
      <c r="G143" s="13"/>
      <c r="H143" s="182">
        <v>32.606000000000002</v>
      </c>
      <c r="I143" s="183"/>
      <c r="J143" s="13"/>
      <c r="K143" s="13"/>
      <c r="L143" s="178"/>
      <c r="M143" s="184"/>
      <c r="N143" s="185"/>
      <c r="O143" s="185"/>
      <c r="P143" s="185"/>
      <c r="Q143" s="185"/>
      <c r="R143" s="185"/>
      <c r="S143" s="185"/>
      <c r="T143" s="18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80" t="s">
        <v>126</v>
      </c>
      <c r="AU143" s="180" t="s">
        <v>81</v>
      </c>
      <c r="AV143" s="13" t="s">
        <v>81</v>
      </c>
      <c r="AW143" s="13" t="s">
        <v>31</v>
      </c>
      <c r="AX143" s="13" t="s">
        <v>79</v>
      </c>
      <c r="AY143" s="180" t="s">
        <v>117</v>
      </c>
    </row>
    <row r="144" s="2" customFormat="1" ht="16.5" customHeight="1">
      <c r="A144" s="37"/>
      <c r="B144" s="164"/>
      <c r="C144" s="165" t="s">
        <v>152</v>
      </c>
      <c r="D144" s="165" t="s">
        <v>119</v>
      </c>
      <c r="E144" s="166" t="s">
        <v>153</v>
      </c>
      <c r="F144" s="167" t="s">
        <v>154</v>
      </c>
      <c r="G144" s="168" t="s">
        <v>132</v>
      </c>
      <c r="H144" s="169">
        <v>17.161000000000001</v>
      </c>
      <c r="I144" s="170"/>
      <c r="J144" s="171">
        <f>ROUND(I144*H144,2)</f>
        <v>0</v>
      </c>
      <c r="K144" s="167" t="s">
        <v>123</v>
      </c>
      <c r="L144" s="38"/>
      <c r="M144" s="172" t="s">
        <v>1</v>
      </c>
      <c r="N144" s="173" t="s">
        <v>39</v>
      </c>
      <c r="O144" s="76"/>
      <c r="P144" s="174">
        <f>O144*H144</f>
        <v>0</v>
      </c>
      <c r="Q144" s="174">
        <v>0</v>
      </c>
      <c r="R144" s="174">
        <f>Q144*H144</f>
        <v>0</v>
      </c>
      <c r="S144" s="174">
        <v>0</v>
      </c>
      <c r="T144" s="175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76" t="s">
        <v>124</v>
      </c>
      <c r="AT144" s="176" t="s">
        <v>119</v>
      </c>
      <c r="AU144" s="176" t="s">
        <v>81</v>
      </c>
      <c r="AY144" s="18" t="s">
        <v>117</v>
      </c>
      <c r="BE144" s="177">
        <f>IF(N144="základní",J144,0)</f>
        <v>0</v>
      </c>
      <c r="BF144" s="177">
        <f>IF(N144="snížená",J144,0)</f>
        <v>0</v>
      </c>
      <c r="BG144" s="177">
        <f>IF(N144="zákl. přenesená",J144,0)</f>
        <v>0</v>
      </c>
      <c r="BH144" s="177">
        <f>IF(N144="sníž. přenesená",J144,0)</f>
        <v>0</v>
      </c>
      <c r="BI144" s="177">
        <f>IF(N144="nulová",J144,0)</f>
        <v>0</v>
      </c>
      <c r="BJ144" s="18" t="s">
        <v>79</v>
      </c>
      <c r="BK144" s="177">
        <f>ROUND(I144*H144,2)</f>
        <v>0</v>
      </c>
      <c r="BL144" s="18" t="s">
        <v>124</v>
      </c>
      <c r="BM144" s="176" t="s">
        <v>155</v>
      </c>
    </row>
    <row r="145" s="2" customFormat="1" ht="24.15" customHeight="1">
      <c r="A145" s="37"/>
      <c r="B145" s="164"/>
      <c r="C145" s="165" t="s">
        <v>156</v>
      </c>
      <c r="D145" s="165" t="s">
        <v>119</v>
      </c>
      <c r="E145" s="166" t="s">
        <v>157</v>
      </c>
      <c r="F145" s="167" t="s">
        <v>158</v>
      </c>
      <c r="G145" s="168" t="s">
        <v>159</v>
      </c>
      <c r="H145" s="169">
        <v>884</v>
      </c>
      <c r="I145" s="170"/>
      <c r="J145" s="171">
        <f>ROUND(I145*H145,2)</f>
        <v>0</v>
      </c>
      <c r="K145" s="167" t="s">
        <v>1</v>
      </c>
      <c r="L145" s="38"/>
      <c r="M145" s="172" t="s">
        <v>1</v>
      </c>
      <c r="N145" s="173" t="s">
        <v>39</v>
      </c>
      <c r="O145" s="76"/>
      <c r="P145" s="174">
        <f>O145*H145</f>
        <v>0</v>
      </c>
      <c r="Q145" s="174">
        <v>0</v>
      </c>
      <c r="R145" s="174">
        <f>Q145*H145</f>
        <v>0</v>
      </c>
      <c r="S145" s="174">
        <v>0</v>
      </c>
      <c r="T145" s="175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76" t="s">
        <v>124</v>
      </c>
      <c r="AT145" s="176" t="s">
        <v>119</v>
      </c>
      <c r="AU145" s="176" t="s">
        <v>81</v>
      </c>
      <c r="AY145" s="18" t="s">
        <v>117</v>
      </c>
      <c r="BE145" s="177">
        <f>IF(N145="základní",J145,0)</f>
        <v>0</v>
      </c>
      <c r="BF145" s="177">
        <f>IF(N145="snížená",J145,0)</f>
        <v>0</v>
      </c>
      <c r="BG145" s="177">
        <f>IF(N145="zákl. přenesená",J145,0)</f>
        <v>0</v>
      </c>
      <c r="BH145" s="177">
        <f>IF(N145="sníž. přenesená",J145,0)</f>
        <v>0</v>
      </c>
      <c r="BI145" s="177">
        <f>IF(N145="nulová",J145,0)</f>
        <v>0</v>
      </c>
      <c r="BJ145" s="18" t="s">
        <v>79</v>
      </c>
      <c r="BK145" s="177">
        <f>ROUND(I145*H145,2)</f>
        <v>0</v>
      </c>
      <c r="BL145" s="18" t="s">
        <v>124</v>
      </c>
      <c r="BM145" s="176" t="s">
        <v>160</v>
      </c>
    </row>
    <row r="146" s="15" customFormat="1">
      <c r="A146" s="15"/>
      <c r="B146" s="195"/>
      <c r="C146" s="15"/>
      <c r="D146" s="179" t="s">
        <v>126</v>
      </c>
      <c r="E146" s="196" t="s">
        <v>1</v>
      </c>
      <c r="F146" s="197" t="s">
        <v>161</v>
      </c>
      <c r="G146" s="15"/>
      <c r="H146" s="196" t="s">
        <v>1</v>
      </c>
      <c r="I146" s="198"/>
      <c r="J146" s="15"/>
      <c r="K146" s="15"/>
      <c r="L146" s="195"/>
      <c r="M146" s="199"/>
      <c r="N146" s="200"/>
      <c r="O146" s="200"/>
      <c r="P146" s="200"/>
      <c r="Q146" s="200"/>
      <c r="R146" s="200"/>
      <c r="S146" s="200"/>
      <c r="T146" s="201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196" t="s">
        <v>126</v>
      </c>
      <c r="AU146" s="196" t="s">
        <v>81</v>
      </c>
      <c r="AV146" s="15" t="s">
        <v>79</v>
      </c>
      <c r="AW146" s="15" t="s">
        <v>31</v>
      </c>
      <c r="AX146" s="15" t="s">
        <v>74</v>
      </c>
      <c r="AY146" s="196" t="s">
        <v>117</v>
      </c>
    </row>
    <row r="147" s="13" customFormat="1">
      <c r="A147" s="13"/>
      <c r="B147" s="178"/>
      <c r="C147" s="13"/>
      <c r="D147" s="179" t="s">
        <v>126</v>
      </c>
      <c r="E147" s="180" t="s">
        <v>1</v>
      </c>
      <c r="F147" s="181" t="s">
        <v>162</v>
      </c>
      <c r="G147" s="13"/>
      <c r="H147" s="182">
        <v>884</v>
      </c>
      <c r="I147" s="183"/>
      <c r="J147" s="13"/>
      <c r="K147" s="13"/>
      <c r="L147" s="178"/>
      <c r="M147" s="184"/>
      <c r="N147" s="185"/>
      <c r="O147" s="185"/>
      <c r="P147" s="185"/>
      <c r="Q147" s="185"/>
      <c r="R147" s="185"/>
      <c r="S147" s="185"/>
      <c r="T147" s="18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80" t="s">
        <v>126</v>
      </c>
      <c r="AU147" s="180" t="s">
        <v>81</v>
      </c>
      <c r="AV147" s="13" t="s">
        <v>81</v>
      </c>
      <c r="AW147" s="13" t="s">
        <v>31</v>
      </c>
      <c r="AX147" s="13" t="s">
        <v>79</v>
      </c>
      <c r="AY147" s="180" t="s">
        <v>117</v>
      </c>
    </row>
    <row r="148" s="2" customFormat="1" ht="24.15" customHeight="1">
      <c r="A148" s="37"/>
      <c r="B148" s="164"/>
      <c r="C148" s="165" t="s">
        <v>163</v>
      </c>
      <c r="D148" s="165" t="s">
        <v>119</v>
      </c>
      <c r="E148" s="166" t="s">
        <v>164</v>
      </c>
      <c r="F148" s="167" t="s">
        <v>165</v>
      </c>
      <c r="G148" s="168" t="s">
        <v>159</v>
      </c>
      <c r="H148" s="169">
        <v>884</v>
      </c>
      <c r="I148" s="170"/>
      <c r="J148" s="171">
        <f>ROUND(I148*H148,2)</f>
        <v>0</v>
      </c>
      <c r="K148" s="167" t="s">
        <v>123</v>
      </c>
      <c r="L148" s="38"/>
      <c r="M148" s="172" t="s">
        <v>1</v>
      </c>
      <c r="N148" s="173" t="s">
        <v>39</v>
      </c>
      <c r="O148" s="76"/>
      <c r="P148" s="174">
        <f>O148*H148</f>
        <v>0</v>
      </c>
      <c r="Q148" s="174">
        <v>0</v>
      </c>
      <c r="R148" s="174">
        <f>Q148*H148</f>
        <v>0</v>
      </c>
      <c r="S148" s="174">
        <v>0</v>
      </c>
      <c r="T148" s="175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76" t="s">
        <v>124</v>
      </c>
      <c r="AT148" s="176" t="s">
        <v>119</v>
      </c>
      <c r="AU148" s="176" t="s">
        <v>81</v>
      </c>
      <c r="AY148" s="18" t="s">
        <v>117</v>
      </c>
      <c r="BE148" s="177">
        <f>IF(N148="základní",J148,0)</f>
        <v>0</v>
      </c>
      <c r="BF148" s="177">
        <f>IF(N148="snížená",J148,0)</f>
        <v>0</v>
      </c>
      <c r="BG148" s="177">
        <f>IF(N148="zákl. přenesená",J148,0)</f>
        <v>0</v>
      </c>
      <c r="BH148" s="177">
        <f>IF(N148="sníž. přenesená",J148,0)</f>
        <v>0</v>
      </c>
      <c r="BI148" s="177">
        <f>IF(N148="nulová",J148,0)</f>
        <v>0</v>
      </c>
      <c r="BJ148" s="18" t="s">
        <v>79</v>
      </c>
      <c r="BK148" s="177">
        <f>ROUND(I148*H148,2)</f>
        <v>0</v>
      </c>
      <c r="BL148" s="18" t="s">
        <v>124</v>
      </c>
      <c r="BM148" s="176" t="s">
        <v>166</v>
      </c>
    </row>
    <row r="149" s="12" customFormat="1" ht="22.8" customHeight="1">
      <c r="A149" s="12"/>
      <c r="B149" s="151"/>
      <c r="C149" s="12"/>
      <c r="D149" s="152" t="s">
        <v>73</v>
      </c>
      <c r="E149" s="162" t="s">
        <v>81</v>
      </c>
      <c r="F149" s="162" t="s">
        <v>167</v>
      </c>
      <c r="G149" s="12"/>
      <c r="H149" s="12"/>
      <c r="I149" s="154"/>
      <c r="J149" s="163">
        <f>BK149</f>
        <v>0</v>
      </c>
      <c r="K149" s="12"/>
      <c r="L149" s="151"/>
      <c r="M149" s="156"/>
      <c r="N149" s="157"/>
      <c r="O149" s="157"/>
      <c r="P149" s="158">
        <f>SUM(P150:P154)</f>
        <v>0</v>
      </c>
      <c r="Q149" s="157"/>
      <c r="R149" s="158">
        <f>SUM(R150:R154)</f>
        <v>11.87387502</v>
      </c>
      <c r="S149" s="157"/>
      <c r="T149" s="159">
        <f>SUM(T150:T154)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52" t="s">
        <v>79</v>
      </c>
      <c r="AT149" s="160" t="s">
        <v>73</v>
      </c>
      <c r="AU149" s="160" t="s">
        <v>79</v>
      </c>
      <c r="AY149" s="152" t="s">
        <v>117</v>
      </c>
      <c r="BK149" s="161">
        <f>SUM(BK150:BK154)</f>
        <v>0</v>
      </c>
    </row>
    <row r="150" s="2" customFormat="1" ht="16.5" customHeight="1">
      <c r="A150" s="37"/>
      <c r="B150" s="164"/>
      <c r="C150" s="165" t="s">
        <v>168</v>
      </c>
      <c r="D150" s="165" t="s">
        <v>119</v>
      </c>
      <c r="E150" s="166" t="s">
        <v>169</v>
      </c>
      <c r="F150" s="167" t="s">
        <v>170</v>
      </c>
      <c r="G150" s="168" t="s">
        <v>132</v>
      </c>
      <c r="H150" s="169">
        <v>4.7460000000000004</v>
      </c>
      <c r="I150" s="170"/>
      <c r="J150" s="171">
        <f>ROUND(I150*H150,2)</f>
        <v>0</v>
      </c>
      <c r="K150" s="167" t="s">
        <v>171</v>
      </c>
      <c r="L150" s="38"/>
      <c r="M150" s="172" t="s">
        <v>1</v>
      </c>
      <c r="N150" s="173" t="s">
        <v>39</v>
      </c>
      <c r="O150" s="76"/>
      <c r="P150" s="174">
        <f>O150*H150</f>
        <v>0</v>
      </c>
      <c r="Q150" s="174">
        <v>2.5018699999999998</v>
      </c>
      <c r="R150" s="174">
        <f>Q150*H150</f>
        <v>11.87387502</v>
      </c>
      <c r="S150" s="174">
        <v>0</v>
      </c>
      <c r="T150" s="175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76" t="s">
        <v>124</v>
      </c>
      <c r="AT150" s="176" t="s">
        <v>119</v>
      </c>
      <c r="AU150" s="176" t="s">
        <v>81</v>
      </c>
      <c r="AY150" s="18" t="s">
        <v>117</v>
      </c>
      <c r="BE150" s="177">
        <f>IF(N150="základní",J150,0)</f>
        <v>0</v>
      </c>
      <c r="BF150" s="177">
        <f>IF(N150="snížená",J150,0)</f>
        <v>0</v>
      </c>
      <c r="BG150" s="177">
        <f>IF(N150="zákl. přenesená",J150,0)</f>
        <v>0</v>
      </c>
      <c r="BH150" s="177">
        <f>IF(N150="sníž. přenesená",J150,0)</f>
        <v>0</v>
      </c>
      <c r="BI150" s="177">
        <f>IF(N150="nulová",J150,0)</f>
        <v>0</v>
      </c>
      <c r="BJ150" s="18" t="s">
        <v>79</v>
      </c>
      <c r="BK150" s="177">
        <f>ROUND(I150*H150,2)</f>
        <v>0</v>
      </c>
      <c r="BL150" s="18" t="s">
        <v>124</v>
      </c>
      <c r="BM150" s="176" t="s">
        <v>172</v>
      </c>
    </row>
    <row r="151" s="15" customFormat="1">
      <c r="A151" s="15"/>
      <c r="B151" s="195"/>
      <c r="C151" s="15"/>
      <c r="D151" s="179" t="s">
        <v>126</v>
      </c>
      <c r="E151" s="196" t="s">
        <v>1</v>
      </c>
      <c r="F151" s="197" t="s">
        <v>173</v>
      </c>
      <c r="G151" s="15"/>
      <c r="H151" s="196" t="s">
        <v>1</v>
      </c>
      <c r="I151" s="198"/>
      <c r="J151" s="15"/>
      <c r="K151" s="15"/>
      <c r="L151" s="195"/>
      <c r="M151" s="199"/>
      <c r="N151" s="200"/>
      <c r="O151" s="200"/>
      <c r="P151" s="200"/>
      <c r="Q151" s="200"/>
      <c r="R151" s="200"/>
      <c r="S151" s="200"/>
      <c r="T151" s="201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196" t="s">
        <v>126</v>
      </c>
      <c r="AU151" s="196" t="s">
        <v>81</v>
      </c>
      <c r="AV151" s="15" t="s">
        <v>79</v>
      </c>
      <c r="AW151" s="15" t="s">
        <v>31</v>
      </c>
      <c r="AX151" s="15" t="s">
        <v>74</v>
      </c>
      <c r="AY151" s="196" t="s">
        <v>117</v>
      </c>
    </row>
    <row r="152" s="13" customFormat="1">
      <c r="A152" s="13"/>
      <c r="B152" s="178"/>
      <c r="C152" s="13"/>
      <c r="D152" s="179" t="s">
        <v>126</v>
      </c>
      <c r="E152" s="180" t="s">
        <v>1</v>
      </c>
      <c r="F152" s="181" t="s">
        <v>174</v>
      </c>
      <c r="G152" s="13"/>
      <c r="H152" s="182">
        <v>2.379</v>
      </c>
      <c r="I152" s="183"/>
      <c r="J152" s="13"/>
      <c r="K152" s="13"/>
      <c r="L152" s="178"/>
      <c r="M152" s="184"/>
      <c r="N152" s="185"/>
      <c r="O152" s="185"/>
      <c r="P152" s="185"/>
      <c r="Q152" s="185"/>
      <c r="R152" s="185"/>
      <c r="S152" s="185"/>
      <c r="T152" s="18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80" t="s">
        <v>126</v>
      </c>
      <c r="AU152" s="180" t="s">
        <v>81</v>
      </c>
      <c r="AV152" s="13" t="s">
        <v>81</v>
      </c>
      <c r="AW152" s="13" t="s">
        <v>31</v>
      </c>
      <c r="AX152" s="13" t="s">
        <v>74</v>
      </c>
      <c r="AY152" s="180" t="s">
        <v>117</v>
      </c>
    </row>
    <row r="153" s="13" customFormat="1">
      <c r="A153" s="13"/>
      <c r="B153" s="178"/>
      <c r="C153" s="13"/>
      <c r="D153" s="179" t="s">
        <v>126</v>
      </c>
      <c r="E153" s="180" t="s">
        <v>1</v>
      </c>
      <c r="F153" s="181" t="s">
        <v>175</v>
      </c>
      <c r="G153" s="13"/>
      <c r="H153" s="182">
        <v>2.367</v>
      </c>
      <c r="I153" s="183"/>
      <c r="J153" s="13"/>
      <c r="K153" s="13"/>
      <c r="L153" s="178"/>
      <c r="M153" s="184"/>
      <c r="N153" s="185"/>
      <c r="O153" s="185"/>
      <c r="P153" s="185"/>
      <c r="Q153" s="185"/>
      <c r="R153" s="185"/>
      <c r="S153" s="185"/>
      <c r="T153" s="18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80" t="s">
        <v>126</v>
      </c>
      <c r="AU153" s="180" t="s">
        <v>81</v>
      </c>
      <c r="AV153" s="13" t="s">
        <v>81</v>
      </c>
      <c r="AW153" s="13" t="s">
        <v>31</v>
      </c>
      <c r="AX153" s="13" t="s">
        <v>74</v>
      </c>
      <c r="AY153" s="180" t="s">
        <v>117</v>
      </c>
    </row>
    <row r="154" s="14" customFormat="1">
      <c r="A154" s="14"/>
      <c r="B154" s="187"/>
      <c r="C154" s="14"/>
      <c r="D154" s="179" t="s">
        <v>126</v>
      </c>
      <c r="E154" s="188" t="s">
        <v>1</v>
      </c>
      <c r="F154" s="189" t="s">
        <v>129</v>
      </c>
      <c r="G154" s="14"/>
      <c r="H154" s="190">
        <v>4.7460000000000004</v>
      </c>
      <c r="I154" s="191"/>
      <c r="J154" s="14"/>
      <c r="K154" s="14"/>
      <c r="L154" s="187"/>
      <c r="M154" s="192"/>
      <c r="N154" s="193"/>
      <c r="O154" s="193"/>
      <c r="P154" s="193"/>
      <c r="Q154" s="193"/>
      <c r="R154" s="193"/>
      <c r="S154" s="193"/>
      <c r="T154" s="19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188" t="s">
        <v>126</v>
      </c>
      <c r="AU154" s="188" t="s">
        <v>81</v>
      </c>
      <c r="AV154" s="14" t="s">
        <v>124</v>
      </c>
      <c r="AW154" s="14" t="s">
        <v>31</v>
      </c>
      <c r="AX154" s="14" t="s">
        <v>79</v>
      </c>
      <c r="AY154" s="188" t="s">
        <v>117</v>
      </c>
    </row>
    <row r="155" s="12" customFormat="1" ht="22.8" customHeight="1">
      <c r="A155" s="12"/>
      <c r="B155" s="151"/>
      <c r="C155" s="12"/>
      <c r="D155" s="152" t="s">
        <v>73</v>
      </c>
      <c r="E155" s="162" t="s">
        <v>136</v>
      </c>
      <c r="F155" s="162" t="s">
        <v>176</v>
      </c>
      <c r="G155" s="12"/>
      <c r="H155" s="12"/>
      <c r="I155" s="154"/>
      <c r="J155" s="163">
        <f>BK155</f>
        <v>0</v>
      </c>
      <c r="K155" s="12"/>
      <c r="L155" s="151"/>
      <c r="M155" s="156"/>
      <c r="N155" s="157"/>
      <c r="O155" s="157"/>
      <c r="P155" s="158">
        <f>SUM(P156:P172)</f>
        <v>0</v>
      </c>
      <c r="Q155" s="157"/>
      <c r="R155" s="158">
        <f>SUM(R156:R172)</f>
        <v>42.965329999999994</v>
      </c>
      <c r="S155" s="157"/>
      <c r="T155" s="159">
        <f>SUM(T156:T172)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52" t="s">
        <v>79</v>
      </c>
      <c r="AT155" s="160" t="s">
        <v>73</v>
      </c>
      <c r="AU155" s="160" t="s">
        <v>79</v>
      </c>
      <c r="AY155" s="152" t="s">
        <v>117</v>
      </c>
      <c r="BK155" s="161">
        <f>SUM(BK156:BK172)</f>
        <v>0</v>
      </c>
    </row>
    <row r="156" s="2" customFormat="1" ht="24.15" customHeight="1">
      <c r="A156" s="37"/>
      <c r="B156" s="164"/>
      <c r="C156" s="165" t="s">
        <v>177</v>
      </c>
      <c r="D156" s="165" t="s">
        <v>119</v>
      </c>
      <c r="E156" s="166" t="s">
        <v>178</v>
      </c>
      <c r="F156" s="167" t="s">
        <v>179</v>
      </c>
      <c r="G156" s="168" t="s">
        <v>180</v>
      </c>
      <c r="H156" s="169">
        <v>140</v>
      </c>
      <c r="I156" s="170"/>
      <c r="J156" s="171">
        <f>ROUND(I156*H156,2)</f>
        <v>0</v>
      </c>
      <c r="K156" s="167" t="s">
        <v>123</v>
      </c>
      <c r="L156" s="38"/>
      <c r="M156" s="172" t="s">
        <v>1</v>
      </c>
      <c r="N156" s="173" t="s">
        <v>39</v>
      </c>
      <c r="O156" s="76"/>
      <c r="P156" s="174">
        <f>O156*H156</f>
        <v>0</v>
      </c>
      <c r="Q156" s="174">
        <v>0.17488999999999999</v>
      </c>
      <c r="R156" s="174">
        <f>Q156*H156</f>
        <v>24.4846</v>
      </c>
      <c r="S156" s="174">
        <v>0</v>
      </c>
      <c r="T156" s="175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76" t="s">
        <v>124</v>
      </c>
      <c r="AT156" s="176" t="s">
        <v>119</v>
      </c>
      <c r="AU156" s="176" t="s">
        <v>81</v>
      </c>
      <c r="AY156" s="18" t="s">
        <v>117</v>
      </c>
      <c r="BE156" s="177">
        <f>IF(N156="základní",J156,0)</f>
        <v>0</v>
      </c>
      <c r="BF156" s="177">
        <f>IF(N156="snížená",J156,0)</f>
        <v>0</v>
      </c>
      <c r="BG156" s="177">
        <f>IF(N156="zákl. přenesená",J156,0)</f>
        <v>0</v>
      </c>
      <c r="BH156" s="177">
        <f>IF(N156="sníž. přenesená",J156,0)</f>
        <v>0</v>
      </c>
      <c r="BI156" s="177">
        <f>IF(N156="nulová",J156,0)</f>
        <v>0</v>
      </c>
      <c r="BJ156" s="18" t="s">
        <v>79</v>
      </c>
      <c r="BK156" s="177">
        <f>ROUND(I156*H156,2)</f>
        <v>0</v>
      </c>
      <c r="BL156" s="18" t="s">
        <v>124</v>
      </c>
      <c r="BM156" s="176" t="s">
        <v>181</v>
      </c>
    </row>
    <row r="157" s="13" customFormat="1">
      <c r="A157" s="13"/>
      <c r="B157" s="178"/>
      <c r="C157" s="13"/>
      <c r="D157" s="179" t="s">
        <v>126</v>
      </c>
      <c r="E157" s="180" t="s">
        <v>1</v>
      </c>
      <c r="F157" s="181" t="s">
        <v>182</v>
      </c>
      <c r="G157" s="13"/>
      <c r="H157" s="182">
        <v>140</v>
      </c>
      <c r="I157" s="183"/>
      <c r="J157" s="13"/>
      <c r="K157" s="13"/>
      <c r="L157" s="178"/>
      <c r="M157" s="184"/>
      <c r="N157" s="185"/>
      <c r="O157" s="185"/>
      <c r="P157" s="185"/>
      <c r="Q157" s="185"/>
      <c r="R157" s="185"/>
      <c r="S157" s="185"/>
      <c r="T157" s="18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80" t="s">
        <v>126</v>
      </c>
      <c r="AU157" s="180" t="s">
        <v>81</v>
      </c>
      <c r="AV157" s="13" t="s">
        <v>81</v>
      </c>
      <c r="AW157" s="13" t="s">
        <v>31</v>
      </c>
      <c r="AX157" s="13" t="s">
        <v>79</v>
      </c>
      <c r="AY157" s="180" t="s">
        <v>117</v>
      </c>
    </row>
    <row r="158" s="2" customFormat="1" ht="16.5" customHeight="1">
      <c r="A158" s="37"/>
      <c r="B158" s="164"/>
      <c r="C158" s="202" t="s">
        <v>183</v>
      </c>
      <c r="D158" s="202" t="s">
        <v>184</v>
      </c>
      <c r="E158" s="203" t="s">
        <v>185</v>
      </c>
      <c r="F158" s="204" t="s">
        <v>186</v>
      </c>
      <c r="G158" s="205" t="s">
        <v>180</v>
      </c>
      <c r="H158" s="206">
        <v>66</v>
      </c>
      <c r="I158" s="207"/>
      <c r="J158" s="208">
        <f>ROUND(I158*H158,2)</f>
        <v>0</v>
      </c>
      <c r="K158" s="204" t="s">
        <v>1</v>
      </c>
      <c r="L158" s="209"/>
      <c r="M158" s="210" t="s">
        <v>1</v>
      </c>
      <c r="N158" s="211" t="s">
        <v>39</v>
      </c>
      <c r="O158" s="76"/>
      <c r="P158" s="174">
        <f>O158*H158</f>
        <v>0</v>
      </c>
      <c r="Q158" s="174">
        <v>0.0044999999999999997</v>
      </c>
      <c r="R158" s="174">
        <f>Q158*H158</f>
        <v>0.29699999999999999</v>
      </c>
      <c r="S158" s="174">
        <v>0</v>
      </c>
      <c r="T158" s="175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76" t="s">
        <v>163</v>
      </c>
      <c r="AT158" s="176" t="s">
        <v>184</v>
      </c>
      <c r="AU158" s="176" t="s">
        <v>81</v>
      </c>
      <c r="AY158" s="18" t="s">
        <v>117</v>
      </c>
      <c r="BE158" s="177">
        <f>IF(N158="základní",J158,0)</f>
        <v>0</v>
      </c>
      <c r="BF158" s="177">
        <f>IF(N158="snížená",J158,0)</f>
        <v>0</v>
      </c>
      <c r="BG158" s="177">
        <f>IF(N158="zákl. přenesená",J158,0)</f>
        <v>0</v>
      </c>
      <c r="BH158" s="177">
        <f>IF(N158="sníž. přenesená",J158,0)</f>
        <v>0</v>
      </c>
      <c r="BI158" s="177">
        <f>IF(N158="nulová",J158,0)</f>
        <v>0</v>
      </c>
      <c r="BJ158" s="18" t="s">
        <v>79</v>
      </c>
      <c r="BK158" s="177">
        <f>ROUND(I158*H158,2)</f>
        <v>0</v>
      </c>
      <c r="BL158" s="18" t="s">
        <v>124</v>
      </c>
      <c r="BM158" s="176" t="s">
        <v>187</v>
      </c>
    </row>
    <row r="159" s="2" customFormat="1" ht="24.15" customHeight="1">
      <c r="A159" s="37"/>
      <c r="B159" s="164"/>
      <c r="C159" s="202" t="s">
        <v>8</v>
      </c>
      <c r="D159" s="202" t="s">
        <v>184</v>
      </c>
      <c r="E159" s="203" t="s">
        <v>188</v>
      </c>
      <c r="F159" s="204" t="s">
        <v>189</v>
      </c>
      <c r="G159" s="205" t="s">
        <v>180</v>
      </c>
      <c r="H159" s="206">
        <v>74</v>
      </c>
      <c r="I159" s="207"/>
      <c r="J159" s="208">
        <f>ROUND(I159*H159,2)</f>
        <v>0</v>
      </c>
      <c r="K159" s="204" t="s">
        <v>1</v>
      </c>
      <c r="L159" s="209"/>
      <c r="M159" s="210" t="s">
        <v>1</v>
      </c>
      <c r="N159" s="211" t="s">
        <v>39</v>
      </c>
      <c r="O159" s="76"/>
      <c r="P159" s="174">
        <f>O159*H159</f>
        <v>0</v>
      </c>
      <c r="Q159" s="174">
        <v>0</v>
      </c>
      <c r="R159" s="174">
        <f>Q159*H159</f>
        <v>0</v>
      </c>
      <c r="S159" s="174">
        <v>0</v>
      </c>
      <c r="T159" s="175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76" t="s">
        <v>163</v>
      </c>
      <c r="AT159" s="176" t="s">
        <v>184</v>
      </c>
      <c r="AU159" s="176" t="s">
        <v>81</v>
      </c>
      <c r="AY159" s="18" t="s">
        <v>117</v>
      </c>
      <c r="BE159" s="177">
        <f>IF(N159="základní",J159,0)</f>
        <v>0</v>
      </c>
      <c r="BF159" s="177">
        <f>IF(N159="snížená",J159,0)</f>
        <v>0</v>
      </c>
      <c r="BG159" s="177">
        <f>IF(N159="zákl. přenesená",J159,0)</f>
        <v>0</v>
      </c>
      <c r="BH159" s="177">
        <f>IF(N159="sníž. přenesená",J159,0)</f>
        <v>0</v>
      </c>
      <c r="BI159" s="177">
        <f>IF(N159="nulová",J159,0)</f>
        <v>0</v>
      </c>
      <c r="BJ159" s="18" t="s">
        <v>79</v>
      </c>
      <c r="BK159" s="177">
        <f>ROUND(I159*H159,2)</f>
        <v>0</v>
      </c>
      <c r="BL159" s="18" t="s">
        <v>124</v>
      </c>
      <c r="BM159" s="176" t="s">
        <v>190</v>
      </c>
    </row>
    <row r="160" s="13" customFormat="1">
      <c r="A160" s="13"/>
      <c r="B160" s="178"/>
      <c r="C160" s="13"/>
      <c r="D160" s="179" t="s">
        <v>126</v>
      </c>
      <c r="E160" s="180" t="s">
        <v>1</v>
      </c>
      <c r="F160" s="181" t="s">
        <v>191</v>
      </c>
      <c r="G160" s="13"/>
      <c r="H160" s="182">
        <v>74</v>
      </c>
      <c r="I160" s="183"/>
      <c r="J160" s="13"/>
      <c r="K160" s="13"/>
      <c r="L160" s="178"/>
      <c r="M160" s="184"/>
      <c r="N160" s="185"/>
      <c r="O160" s="185"/>
      <c r="P160" s="185"/>
      <c r="Q160" s="185"/>
      <c r="R160" s="185"/>
      <c r="S160" s="185"/>
      <c r="T160" s="18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80" t="s">
        <v>126</v>
      </c>
      <c r="AU160" s="180" t="s">
        <v>81</v>
      </c>
      <c r="AV160" s="13" t="s">
        <v>81</v>
      </c>
      <c r="AW160" s="13" t="s">
        <v>31</v>
      </c>
      <c r="AX160" s="13" t="s">
        <v>79</v>
      </c>
      <c r="AY160" s="180" t="s">
        <v>117</v>
      </c>
    </row>
    <row r="161" s="2" customFormat="1" ht="16.5" customHeight="1">
      <c r="A161" s="37"/>
      <c r="B161" s="164"/>
      <c r="C161" s="202" t="s">
        <v>192</v>
      </c>
      <c r="D161" s="202" t="s">
        <v>184</v>
      </c>
      <c r="E161" s="203" t="s">
        <v>193</v>
      </c>
      <c r="F161" s="204" t="s">
        <v>194</v>
      </c>
      <c r="G161" s="205" t="s">
        <v>180</v>
      </c>
      <c r="H161" s="206">
        <v>66</v>
      </c>
      <c r="I161" s="207"/>
      <c r="J161" s="208">
        <f>ROUND(I161*H161,2)</f>
        <v>0</v>
      </c>
      <c r="K161" s="204" t="s">
        <v>1</v>
      </c>
      <c r="L161" s="209"/>
      <c r="M161" s="210" t="s">
        <v>1</v>
      </c>
      <c r="N161" s="211" t="s">
        <v>39</v>
      </c>
      <c r="O161" s="76"/>
      <c r="P161" s="174">
        <f>O161*H161</f>
        <v>0</v>
      </c>
      <c r="Q161" s="174">
        <v>0.0044999999999999997</v>
      </c>
      <c r="R161" s="174">
        <f>Q161*H161</f>
        <v>0.29699999999999999</v>
      </c>
      <c r="S161" s="174">
        <v>0</v>
      </c>
      <c r="T161" s="175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76" t="s">
        <v>163</v>
      </c>
      <c r="AT161" s="176" t="s">
        <v>184</v>
      </c>
      <c r="AU161" s="176" t="s">
        <v>81</v>
      </c>
      <c r="AY161" s="18" t="s">
        <v>117</v>
      </c>
      <c r="BE161" s="177">
        <f>IF(N161="základní",J161,0)</f>
        <v>0</v>
      </c>
      <c r="BF161" s="177">
        <f>IF(N161="snížená",J161,0)</f>
        <v>0</v>
      </c>
      <c r="BG161" s="177">
        <f>IF(N161="zákl. přenesená",J161,0)</f>
        <v>0</v>
      </c>
      <c r="BH161" s="177">
        <f>IF(N161="sníž. přenesená",J161,0)</f>
        <v>0</v>
      </c>
      <c r="BI161" s="177">
        <f>IF(N161="nulová",J161,0)</f>
        <v>0</v>
      </c>
      <c r="BJ161" s="18" t="s">
        <v>79</v>
      </c>
      <c r="BK161" s="177">
        <f>ROUND(I161*H161,2)</f>
        <v>0</v>
      </c>
      <c r="BL161" s="18" t="s">
        <v>124</v>
      </c>
      <c r="BM161" s="176" t="s">
        <v>195</v>
      </c>
    </row>
    <row r="162" s="2" customFormat="1" ht="33" customHeight="1">
      <c r="A162" s="37"/>
      <c r="B162" s="164"/>
      <c r="C162" s="202" t="s">
        <v>196</v>
      </c>
      <c r="D162" s="202" t="s">
        <v>184</v>
      </c>
      <c r="E162" s="203" t="s">
        <v>197</v>
      </c>
      <c r="F162" s="204" t="s">
        <v>198</v>
      </c>
      <c r="G162" s="205" t="s">
        <v>180</v>
      </c>
      <c r="H162" s="206">
        <v>274</v>
      </c>
      <c r="I162" s="207"/>
      <c r="J162" s="208">
        <f>ROUND(I162*H162,2)</f>
        <v>0</v>
      </c>
      <c r="K162" s="204" t="s">
        <v>1</v>
      </c>
      <c r="L162" s="209"/>
      <c r="M162" s="210" t="s">
        <v>1</v>
      </c>
      <c r="N162" s="211" t="s">
        <v>39</v>
      </c>
      <c r="O162" s="76"/>
      <c r="P162" s="174">
        <f>O162*H162</f>
        <v>0</v>
      </c>
      <c r="Q162" s="174">
        <v>0.0011000000000000001</v>
      </c>
      <c r="R162" s="174">
        <f>Q162*H162</f>
        <v>0.3014</v>
      </c>
      <c r="S162" s="174">
        <v>0</v>
      </c>
      <c r="T162" s="175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76" t="s">
        <v>163</v>
      </c>
      <c r="AT162" s="176" t="s">
        <v>184</v>
      </c>
      <c r="AU162" s="176" t="s">
        <v>81</v>
      </c>
      <c r="AY162" s="18" t="s">
        <v>117</v>
      </c>
      <c r="BE162" s="177">
        <f>IF(N162="základní",J162,0)</f>
        <v>0</v>
      </c>
      <c r="BF162" s="177">
        <f>IF(N162="snížená",J162,0)</f>
        <v>0</v>
      </c>
      <c r="BG162" s="177">
        <f>IF(N162="zákl. přenesená",J162,0)</f>
        <v>0</v>
      </c>
      <c r="BH162" s="177">
        <f>IF(N162="sníž. přenesená",J162,0)</f>
        <v>0</v>
      </c>
      <c r="BI162" s="177">
        <f>IF(N162="nulová",J162,0)</f>
        <v>0</v>
      </c>
      <c r="BJ162" s="18" t="s">
        <v>79</v>
      </c>
      <c r="BK162" s="177">
        <f>ROUND(I162*H162,2)</f>
        <v>0</v>
      </c>
      <c r="BL162" s="18" t="s">
        <v>124</v>
      </c>
      <c r="BM162" s="176" t="s">
        <v>199</v>
      </c>
    </row>
    <row r="163" s="13" customFormat="1">
      <c r="A163" s="13"/>
      <c r="B163" s="178"/>
      <c r="C163" s="13"/>
      <c r="D163" s="179" t="s">
        <v>126</v>
      </c>
      <c r="E163" s="180" t="s">
        <v>1</v>
      </c>
      <c r="F163" s="181" t="s">
        <v>200</v>
      </c>
      <c r="G163" s="13"/>
      <c r="H163" s="182">
        <v>274</v>
      </c>
      <c r="I163" s="183"/>
      <c r="J163" s="13"/>
      <c r="K163" s="13"/>
      <c r="L163" s="178"/>
      <c r="M163" s="184"/>
      <c r="N163" s="185"/>
      <c r="O163" s="185"/>
      <c r="P163" s="185"/>
      <c r="Q163" s="185"/>
      <c r="R163" s="185"/>
      <c r="S163" s="185"/>
      <c r="T163" s="18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80" t="s">
        <v>126</v>
      </c>
      <c r="AU163" s="180" t="s">
        <v>81</v>
      </c>
      <c r="AV163" s="13" t="s">
        <v>81</v>
      </c>
      <c r="AW163" s="13" t="s">
        <v>31</v>
      </c>
      <c r="AX163" s="13" t="s">
        <v>79</v>
      </c>
      <c r="AY163" s="180" t="s">
        <v>117</v>
      </c>
    </row>
    <row r="164" s="2" customFormat="1" ht="24.15" customHeight="1">
      <c r="A164" s="37"/>
      <c r="B164" s="164"/>
      <c r="C164" s="165" t="s">
        <v>201</v>
      </c>
      <c r="D164" s="165" t="s">
        <v>119</v>
      </c>
      <c r="E164" s="166" t="s">
        <v>202</v>
      </c>
      <c r="F164" s="167" t="s">
        <v>203</v>
      </c>
      <c r="G164" s="168" t="s">
        <v>180</v>
      </c>
      <c r="H164" s="169">
        <v>1</v>
      </c>
      <c r="I164" s="170"/>
      <c r="J164" s="171">
        <f>ROUND(I164*H164,2)</f>
        <v>0</v>
      </c>
      <c r="K164" s="167" t="s">
        <v>123</v>
      </c>
      <c r="L164" s="38"/>
      <c r="M164" s="172" t="s">
        <v>1</v>
      </c>
      <c r="N164" s="173" t="s">
        <v>39</v>
      </c>
      <c r="O164" s="76"/>
      <c r="P164" s="174">
        <f>O164*H164</f>
        <v>0</v>
      </c>
      <c r="Q164" s="174">
        <v>0</v>
      </c>
      <c r="R164" s="174">
        <f>Q164*H164</f>
        <v>0</v>
      </c>
      <c r="S164" s="174">
        <v>0</v>
      </c>
      <c r="T164" s="175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76" t="s">
        <v>124</v>
      </c>
      <c r="AT164" s="176" t="s">
        <v>119</v>
      </c>
      <c r="AU164" s="176" t="s">
        <v>81</v>
      </c>
      <c r="AY164" s="18" t="s">
        <v>117</v>
      </c>
      <c r="BE164" s="177">
        <f>IF(N164="základní",J164,0)</f>
        <v>0</v>
      </c>
      <c r="BF164" s="177">
        <f>IF(N164="snížená",J164,0)</f>
        <v>0</v>
      </c>
      <c r="BG164" s="177">
        <f>IF(N164="zákl. přenesená",J164,0)</f>
        <v>0</v>
      </c>
      <c r="BH164" s="177">
        <f>IF(N164="sníž. přenesená",J164,0)</f>
        <v>0</v>
      </c>
      <c r="BI164" s="177">
        <f>IF(N164="nulová",J164,0)</f>
        <v>0</v>
      </c>
      <c r="BJ164" s="18" t="s">
        <v>79</v>
      </c>
      <c r="BK164" s="177">
        <f>ROUND(I164*H164,2)</f>
        <v>0</v>
      </c>
      <c r="BL164" s="18" t="s">
        <v>124</v>
      </c>
      <c r="BM164" s="176" t="s">
        <v>204</v>
      </c>
    </row>
    <row r="165" s="2" customFormat="1" ht="24.15" customHeight="1">
      <c r="A165" s="37"/>
      <c r="B165" s="164"/>
      <c r="C165" s="202" t="s">
        <v>205</v>
      </c>
      <c r="D165" s="202" t="s">
        <v>184</v>
      </c>
      <c r="E165" s="203" t="s">
        <v>206</v>
      </c>
      <c r="F165" s="204" t="s">
        <v>207</v>
      </c>
      <c r="G165" s="205" t="s">
        <v>180</v>
      </c>
      <c r="H165" s="206">
        <v>1</v>
      </c>
      <c r="I165" s="207"/>
      <c r="J165" s="208">
        <f>ROUND(I165*H165,2)</f>
        <v>0</v>
      </c>
      <c r="K165" s="204" t="s">
        <v>1</v>
      </c>
      <c r="L165" s="209"/>
      <c r="M165" s="210" t="s">
        <v>1</v>
      </c>
      <c r="N165" s="211" t="s">
        <v>39</v>
      </c>
      <c r="O165" s="76"/>
      <c r="P165" s="174">
        <f>O165*H165</f>
        <v>0</v>
      </c>
      <c r="Q165" s="174">
        <v>0.063030000000000003</v>
      </c>
      <c r="R165" s="174">
        <f>Q165*H165</f>
        <v>0.063030000000000003</v>
      </c>
      <c r="S165" s="174">
        <v>0</v>
      </c>
      <c r="T165" s="175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76" t="s">
        <v>163</v>
      </c>
      <c r="AT165" s="176" t="s">
        <v>184</v>
      </c>
      <c r="AU165" s="176" t="s">
        <v>81</v>
      </c>
      <c r="AY165" s="18" t="s">
        <v>117</v>
      </c>
      <c r="BE165" s="177">
        <f>IF(N165="základní",J165,0)</f>
        <v>0</v>
      </c>
      <c r="BF165" s="177">
        <f>IF(N165="snížená",J165,0)</f>
        <v>0</v>
      </c>
      <c r="BG165" s="177">
        <f>IF(N165="zákl. přenesená",J165,0)</f>
        <v>0</v>
      </c>
      <c r="BH165" s="177">
        <f>IF(N165="sníž. přenesená",J165,0)</f>
        <v>0</v>
      </c>
      <c r="BI165" s="177">
        <f>IF(N165="nulová",J165,0)</f>
        <v>0</v>
      </c>
      <c r="BJ165" s="18" t="s">
        <v>79</v>
      </c>
      <c r="BK165" s="177">
        <f>ROUND(I165*H165,2)</f>
        <v>0</v>
      </c>
      <c r="BL165" s="18" t="s">
        <v>124</v>
      </c>
      <c r="BM165" s="176" t="s">
        <v>208</v>
      </c>
    </row>
    <row r="166" s="2" customFormat="1" ht="24.15" customHeight="1">
      <c r="A166" s="37"/>
      <c r="B166" s="164"/>
      <c r="C166" s="165" t="s">
        <v>209</v>
      </c>
      <c r="D166" s="165" t="s">
        <v>119</v>
      </c>
      <c r="E166" s="166" t="s">
        <v>210</v>
      </c>
      <c r="F166" s="167" t="s">
        <v>211</v>
      </c>
      <c r="G166" s="168" t="s">
        <v>180</v>
      </c>
      <c r="H166" s="169">
        <v>137</v>
      </c>
      <c r="I166" s="170"/>
      <c r="J166" s="171">
        <f>ROUND(I166*H166,2)</f>
        <v>0</v>
      </c>
      <c r="K166" s="167" t="s">
        <v>123</v>
      </c>
      <c r="L166" s="38"/>
      <c r="M166" s="172" t="s">
        <v>1</v>
      </c>
      <c r="N166" s="173" t="s">
        <v>39</v>
      </c>
      <c r="O166" s="76"/>
      <c r="P166" s="174">
        <f>O166*H166</f>
        <v>0</v>
      </c>
      <c r="Q166" s="174">
        <v>0.0011999999999999999</v>
      </c>
      <c r="R166" s="174">
        <f>Q166*H166</f>
        <v>0.16439999999999999</v>
      </c>
      <c r="S166" s="174">
        <v>0</v>
      </c>
      <c r="T166" s="175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76" t="s">
        <v>124</v>
      </c>
      <c r="AT166" s="176" t="s">
        <v>119</v>
      </c>
      <c r="AU166" s="176" t="s">
        <v>81</v>
      </c>
      <c r="AY166" s="18" t="s">
        <v>117</v>
      </c>
      <c r="BE166" s="177">
        <f>IF(N166="základní",J166,0)</f>
        <v>0</v>
      </c>
      <c r="BF166" s="177">
        <f>IF(N166="snížená",J166,0)</f>
        <v>0</v>
      </c>
      <c r="BG166" s="177">
        <f>IF(N166="zákl. přenesená",J166,0)</f>
        <v>0</v>
      </c>
      <c r="BH166" s="177">
        <f>IF(N166="sníž. přenesená",J166,0)</f>
        <v>0</v>
      </c>
      <c r="BI166" s="177">
        <f>IF(N166="nulová",J166,0)</f>
        <v>0</v>
      </c>
      <c r="BJ166" s="18" t="s">
        <v>79</v>
      </c>
      <c r="BK166" s="177">
        <f>ROUND(I166*H166,2)</f>
        <v>0</v>
      </c>
      <c r="BL166" s="18" t="s">
        <v>124</v>
      </c>
      <c r="BM166" s="176" t="s">
        <v>212</v>
      </c>
    </row>
    <row r="167" s="13" customFormat="1">
      <c r="A167" s="13"/>
      <c r="B167" s="178"/>
      <c r="C167" s="13"/>
      <c r="D167" s="179" t="s">
        <v>126</v>
      </c>
      <c r="E167" s="180" t="s">
        <v>1</v>
      </c>
      <c r="F167" s="181" t="s">
        <v>213</v>
      </c>
      <c r="G167" s="13"/>
      <c r="H167" s="182">
        <v>137</v>
      </c>
      <c r="I167" s="183"/>
      <c r="J167" s="13"/>
      <c r="K167" s="13"/>
      <c r="L167" s="178"/>
      <c r="M167" s="184"/>
      <c r="N167" s="185"/>
      <c r="O167" s="185"/>
      <c r="P167" s="185"/>
      <c r="Q167" s="185"/>
      <c r="R167" s="185"/>
      <c r="S167" s="185"/>
      <c r="T167" s="18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80" t="s">
        <v>126</v>
      </c>
      <c r="AU167" s="180" t="s">
        <v>81</v>
      </c>
      <c r="AV167" s="13" t="s">
        <v>81</v>
      </c>
      <c r="AW167" s="13" t="s">
        <v>31</v>
      </c>
      <c r="AX167" s="13" t="s">
        <v>79</v>
      </c>
      <c r="AY167" s="180" t="s">
        <v>117</v>
      </c>
    </row>
    <row r="168" s="2" customFormat="1" ht="21.75" customHeight="1">
      <c r="A168" s="37"/>
      <c r="B168" s="164"/>
      <c r="C168" s="202" t="s">
        <v>214</v>
      </c>
      <c r="D168" s="202" t="s">
        <v>184</v>
      </c>
      <c r="E168" s="203" t="s">
        <v>215</v>
      </c>
      <c r="F168" s="204" t="s">
        <v>216</v>
      </c>
      <c r="G168" s="205" t="s">
        <v>180</v>
      </c>
      <c r="H168" s="206">
        <v>137</v>
      </c>
      <c r="I168" s="207"/>
      <c r="J168" s="208">
        <f>ROUND(I168*H168,2)</f>
        <v>0</v>
      </c>
      <c r="K168" s="204" t="s">
        <v>1</v>
      </c>
      <c r="L168" s="209"/>
      <c r="M168" s="210" t="s">
        <v>1</v>
      </c>
      <c r="N168" s="211" t="s">
        <v>39</v>
      </c>
      <c r="O168" s="76"/>
      <c r="P168" s="174">
        <f>O168*H168</f>
        <v>0</v>
      </c>
      <c r="Q168" s="174">
        <v>0.096000000000000002</v>
      </c>
      <c r="R168" s="174">
        <f>Q168*H168</f>
        <v>13.152000000000001</v>
      </c>
      <c r="S168" s="174">
        <v>0</v>
      </c>
      <c r="T168" s="175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76" t="s">
        <v>163</v>
      </c>
      <c r="AT168" s="176" t="s">
        <v>184</v>
      </c>
      <c r="AU168" s="176" t="s">
        <v>81</v>
      </c>
      <c r="AY168" s="18" t="s">
        <v>117</v>
      </c>
      <c r="BE168" s="177">
        <f>IF(N168="základní",J168,0)</f>
        <v>0</v>
      </c>
      <c r="BF168" s="177">
        <f>IF(N168="snížená",J168,0)</f>
        <v>0</v>
      </c>
      <c r="BG168" s="177">
        <f>IF(N168="zákl. přenesená",J168,0)</f>
        <v>0</v>
      </c>
      <c r="BH168" s="177">
        <f>IF(N168="sníž. přenesená",J168,0)</f>
        <v>0</v>
      </c>
      <c r="BI168" s="177">
        <f>IF(N168="nulová",J168,0)</f>
        <v>0</v>
      </c>
      <c r="BJ168" s="18" t="s">
        <v>79</v>
      </c>
      <c r="BK168" s="177">
        <f>ROUND(I168*H168,2)</f>
        <v>0</v>
      </c>
      <c r="BL168" s="18" t="s">
        <v>124</v>
      </c>
      <c r="BM168" s="176" t="s">
        <v>217</v>
      </c>
    </row>
    <row r="169" s="2" customFormat="1" ht="24.15" customHeight="1">
      <c r="A169" s="37"/>
      <c r="B169" s="164"/>
      <c r="C169" s="165" t="s">
        <v>218</v>
      </c>
      <c r="D169" s="165" t="s">
        <v>119</v>
      </c>
      <c r="E169" s="166" t="s">
        <v>219</v>
      </c>
      <c r="F169" s="167" t="s">
        <v>220</v>
      </c>
      <c r="G169" s="168" t="s">
        <v>122</v>
      </c>
      <c r="H169" s="169">
        <v>350</v>
      </c>
      <c r="I169" s="170"/>
      <c r="J169" s="171">
        <f>ROUND(I169*H169,2)</f>
        <v>0</v>
      </c>
      <c r="K169" s="167" t="s">
        <v>123</v>
      </c>
      <c r="L169" s="38"/>
      <c r="M169" s="172" t="s">
        <v>1</v>
      </c>
      <c r="N169" s="173" t="s">
        <v>39</v>
      </c>
      <c r="O169" s="76"/>
      <c r="P169" s="174">
        <f>O169*H169</f>
        <v>0</v>
      </c>
      <c r="Q169" s="174">
        <v>0</v>
      </c>
      <c r="R169" s="174">
        <f>Q169*H169</f>
        <v>0</v>
      </c>
      <c r="S169" s="174">
        <v>0</v>
      </c>
      <c r="T169" s="175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76" t="s">
        <v>124</v>
      </c>
      <c r="AT169" s="176" t="s">
        <v>119</v>
      </c>
      <c r="AU169" s="176" t="s">
        <v>81</v>
      </c>
      <c r="AY169" s="18" t="s">
        <v>117</v>
      </c>
      <c r="BE169" s="177">
        <f>IF(N169="základní",J169,0)</f>
        <v>0</v>
      </c>
      <c r="BF169" s="177">
        <f>IF(N169="snížená",J169,0)</f>
        <v>0</v>
      </c>
      <c r="BG169" s="177">
        <f>IF(N169="zákl. přenesená",J169,0)</f>
        <v>0</v>
      </c>
      <c r="BH169" s="177">
        <f>IF(N169="sníž. přenesená",J169,0)</f>
        <v>0</v>
      </c>
      <c r="BI169" s="177">
        <f>IF(N169="nulová",J169,0)</f>
        <v>0</v>
      </c>
      <c r="BJ169" s="18" t="s">
        <v>79</v>
      </c>
      <c r="BK169" s="177">
        <f>ROUND(I169*H169,2)</f>
        <v>0</v>
      </c>
      <c r="BL169" s="18" t="s">
        <v>124</v>
      </c>
      <c r="BM169" s="176" t="s">
        <v>221</v>
      </c>
    </row>
    <row r="170" s="13" customFormat="1">
      <c r="A170" s="13"/>
      <c r="B170" s="178"/>
      <c r="C170" s="13"/>
      <c r="D170" s="179" t="s">
        <v>126</v>
      </c>
      <c r="E170" s="180" t="s">
        <v>1</v>
      </c>
      <c r="F170" s="181" t="s">
        <v>222</v>
      </c>
      <c r="G170" s="13"/>
      <c r="H170" s="182">
        <v>350</v>
      </c>
      <c r="I170" s="183"/>
      <c r="J170" s="13"/>
      <c r="K170" s="13"/>
      <c r="L170" s="178"/>
      <c r="M170" s="184"/>
      <c r="N170" s="185"/>
      <c r="O170" s="185"/>
      <c r="P170" s="185"/>
      <c r="Q170" s="185"/>
      <c r="R170" s="185"/>
      <c r="S170" s="185"/>
      <c r="T170" s="18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80" t="s">
        <v>126</v>
      </c>
      <c r="AU170" s="180" t="s">
        <v>81</v>
      </c>
      <c r="AV170" s="13" t="s">
        <v>81</v>
      </c>
      <c r="AW170" s="13" t="s">
        <v>31</v>
      </c>
      <c r="AX170" s="13" t="s">
        <v>79</v>
      </c>
      <c r="AY170" s="180" t="s">
        <v>117</v>
      </c>
    </row>
    <row r="171" s="2" customFormat="1" ht="62.7" customHeight="1">
      <c r="A171" s="37"/>
      <c r="B171" s="164"/>
      <c r="C171" s="202" t="s">
        <v>223</v>
      </c>
      <c r="D171" s="202" t="s">
        <v>184</v>
      </c>
      <c r="E171" s="203" t="s">
        <v>224</v>
      </c>
      <c r="F171" s="204" t="s">
        <v>225</v>
      </c>
      <c r="G171" s="205" t="s">
        <v>180</v>
      </c>
      <c r="H171" s="206">
        <v>137</v>
      </c>
      <c r="I171" s="207"/>
      <c r="J171" s="208">
        <f>ROUND(I171*H171,2)</f>
        <v>0</v>
      </c>
      <c r="K171" s="204" t="s">
        <v>1</v>
      </c>
      <c r="L171" s="209"/>
      <c r="M171" s="210" t="s">
        <v>1</v>
      </c>
      <c r="N171" s="211" t="s">
        <v>39</v>
      </c>
      <c r="O171" s="76"/>
      <c r="P171" s="174">
        <f>O171*H171</f>
        <v>0</v>
      </c>
      <c r="Q171" s="174">
        <v>0.030700000000000002</v>
      </c>
      <c r="R171" s="174">
        <f>Q171*H171</f>
        <v>4.2059000000000006</v>
      </c>
      <c r="S171" s="174">
        <v>0</v>
      </c>
      <c r="T171" s="175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76" t="s">
        <v>163</v>
      </c>
      <c r="AT171" s="176" t="s">
        <v>184</v>
      </c>
      <c r="AU171" s="176" t="s">
        <v>81</v>
      </c>
      <c r="AY171" s="18" t="s">
        <v>117</v>
      </c>
      <c r="BE171" s="177">
        <f>IF(N171="základní",J171,0)</f>
        <v>0</v>
      </c>
      <c r="BF171" s="177">
        <f>IF(N171="snížená",J171,0)</f>
        <v>0</v>
      </c>
      <c r="BG171" s="177">
        <f>IF(N171="zákl. přenesená",J171,0)</f>
        <v>0</v>
      </c>
      <c r="BH171" s="177">
        <f>IF(N171="sníž. přenesená",J171,0)</f>
        <v>0</v>
      </c>
      <c r="BI171" s="177">
        <f>IF(N171="nulová",J171,0)</f>
        <v>0</v>
      </c>
      <c r="BJ171" s="18" t="s">
        <v>79</v>
      </c>
      <c r="BK171" s="177">
        <f>ROUND(I171*H171,2)</f>
        <v>0</v>
      </c>
      <c r="BL171" s="18" t="s">
        <v>124</v>
      </c>
      <c r="BM171" s="176" t="s">
        <v>226</v>
      </c>
    </row>
    <row r="172" s="13" customFormat="1">
      <c r="A172" s="13"/>
      <c r="B172" s="178"/>
      <c r="C172" s="13"/>
      <c r="D172" s="179" t="s">
        <v>126</v>
      </c>
      <c r="E172" s="13"/>
      <c r="F172" s="181" t="s">
        <v>227</v>
      </c>
      <c r="G172" s="13"/>
      <c r="H172" s="182">
        <v>137</v>
      </c>
      <c r="I172" s="183"/>
      <c r="J172" s="13"/>
      <c r="K172" s="13"/>
      <c r="L172" s="178"/>
      <c r="M172" s="184"/>
      <c r="N172" s="185"/>
      <c r="O172" s="185"/>
      <c r="P172" s="185"/>
      <c r="Q172" s="185"/>
      <c r="R172" s="185"/>
      <c r="S172" s="185"/>
      <c r="T172" s="18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80" t="s">
        <v>126</v>
      </c>
      <c r="AU172" s="180" t="s">
        <v>81</v>
      </c>
      <c r="AV172" s="13" t="s">
        <v>81</v>
      </c>
      <c r="AW172" s="13" t="s">
        <v>3</v>
      </c>
      <c r="AX172" s="13" t="s">
        <v>79</v>
      </c>
      <c r="AY172" s="180" t="s">
        <v>117</v>
      </c>
    </row>
    <row r="173" s="12" customFormat="1" ht="22.8" customHeight="1">
      <c r="A173" s="12"/>
      <c r="B173" s="151"/>
      <c r="C173" s="12"/>
      <c r="D173" s="152" t="s">
        <v>73</v>
      </c>
      <c r="E173" s="162" t="s">
        <v>163</v>
      </c>
      <c r="F173" s="162" t="s">
        <v>228</v>
      </c>
      <c r="G173" s="12"/>
      <c r="H173" s="12"/>
      <c r="I173" s="154"/>
      <c r="J173" s="163">
        <f>BK173</f>
        <v>0</v>
      </c>
      <c r="K173" s="12"/>
      <c r="L173" s="151"/>
      <c r="M173" s="156"/>
      <c r="N173" s="157"/>
      <c r="O173" s="157"/>
      <c r="P173" s="158">
        <f>P174</f>
        <v>0</v>
      </c>
      <c r="Q173" s="157"/>
      <c r="R173" s="158">
        <f>R174</f>
        <v>0.00011</v>
      </c>
      <c r="S173" s="157"/>
      <c r="T173" s="159">
        <f>T174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152" t="s">
        <v>79</v>
      </c>
      <c r="AT173" s="160" t="s">
        <v>73</v>
      </c>
      <c r="AU173" s="160" t="s">
        <v>79</v>
      </c>
      <c r="AY173" s="152" t="s">
        <v>117</v>
      </c>
      <c r="BK173" s="161">
        <f>BK174</f>
        <v>0</v>
      </c>
    </row>
    <row r="174" s="2" customFormat="1" ht="16.5" customHeight="1">
      <c r="A174" s="37"/>
      <c r="B174" s="164"/>
      <c r="C174" s="165" t="s">
        <v>7</v>
      </c>
      <c r="D174" s="165" t="s">
        <v>119</v>
      </c>
      <c r="E174" s="166" t="s">
        <v>229</v>
      </c>
      <c r="F174" s="167" t="s">
        <v>230</v>
      </c>
      <c r="G174" s="168" t="s">
        <v>231</v>
      </c>
      <c r="H174" s="169">
        <v>1</v>
      </c>
      <c r="I174" s="170"/>
      <c r="J174" s="171">
        <f>ROUND(I174*H174,2)</f>
        <v>0</v>
      </c>
      <c r="K174" s="167" t="s">
        <v>123</v>
      </c>
      <c r="L174" s="38"/>
      <c r="M174" s="172" t="s">
        <v>1</v>
      </c>
      <c r="N174" s="173" t="s">
        <v>39</v>
      </c>
      <c r="O174" s="76"/>
      <c r="P174" s="174">
        <f>O174*H174</f>
        <v>0</v>
      </c>
      <c r="Q174" s="174">
        <v>0.00011</v>
      </c>
      <c r="R174" s="174">
        <f>Q174*H174</f>
        <v>0.00011</v>
      </c>
      <c r="S174" s="174">
        <v>0</v>
      </c>
      <c r="T174" s="175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76" t="s">
        <v>124</v>
      </c>
      <c r="AT174" s="176" t="s">
        <v>119</v>
      </c>
      <c r="AU174" s="176" t="s">
        <v>81</v>
      </c>
      <c r="AY174" s="18" t="s">
        <v>117</v>
      </c>
      <c r="BE174" s="177">
        <f>IF(N174="základní",J174,0)</f>
        <v>0</v>
      </c>
      <c r="BF174" s="177">
        <f>IF(N174="snížená",J174,0)</f>
        <v>0</v>
      </c>
      <c r="BG174" s="177">
        <f>IF(N174="zákl. přenesená",J174,0)</f>
        <v>0</v>
      </c>
      <c r="BH174" s="177">
        <f>IF(N174="sníž. přenesená",J174,0)</f>
        <v>0</v>
      </c>
      <c r="BI174" s="177">
        <f>IF(N174="nulová",J174,0)</f>
        <v>0</v>
      </c>
      <c r="BJ174" s="18" t="s">
        <v>79</v>
      </c>
      <c r="BK174" s="177">
        <f>ROUND(I174*H174,2)</f>
        <v>0</v>
      </c>
      <c r="BL174" s="18" t="s">
        <v>124</v>
      </c>
      <c r="BM174" s="176" t="s">
        <v>232</v>
      </c>
    </row>
    <row r="175" s="12" customFormat="1" ht="22.8" customHeight="1">
      <c r="A175" s="12"/>
      <c r="B175" s="151"/>
      <c r="C175" s="12"/>
      <c r="D175" s="152" t="s">
        <v>73</v>
      </c>
      <c r="E175" s="162" t="s">
        <v>168</v>
      </c>
      <c r="F175" s="162" t="s">
        <v>233</v>
      </c>
      <c r="G175" s="12"/>
      <c r="H175" s="12"/>
      <c r="I175" s="154"/>
      <c r="J175" s="163">
        <f>BK175</f>
        <v>0</v>
      </c>
      <c r="K175" s="12"/>
      <c r="L175" s="151"/>
      <c r="M175" s="156"/>
      <c r="N175" s="157"/>
      <c r="O175" s="157"/>
      <c r="P175" s="158">
        <f>SUM(P176:P186)</f>
        <v>0</v>
      </c>
      <c r="Q175" s="157"/>
      <c r="R175" s="158">
        <f>SUM(R176:R186)</f>
        <v>0</v>
      </c>
      <c r="S175" s="157"/>
      <c r="T175" s="159">
        <f>SUM(T176:T186)</f>
        <v>30.618000000000002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152" t="s">
        <v>79</v>
      </c>
      <c r="AT175" s="160" t="s">
        <v>73</v>
      </c>
      <c r="AU175" s="160" t="s">
        <v>79</v>
      </c>
      <c r="AY175" s="152" t="s">
        <v>117</v>
      </c>
      <c r="BK175" s="161">
        <f>SUM(BK176:BK186)</f>
        <v>0</v>
      </c>
    </row>
    <row r="176" s="2" customFormat="1" ht="16.5" customHeight="1">
      <c r="A176" s="37"/>
      <c r="B176" s="164"/>
      <c r="C176" s="165" t="s">
        <v>234</v>
      </c>
      <c r="D176" s="165" t="s">
        <v>119</v>
      </c>
      <c r="E176" s="166" t="s">
        <v>235</v>
      </c>
      <c r="F176" s="167" t="s">
        <v>236</v>
      </c>
      <c r="G176" s="168" t="s">
        <v>159</v>
      </c>
      <c r="H176" s="169">
        <v>712</v>
      </c>
      <c r="I176" s="170"/>
      <c r="J176" s="171">
        <f>ROUND(I176*H176,2)</f>
        <v>0</v>
      </c>
      <c r="K176" s="167" t="s">
        <v>1</v>
      </c>
      <c r="L176" s="38"/>
      <c r="M176" s="172" t="s">
        <v>1</v>
      </c>
      <c r="N176" s="173" t="s">
        <v>39</v>
      </c>
      <c r="O176" s="76"/>
      <c r="P176" s="174">
        <f>O176*H176</f>
        <v>0</v>
      </c>
      <c r="Q176" s="174">
        <v>0</v>
      </c>
      <c r="R176" s="174">
        <f>Q176*H176</f>
        <v>0</v>
      </c>
      <c r="S176" s="174">
        <v>0</v>
      </c>
      <c r="T176" s="175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76" t="s">
        <v>124</v>
      </c>
      <c r="AT176" s="176" t="s">
        <v>119</v>
      </c>
      <c r="AU176" s="176" t="s">
        <v>81</v>
      </c>
      <c r="AY176" s="18" t="s">
        <v>117</v>
      </c>
      <c r="BE176" s="177">
        <f>IF(N176="základní",J176,0)</f>
        <v>0</v>
      </c>
      <c r="BF176" s="177">
        <f>IF(N176="snížená",J176,0)</f>
        <v>0</v>
      </c>
      <c r="BG176" s="177">
        <f>IF(N176="zákl. přenesená",J176,0)</f>
        <v>0</v>
      </c>
      <c r="BH176" s="177">
        <f>IF(N176="sníž. přenesená",J176,0)</f>
        <v>0</v>
      </c>
      <c r="BI176" s="177">
        <f>IF(N176="nulová",J176,0)</f>
        <v>0</v>
      </c>
      <c r="BJ176" s="18" t="s">
        <v>79</v>
      </c>
      <c r="BK176" s="177">
        <f>ROUND(I176*H176,2)</f>
        <v>0</v>
      </c>
      <c r="BL176" s="18" t="s">
        <v>124</v>
      </c>
      <c r="BM176" s="176" t="s">
        <v>237</v>
      </c>
    </row>
    <row r="177" s="15" customFormat="1">
      <c r="A177" s="15"/>
      <c r="B177" s="195"/>
      <c r="C177" s="15"/>
      <c r="D177" s="179" t="s">
        <v>126</v>
      </c>
      <c r="E177" s="196" t="s">
        <v>1</v>
      </c>
      <c r="F177" s="197" t="s">
        <v>238</v>
      </c>
      <c r="G177" s="15"/>
      <c r="H177" s="196" t="s">
        <v>1</v>
      </c>
      <c r="I177" s="198"/>
      <c r="J177" s="15"/>
      <c r="K177" s="15"/>
      <c r="L177" s="195"/>
      <c r="M177" s="199"/>
      <c r="N177" s="200"/>
      <c r="O177" s="200"/>
      <c r="P177" s="200"/>
      <c r="Q177" s="200"/>
      <c r="R177" s="200"/>
      <c r="S177" s="200"/>
      <c r="T177" s="201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196" t="s">
        <v>126</v>
      </c>
      <c r="AU177" s="196" t="s">
        <v>81</v>
      </c>
      <c r="AV177" s="15" t="s">
        <v>79</v>
      </c>
      <c r="AW177" s="15" t="s">
        <v>31</v>
      </c>
      <c r="AX177" s="15" t="s">
        <v>74</v>
      </c>
      <c r="AY177" s="196" t="s">
        <v>117</v>
      </c>
    </row>
    <row r="178" s="13" customFormat="1">
      <c r="A178" s="13"/>
      <c r="B178" s="178"/>
      <c r="C178" s="13"/>
      <c r="D178" s="179" t="s">
        <v>126</v>
      </c>
      <c r="E178" s="180" t="s">
        <v>1</v>
      </c>
      <c r="F178" s="181" t="s">
        <v>239</v>
      </c>
      <c r="G178" s="13"/>
      <c r="H178" s="182">
        <v>712</v>
      </c>
      <c r="I178" s="183"/>
      <c r="J178" s="13"/>
      <c r="K178" s="13"/>
      <c r="L178" s="178"/>
      <c r="M178" s="184"/>
      <c r="N178" s="185"/>
      <c r="O178" s="185"/>
      <c r="P178" s="185"/>
      <c r="Q178" s="185"/>
      <c r="R178" s="185"/>
      <c r="S178" s="185"/>
      <c r="T178" s="18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80" t="s">
        <v>126</v>
      </c>
      <c r="AU178" s="180" t="s">
        <v>81</v>
      </c>
      <c r="AV178" s="13" t="s">
        <v>81</v>
      </c>
      <c r="AW178" s="13" t="s">
        <v>31</v>
      </c>
      <c r="AX178" s="13" t="s">
        <v>79</v>
      </c>
      <c r="AY178" s="180" t="s">
        <v>117</v>
      </c>
    </row>
    <row r="179" s="2" customFormat="1" ht="33" customHeight="1">
      <c r="A179" s="37"/>
      <c r="B179" s="164"/>
      <c r="C179" s="165" t="s">
        <v>240</v>
      </c>
      <c r="D179" s="165" t="s">
        <v>119</v>
      </c>
      <c r="E179" s="166" t="s">
        <v>241</v>
      </c>
      <c r="F179" s="167" t="s">
        <v>242</v>
      </c>
      <c r="G179" s="168" t="s">
        <v>180</v>
      </c>
      <c r="H179" s="169">
        <v>2</v>
      </c>
      <c r="I179" s="170"/>
      <c r="J179" s="171">
        <f>ROUND(I179*H179,2)</f>
        <v>0</v>
      </c>
      <c r="K179" s="167" t="s">
        <v>123</v>
      </c>
      <c r="L179" s="38"/>
      <c r="M179" s="172" t="s">
        <v>1</v>
      </c>
      <c r="N179" s="173" t="s">
        <v>39</v>
      </c>
      <c r="O179" s="76"/>
      <c r="P179" s="174">
        <f>O179*H179</f>
        <v>0</v>
      </c>
      <c r="Q179" s="174">
        <v>0</v>
      </c>
      <c r="R179" s="174">
        <f>Q179*H179</f>
        <v>0</v>
      </c>
      <c r="S179" s="174">
        <v>0</v>
      </c>
      <c r="T179" s="175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76" t="s">
        <v>124</v>
      </c>
      <c r="AT179" s="176" t="s">
        <v>119</v>
      </c>
      <c r="AU179" s="176" t="s">
        <v>81</v>
      </c>
      <c r="AY179" s="18" t="s">
        <v>117</v>
      </c>
      <c r="BE179" s="177">
        <f>IF(N179="základní",J179,0)</f>
        <v>0</v>
      </c>
      <c r="BF179" s="177">
        <f>IF(N179="snížená",J179,0)</f>
        <v>0</v>
      </c>
      <c r="BG179" s="177">
        <f>IF(N179="zákl. přenesená",J179,0)</f>
        <v>0</v>
      </c>
      <c r="BH179" s="177">
        <f>IF(N179="sníž. přenesená",J179,0)</f>
        <v>0</v>
      </c>
      <c r="BI179" s="177">
        <f>IF(N179="nulová",J179,0)</f>
        <v>0</v>
      </c>
      <c r="BJ179" s="18" t="s">
        <v>79</v>
      </c>
      <c r="BK179" s="177">
        <f>ROUND(I179*H179,2)</f>
        <v>0</v>
      </c>
      <c r="BL179" s="18" t="s">
        <v>124</v>
      </c>
      <c r="BM179" s="176" t="s">
        <v>243</v>
      </c>
    </row>
    <row r="180" s="2" customFormat="1" ht="33" customHeight="1">
      <c r="A180" s="37"/>
      <c r="B180" s="164"/>
      <c r="C180" s="165" t="s">
        <v>244</v>
      </c>
      <c r="D180" s="165" t="s">
        <v>119</v>
      </c>
      <c r="E180" s="166" t="s">
        <v>245</v>
      </c>
      <c r="F180" s="167" t="s">
        <v>246</v>
      </c>
      <c r="G180" s="168" t="s">
        <v>180</v>
      </c>
      <c r="H180" s="169">
        <v>90</v>
      </c>
      <c r="I180" s="170"/>
      <c r="J180" s="171">
        <f>ROUND(I180*H180,2)</f>
        <v>0</v>
      </c>
      <c r="K180" s="167" t="s">
        <v>123</v>
      </c>
      <c r="L180" s="38"/>
      <c r="M180" s="172" t="s">
        <v>1</v>
      </c>
      <c r="N180" s="173" t="s">
        <v>39</v>
      </c>
      <c r="O180" s="76"/>
      <c r="P180" s="174">
        <f>O180*H180</f>
        <v>0</v>
      </c>
      <c r="Q180" s="174">
        <v>0</v>
      </c>
      <c r="R180" s="174">
        <f>Q180*H180</f>
        <v>0</v>
      </c>
      <c r="S180" s="174">
        <v>0</v>
      </c>
      <c r="T180" s="175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76" t="s">
        <v>124</v>
      </c>
      <c r="AT180" s="176" t="s">
        <v>119</v>
      </c>
      <c r="AU180" s="176" t="s">
        <v>81</v>
      </c>
      <c r="AY180" s="18" t="s">
        <v>117</v>
      </c>
      <c r="BE180" s="177">
        <f>IF(N180="základní",J180,0)</f>
        <v>0</v>
      </c>
      <c r="BF180" s="177">
        <f>IF(N180="snížená",J180,0)</f>
        <v>0</v>
      </c>
      <c r="BG180" s="177">
        <f>IF(N180="zákl. přenesená",J180,0)</f>
        <v>0</v>
      </c>
      <c r="BH180" s="177">
        <f>IF(N180="sníž. přenesená",J180,0)</f>
        <v>0</v>
      </c>
      <c r="BI180" s="177">
        <f>IF(N180="nulová",J180,0)</f>
        <v>0</v>
      </c>
      <c r="BJ180" s="18" t="s">
        <v>79</v>
      </c>
      <c r="BK180" s="177">
        <f>ROUND(I180*H180,2)</f>
        <v>0</v>
      </c>
      <c r="BL180" s="18" t="s">
        <v>124</v>
      </c>
      <c r="BM180" s="176" t="s">
        <v>247</v>
      </c>
    </row>
    <row r="181" s="2" customFormat="1" ht="33" customHeight="1">
      <c r="A181" s="37"/>
      <c r="B181" s="164"/>
      <c r="C181" s="165" t="s">
        <v>248</v>
      </c>
      <c r="D181" s="165" t="s">
        <v>119</v>
      </c>
      <c r="E181" s="166" t="s">
        <v>249</v>
      </c>
      <c r="F181" s="167" t="s">
        <v>250</v>
      </c>
      <c r="G181" s="168" t="s">
        <v>180</v>
      </c>
      <c r="H181" s="169">
        <v>2</v>
      </c>
      <c r="I181" s="170"/>
      <c r="J181" s="171">
        <f>ROUND(I181*H181,2)</f>
        <v>0</v>
      </c>
      <c r="K181" s="167" t="s">
        <v>123</v>
      </c>
      <c r="L181" s="38"/>
      <c r="M181" s="172" t="s">
        <v>1</v>
      </c>
      <c r="N181" s="173" t="s">
        <v>39</v>
      </c>
      <c r="O181" s="76"/>
      <c r="P181" s="174">
        <f>O181*H181</f>
        <v>0</v>
      </c>
      <c r="Q181" s="174">
        <v>0</v>
      </c>
      <c r="R181" s="174">
        <f>Q181*H181</f>
        <v>0</v>
      </c>
      <c r="S181" s="174">
        <v>0</v>
      </c>
      <c r="T181" s="175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76" t="s">
        <v>124</v>
      </c>
      <c r="AT181" s="176" t="s">
        <v>119</v>
      </c>
      <c r="AU181" s="176" t="s">
        <v>81</v>
      </c>
      <c r="AY181" s="18" t="s">
        <v>117</v>
      </c>
      <c r="BE181" s="177">
        <f>IF(N181="základní",J181,0)</f>
        <v>0</v>
      </c>
      <c r="BF181" s="177">
        <f>IF(N181="snížená",J181,0)</f>
        <v>0</v>
      </c>
      <c r="BG181" s="177">
        <f>IF(N181="zákl. přenesená",J181,0)</f>
        <v>0</v>
      </c>
      <c r="BH181" s="177">
        <f>IF(N181="sníž. přenesená",J181,0)</f>
        <v>0</v>
      </c>
      <c r="BI181" s="177">
        <f>IF(N181="nulová",J181,0)</f>
        <v>0</v>
      </c>
      <c r="BJ181" s="18" t="s">
        <v>79</v>
      </c>
      <c r="BK181" s="177">
        <f>ROUND(I181*H181,2)</f>
        <v>0</v>
      </c>
      <c r="BL181" s="18" t="s">
        <v>124</v>
      </c>
      <c r="BM181" s="176" t="s">
        <v>251</v>
      </c>
    </row>
    <row r="182" s="2" customFormat="1" ht="24.15" customHeight="1">
      <c r="A182" s="37"/>
      <c r="B182" s="164"/>
      <c r="C182" s="165" t="s">
        <v>252</v>
      </c>
      <c r="D182" s="165" t="s">
        <v>119</v>
      </c>
      <c r="E182" s="166" t="s">
        <v>253</v>
      </c>
      <c r="F182" s="167" t="s">
        <v>254</v>
      </c>
      <c r="G182" s="168" t="s">
        <v>180</v>
      </c>
      <c r="H182" s="169">
        <v>175</v>
      </c>
      <c r="I182" s="170"/>
      <c r="J182" s="171">
        <f>ROUND(I182*H182,2)</f>
        <v>0</v>
      </c>
      <c r="K182" s="167" t="s">
        <v>123</v>
      </c>
      <c r="L182" s="38"/>
      <c r="M182" s="172" t="s">
        <v>1</v>
      </c>
      <c r="N182" s="173" t="s">
        <v>39</v>
      </c>
      <c r="O182" s="76"/>
      <c r="P182" s="174">
        <f>O182*H182</f>
        <v>0</v>
      </c>
      <c r="Q182" s="174">
        <v>0</v>
      </c>
      <c r="R182" s="174">
        <f>Q182*H182</f>
        <v>0</v>
      </c>
      <c r="S182" s="174">
        <v>0.16800000000000001</v>
      </c>
      <c r="T182" s="175">
        <f>S182*H182</f>
        <v>29.400000000000002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76" t="s">
        <v>124</v>
      </c>
      <c r="AT182" s="176" t="s">
        <v>119</v>
      </c>
      <c r="AU182" s="176" t="s">
        <v>81</v>
      </c>
      <c r="AY182" s="18" t="s">
        <v>117</v>
      </c>
      <c r="BE182" s="177">
        <f>IF(N182="základní",J182,0)</f>
        <v>0</v>
      </c>
      <c r="BF182" s="177">
        <f>IF(N182="snížená",J182,0)</f>
        <v>0</v>
      </c>
      <c r="BG182" s="177">
        <f>IF(N182="zákl. přenesená",J182,0)</f>
        <v>0</v>
      </c>
      <c r="BH182" s="177">
        <f>IF(N182="sníž. přenesená",J182,0)</f>
        <v>0</v>
      </c>
      <c r="BI182" s="177">
        <f>IF(N182="nulová",J182,0)</f>
        <v>0</v>
      </c>
      <c r="BJ182" s="18" t="s">
        <v>79</v>
      </c>
      <c r="BK182" s="177">
        <f>ROUND(I182*H182,2)</f>
        <v>0</v>
      </c>
      <c r="BL182" s="18" t="s">
        <v>124</v>
      </c>
      <c r="BM182" s="176" t="s">
        <v>255</v>
      </c>
    </row>
    <row r="183" s="15" customFormat="1">
      <c r="A183" s="15"/>
      <c r="B183" s="195"/>
      <c r="C183" s="15"/>
      <c r="D183" s="179" t="s">
        <v>126</v>
      </c>
      <c r="E183" s="196" t="s">
        <v>1</v>
      </c>
      <c r="F183" s="197" t="s">
        <v>256</v>
      </c>
      <c r="G183" s="15"/>
      <c r="H183" s="196" t="s">
        <v>1</v>
      </c>
      <c r="I183" s="198"/>
      <c r="J183" s="15"/>
      <c r="K183" s="15"/>
      <c r="L183" s="195"/>
      <c r="M183" s="199"/>
      <c r="N183" s="200"/>
      <c r="O183" s="200"/>
      <c r="P183" s="200"/>
      <c r="Q183" s="200"/>
      <c r="R183" s="200"/>
      <c r="S183" s="200"/>
      <c r="T183" s="201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196" t="s">
        <v>126</v>
      </c>
      <c r="AU183" s="196" t="s">
        <v>81</v>
      </c>
      <c r="AV183" s="15" t="s">
        <v>79</v>
      </c>
      <c r="AW183" s="15" t="s">
        <v>31</v>
      </c>
      <c r="AX183" s="15" t="s">
        <v>74</v>
      </c>
      <c r="AY183" s="196" t="s">
        <v>117</v>
      </c>
    </row>
    <row r="184" s="13" customFormat="1">
      <c r="A184" s="13"/>
      <c r="B184" s="178"/>
      <c r="C184" s="13"/>
      <c r="D184" s="179" t="s">
        <v>126</v>
      </c>
      <c r="E184" s="180" t="s">
        <v>1</v>
      </c>
      <c r="F184" s="181" t="s">
        <v>257</v>
      </c>
      <c r="G184" s="13"/>
      <c r="H184" s="182">
        <v>175</v>
      </c>
      <c r="I184" s="183"/>
      <c r="J184" s="13"/>
      <c r="K184" s="13"/>
      <c r="L184" s="178"/>
      <c r="M184" s="184"/>
      <c r="N184" s="185"/>
      <c r="O184" s="185"/>
      <c r="P184" s="185"/>
      <c r="Q184" s="185"/>
      <c r="R184" s="185"/>
      <c r="S184" s="185"/>
      <c r="T184" s="18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80" t="s">
        <v>126</v>
      </c>
      <c r="AU184" s="180" t="s">
        <v>81</v>
      </c>
      <c r="AV184" s="13" t="s">
        <v>81</v>
      </c>
      <c r="AW184" s="13" t="s">
        <v>31</v>
      </c>
      <c r="AX184" s="13" t="s">
        <v>79</v>
      </c>
      <c r="AY184" s="180" t="s">
        <v>117</v>
      </c>
    </row>
    <row r="185" s="2" customFormat="1" ht="33" customHeight="1">
      <c r="A185" s="37"/>
      <c r="B185" s="164"/>
      <c r="C185" s="165" t="s">
        <v>258</v>
      </c>
      <c r="D185" s="165" t="s">
        <v>119</v>
      </c>
      <c r="E185" s="166" t="s">
        <v>259</v>
      </c>
      <c r="F185" s="167" t="s">
        <v>260</v>
      </c>
      <c r="G185" s="168" t="s">
        <v>122</v>
      </c>
      <c r="H185" s="169">
        <v>350</v>
      </c>
      <c r="I185" s="170"/>
      <c r="J185" s="171">
        <f>ROUND(I185*H185,2)</f>
        <v>0</v>
      </c>
      <c r="K185" s="167" t="s">
        <v>1</v>
      </c>
      <c r="L185" s="38"/>
      <c r="M185" s="172" t="s">
        <v>1</v>
      </c>
      <c r="N185" s="173" t="s">
        <v>39</v>
      </c>
      <c r="O185" s="76"/>
      <c r="P185" s="174">
        <f>O185*H185</f>
        <v>0</v>
      </c>
      <c r="Q185" s="174">
        <v>0</v>
      </c>
      <c r="R185" s="174">
        <f>Q185*H185</f>
        <v>0</v>
      </c>
      <c r="S185" s="174">
        <v>0.00348</v>
      </c>
      <c r="T185" s="175">
        <f>S185*H185</f>
        <v>1.218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76" t="s">
        <v>124</v>
      </c>
      <c r="AT185" s="176" t="s">
        <v>119</v>
      </c>
      <c r="AU185" s="176" t="s">
        <v>81</v>
      </c>
      <c r="AY185" s="18" t="s">
        <v>117</v>
      </c>
      <c r="BE185" s="177">
        <f>IF(N185="základní",J185,0)</f>
        <v>0</v>
      </c>
      <c r="BF185" s="177">
        <f>IF(N185="snížená",J185,0)</f>
        <v>0</v>
      </c>
      <c r="BG185" s="177">
        <f>IF(N185="zákl. přenesená",J185,0)</f>
        <v>0</v>
      </c>
      <c r="BH185" s="177">
        <f>IF(N185="sníž. přenesená",J185,0)</f>
        <v>0</v>
      </c>
      <c r="BI185" s="177">
        <f>IF(N185="nulová",J185,0)</f>
        <v>0</v>
      </c>
      <c r="BJ185" s="18" t="s">
        <v>79</v>
      </c>
      <c r="BK185" s="177">
        <f>ROUND(I185*H185,2)</f>
        <v>0</v>
      </c>
      <c r="BL185" s="18" t="s">
        <v>124</v>
      </c>
      <c r="BM185" s="176" t="s">
        <v>261</v>
      </c>
    </row>
    <row r="186" s="13" customFormat="1">
      <c r="A186" s="13"/>
      <c r="B186" s="178"/>
      <c r="C186" s="13"/>
      <c r="D186" s="179" t="s">
        <v>126</v>
      </c>
      <c r="E186" s="13"/>
      <c r="F186" s="181" t="s">
        <v>262</v>
      </c>
      <c r="G186" s="13"/>
      <c r="H186" s="182">
        <v>350</v>
      </c>
      <c r="I186" s="183"/>
      <c r="J186" s="13"/>
      <c r="K186" s="13"/>
      <c r="L186" s="178"/>
      <c r="M186" s="184"/>
      <c r="N186" s="185"/>
      <c r="O186" s="185"/>
      <c r="P186" s="185"/>
      <c r="Q186" s="185"/>
      <c r="R186" s="185"/>
      <c r="S186" s="185"/>
      <c r="T186" s="18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80" t="s">
        <v>126</v>
      </c>
      <c r="AU186" s="180" t="s">
        <v>81</v>
      </c>
      <c r="AV186" s="13" t="s">
        <v>81</v>
      </c>
      <c r="AW186" s="13" t="s">
        <v>3</v>
      </c>
      <c r="AX186" s="13" t="s">
        <v>79</v>
      </c>
      <c r="AY186" s="180" t="s">
        <v>117</v>
      </c>
    </row>
    <row r="187" s="12" customFormat="1" ht="22.8" customHeight="1">
      <c r="A187" s="12"/>
      <c r="B187" s="151"/>
      <c r="C187" s="12"/>
      <c r="D187" s="152" t="s">
        <v>73</v>
      </c>
      <c r="E187" s="162" t="s">
        <v>263</v>
      </c>
      <c r="F187" s="162" t="s">
        <v>264</v>
      </c>
      <c r="G187" s="12"/>
      <c r="H187" s="12"/>
      <c r="I187" s="154"/>
      <c r="J187" s="163">
        <f>BK187</f>
        <v>0</v>
      </c>
      <c r="K187" s="12"/>
      <c r="L187" s="151"/>
      <c r="M187" s="156"/>
      <c r="N187" s="157"/>
      <c r="O187" s="157"/>
      <c r="P187" s="158">
        <f>SUM(P188:P192)</f>
        <v>0</v>
      </c>
      <c r="Q187" s="157"/>
      <c r="R187" s="158">
        <f>SUM(R188:R192)</f>
        <v>0</v>
      </c>
      <c r="S187" s="157"/>
      <c r="T187" s="159">
        <f>SUM(T188:T192)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152" t="s">
        <v>79</v>
      </c>
      <c r="AT187" s="160" t="s">
        <v>73</v>
      </c>
      <c r="AU187" s="160" t="s">
        <v>79</v>
      </c>
      <c r="AY187" s="152" t="s">
        <v>117</v>
      </c>
      <c r="BK187" s="161">
        <f>SUM(BK188:BK192)</f>
        <v>0</v>
      </c>
    </row>
    <row r="188" s="2" customFormat="1" ht="33" customHeight="1">
      <c r="A188" s="37"/>
      <c r="B188" s="164"/>
      <c r="C188" s="165" t="s">
        <v>265</v>
      </c>
      <c r="D188" s="165" t="s">
        <v>119</v>
      </c>
      <c r="E188" s="166" t="s">
        <v>266</v>
      </c>
      <c r="F188" s="167" t="s">
        <v>267</v>
      </c>
      <c r="G188" s="168" t="s">
        <v>148</v>
      </c>
      <c r="H188" s="169">
        <v>30.617999999999999</v>
      </c>
      <c r="I188" s="170"/>
      <c r="J188" s="171">
        <f>ROUND(I188*H188,2)</f>
        <v>0</v>
      </c>
      <c r="K188" s="167" t="s">
        <v>123</v>
      </c>
      <c r="L188" s="38"/>
      <c r="M188" s="172" t="s">
        <v>1</v>
      </c>
      <c r="N188" s="173" t="s">
        <v>39</v>
      </c>
      <c r="O188" s="76"/>
      <c r="P188" s="174">
        <f>O188*H188</f>
        <v>0</v>
      </c>
      <c r="Q188" s="174">
        <v>0</v>
      </c>
      <c r="R188" s="174">
        <f>Q188*H188</f>
        <v>0</v>
      </c>
      <c r="S188" s="174">
        <v>0</v>
      </c>
      <c r="T188" s="175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76" t="s">
        <v>124</v>
      </c>
      <c r="AT188" s="176" t="s">
        <v>119</v>
      </c>
      <c r="AU188" s="176" t="s">
        <v>81</v>
      </c>
      <c r="AY188" s="18" t="s">
        <v>117</v>
      </c>
      <c r="BE188" s="177">
        <f>IF(N188="základní",J188,0)</f>
        <v>0</v>
      </c>
      <c r="BF188" s="177">
        <f>IF(N188="snížená",J188,0)</f>
        <v>0</v>
      </c>
      <c r="BG188" s="177">
        <f>IF(N188="zákl. přenesená",J188,0)</f>
        <v>0</v>
      </c>
      <c r="BH188" s="177">
        <f>IF(N188="sníž. přenesená",J188,0)</f>
        <v>0</v>
      </c>
      <c r="BI188" s="177">
        <f>IF(N188="nulová",J188,0)</f>
        <v>0</v>
      </c>
      <c r="BJ188" s="18" t="s">
        <v>79</v>
      </c>
      <c r="BK188" s="177">
        <f>ROUND(I188*H188,2)</f>
        <v>0</v>
      </c>
      <c r="BL188" s="18" t="s">
        <v>124</v>
      </c>
      <c r="BM188" s="176" t="s">
        <v>268</v>
      </c>
    </row>
    <row r="189" s="2" customFormat="1" ht="21.75" customHeight="1">
      <c r="A189" s="37"/>
      <c r="B189" s="164"/>
      <c r="C189" s="165" t="s">
        <v>269</v>
      </c>
      <c r="D189" s="165" t="s">
        <v>119</v>
      </c>
      <c r="E189" s="166" t="s">
        <v>270</v>
      </c>
      <c r="F189" s="167" t="s">
        <v>271</v>
      </c>
      <c r="G189" s="168" t="s">
        <v>148</v>
      </c>
      <c r="H189" s="169">
        <v>30.617999999999999</v>
      </c>
      <c r="I189" s="170"/>
      <c r="J189" s="171">
        <f>ROUND(I189*H189,2)</f>
        <v>0</v>
      </c>
      <c r="K189" s="167" t="s">
        <v>123</v>
      </c>
      <c r="L189" s="38"/>
      <c r="M189" s="172" t="s">
        <v>1</v>
      </c>
      <c r="N189" s="173" t="s">
        <v>39</v>
      </c>
      <c r="O189" s="76"/>
      <c r="P189" s="174">
        <f>O189*H189</f>
        <v>0</v>
      </c>
      <c r="Q189" s="174">
        <v>0</v>
      </c>
      <c r="R189" s="174">
        <f>Q189*H189</f>
        <v>0</v>
      </c>
      <c r="S189" s="174">
        <v>0</v>
      </c>
      <c r="T189" s="175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76" t="s">
        <v>124</v>
      </c>
      <c r="AT189" s="176" t="s">
        <v>119</v>
      </c>
      <c r="AU189" s="176" t="s">
        <v>81</v>
      </c>
      <c r="AY189" s="18" t="s">
        <v>117</v>
      </c>
      <c r="BE189" s="177">
        <f>IF(N189="základní",J189,0)</f>
        <v>0</v>
      </c>
      <c r="BF189" s="177">
        <f>IF(N189="snížená",J189,0)</f>
        <v>0</v>
      </c>
      <c r="BG189" s="177">
        <f>IF(N189="zákl. přenesená",J189,0)</f>
        <v>0</v>
      </c>
      <c r="BH189" s="177">
        <f>IF(N189="sníž. přenesená",J189,0)</f>
        <v>0</v>
      </c>
      <c r="BI189" s="177">
        <f>IF(N189="nulová",J189,0)</f>
        <v>0</v>
      </c>
      <c r="BJ189" s="18" t="s">
        <v>79</v>
      </c>
      <c r="BK189" s="177">
        <f>ROUND(I189*H189,2)</f>
        <v>0</v>
      </c>
      <c r="BL189" s="18" t="s">
        <v>124</v>
      </c>
      <c r="BM189" s="176" t="s">
        <v>272</v>
      </c>
    </row>
    <row r="190" s="2" customFormat="1" ht="24.15" customHeight="1">
      <c r="A190" s="37"/>
      <c r="B190" s="164"/>
      <c r="C190" s="165" t="s">
        <v>273</v>
      </c>
      <c r="D190" s="165" t="s">
        <v>119</v>
      </c>
      <c r="E190" s="166" t="s">
        <v>274</v>
      </c>
      <c r="F190" s="167" t="s">
        <v>275</v>
      </c>
      <c r="G190" s="168" t="s">
        <v>148</v>
      </c>
      <c r="H190" s="169">
        <v>887.92200000000003</v>
      </c>
      <c r="I190" s="170"/>
      <c r="J190" s="171">
        <f>ROUND(I190*H190,2)</f>
        <v>0</v>
      </c>
      <c r="K190" s="167" t="s">
        <v>123</v>
      </c>
      <c r="L190" s="38"/>
      <c r="M190" s="172" t="s">
        <v>1</v>
      </c>
      <c r="N190" s="173" t="s">
        <v>39</v>
      </c>
      <c r="O190" s="76"/>
      <c r="P190" s="174">
        <f>O190*H190</f>
        <v>0</v>
      </c>
      <c r="Q190" s="174">
        <v>0</v>
      </c>
      <c r="R190" s="174">
        <f>Q190*H190</f>
        <v>0</v>
      </c>
      <c r="S190" s="174">
        <v>0</v>
      </c>
      <c r="T190" s="175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76" t="s">
        <v>124</v>
      </c>
      <c r="AT190" s="176" t="s">
        <v>119</v>
      </c>
      <c r="AU190" s="176" t="s">
        <v>81</v>
      </c>
      <c r="AY190" s="18" t="s">
        <v>117</v>
      </c>
      <c r="BE190" s="177">
        <f>IF(N190="základní",J190,0)</f>
        <v>0</v>
      </c>
      <c r="BF190" s="177">
        <f>IF(N190="snížená",J190,0)</f>
        <v>0</v>
      </c>
      <c r="BG190" s="177">
        <f>IF(N190="zákl. přenesená",J190,0)</f>
        <v>0</v>
      </c>
      <c r="BH190" s="177">
        <f>IF(N190="sníž. přenesená",J190,0)</f>
        <v>0</v>
      </c>
      <c r="BI190" s="177">
        <f>IF(N190="nulová",J190,0)</f>
        <v>0</v>
      </c>
      <c r="BJ190" s="18" t="s">
        <v>79</v>
      </c>
      <c r="BK190" s="177">
        <f>ROUND(I190*H190,2)</f>
        <v>0</v>
      </c>
      <c r="BL190" s="18" t="s">
        <v>124</v>
      </c>
      <c r="BM190" s="176" t="s">
        <v>276</v>
      </c>
    </row>
    <row r="191" s="13" customFormat="1">
      <c r="A191" s="13"/>
      <c r="B191" s="178"/>
      <c r="C191" s="13"/>
      <c r="D191" s="179" t="s">
        <v>126</v>
      </c>
      <c r="E191" s="180" t="s">
        <v>1</v>
      </c>
      <c r="F191" s="181" t="s">
        <v>277</v>
      </c>
      <c r="G191" s="13"/>
      <c r="H191" s="182">
        <v>887.92200000000003</v>
      </c>
      <c r="I191" s="183"/>
      <c r="J191" s="13"/>
      <c r="K191" s="13"/>
      <c r="L191" s="178"/>
      <c r="M191" s="184"/>
      <c r="N191" s="185"/>
      <c r="O191" s="185"/>
      <c r="P191" s="185"/>
      <c r="Q191" s="185"/>
      <c r="R191" s="185"/>
      <c r="S191" s="185"/>
      <c r="T191" s="18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80" t="s">
        <v>126</v>
      </c>
      <c r="AU191" s="180" t="s">
        <v>81</v>
      </c>
      <c r="AV191" s="13" t="s">
        <v>81</v>
      </c>
      <c r="AW191" s="13" t="s">
        <v>31</v>
      </c>
      <c r="AX191" s="13" t="s">
        <v>79</v>
      </c>
      <c r="AY191" s="180" t="s">
        <v>117</v>
      </c>
    </row>
    <row r="192" s="2" customFormat="1" ht="24.15" customHeight="1">
      <c r="A192" s="37"/>
      <c r="B192" s="164"/>
      <c r="C192" s="165" t="s">
        <v>278</v>
      </c>
      <c r="D192" s="165" t="s">
        <v>119</v>
      </c>
      <c r="E192" s="166" t="s">
        <v>279</v>
      </c>
      <c r="F192" s="167" t="s">
        <v>280</v>
      </c>
      <c r="G192" s="168" t="s">
        <v>148</v>
      </c>
      <c r="H192" s="169">
        <v>30.617999999999999</v>
      </c>
      <c r="I192" s="170"/>
      <c r="J192" s="171">
        <f>ROUND(I192*H192,2)</f>
        <v>0</v>
      </c>
      <c r="K192" s="167" t="s">
        <v>123</v>
      </c>
      <c r="L192" s="38"/>
      <c r="M192" s="172" t="s">
        <v>1</v>
      </c>
      <c r="N192" s="173" t="s">
        <v>39</v>
      </c>
      <c r="O192" s="76"/>
      <c r="P192" s="174">
        <f>O192*H192</f>
        <v>0</v>
      </c>
      <c r="Q192" s="174">
        <v>0</v>
      </c>
      <c r="R192" s="174">
        <f>Q192*H192</f>
        <v>0</v>
      </c>
      <c r="S192" s="174">
        <v>0</v>
      </c>
      <c r="T192" s="175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76" t="s">
        <v>124</v>
      </c>
      <c r="AT192" s="176" t="s">
        <v>119</v>
      </c>
      <c r="AU192" s="176" t="s">
        <v>81</v>
      </c>
      <c r="AY192" s="18" t="s">
        <v>117</v>
      </c>
      <c r="BE192" s="177">
        <f>IF(N192="základní",J192,0)</f>
        <v>0</v>
      </c>
      <c r="BF192" s="177">
        <f>IF(N192="snížená",J192,0)</f>
        <v>0</v>
      </c>
      <c r="BG192" s="177">
        <f>IF(N192="zákl. přenesená",J192,0)</f>
        <v>0</v>
      </c>
      <c r="BH192" s="177">
        <f>IF(N192="sníž. přenesená",J192,0)</f>
        <v>0</v>
      </c>
      <c r="BI192" s="177">
        <f>IF(N192="nulová",J192,0)</f>
        <v>0</v>
      </c>
      <c r="BJ192" s="18" t="s">
        <v>79</v>
      </c>
      <c r="BK192" s="177">
        <f>ROUND(I192*H192,2)</f>
        <v>0</v>
      </c>
      <c r="BL192" s="18" t="s">
        <v>124</v>
      </c>
      <c r="BM192" s="176" t="s">
        <v>281</v>
      </c>
    </row>
    <row r="193" s="12" customFormat="1" ht="22.8" customHeight="1">
      <c r="A193" s="12"/>
      <c r="B193" s="151"/>
      <c r="C193" s="12"/>
      <c r="D193" s="152" t="s">
        <v>73</v>
      </c>
      <c r="E193" s="162" t="s">
        <v>282</v>
      </c>
      <c r="F193" s="162" t="s">
        <v>283</v>
      </c>
      <c r="G193" s="12"/>
      <c r="H193" s="12"/>
      <c r="I193" s="154"/>
      <c r="J193" s="163">
        <f>BK193</f>
        <v>0</v>
      </c>
      <c r="K193" s="12"/>
      <c r="L193" s="151"/>
      <c r="M193" s="156"/>
      <c r="N193" s="157"/>
      <c r="O193" s="157"/>
      <c r="P193" s="158">
        <f>P194</f>
        <v>0</v>
      </c>
      <c r="Q193" s="157"/>
      <c r="R193" s="158">
        <f>R194</f>
        <v>0</v>
      </c>
      <c r="S193" s="157"/>
      <c r="T193" s="159">
        <f>T194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152" t="s">
        <v>79</v>
      </c>
      <c r="AT193" s="160" t="s">
        <v>73</v>
      </c>
      <c r="AU193" s="160" t="s">
        <v>79</v>
      </c>
      <c r="AY193" s="152" t="s">
        <v>117</v>
      </c>
      <c r="BK193" s="161">
        <f>BK194</f>
        <v>0</v>
      </c>
    </row>
    <row r="194" s="2" customFormat="1" ht="16.5" customHeight="1">
      <c r="A194" s="37"/>
      <c r="B194" s="164"/>
      <c r="C194" s="165" t="s">
        <v>284</v>
      </c>
      <c r="D194" s="165" t="s">
        <v>119</v>
      </c>
      <c r="E194" s="166" t="s">
        <v>285</v>
      </c>
      <c r="F194" s="167" t="s">
        <v>286</v>
      </c>
      <c r="G194" s="168" t="s">
        <v>148</v>
      </c>
      <c r="H194" s="169">
        <v>57.168999999999997</v>
      </c>
      <c r="I194" s="170"/>
      <c r="J194" s="171">
        <f>ROUND(I194*H194,2)</f>
        <v>0</v>
      </c>
      <c r="K194" s="167" t="s">
        <v>123</v>
      </c>
      <c r="L194" s="38"/>
      <c r="M194" s="172" t="s">
        <v>1</v>
      </c>
      <c r="N194" s="173" t="s">
        <v>39</v>
      </c>
      <c r="O194" s="76"/>
      <c r="P194" s="174">
        <f>O194*H194</f>
        <v>0</v>
      </c>
      <c r="Q194" s="174">
        <v>0</v>
      </c>
      <c r="R194" s="174">
        <f>Q194*H194</f>
        <v>0</v>
      </c>
      <c r="S194" s="174">
        <v>0</v>
      </c>
      <c r="T194" s="175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76" t="s">
        <v>124</v>
      </c>
      <c r="AT194" s="176" t="s">
        <v>119</v>
      </c>
      <c r="AU194" s="176" t="s">
        <v>81</v>
      </c>
      <c r="AY194" s="18" t="s">
        <v>117</v>
      </c>
      <c r="BE194" s="177">
        <f>IF(N194="základní",J194,0)</f>
        <v>0</v>
      </c>
      <c r="BF194" s="177">
        <f>IF(N194="snížená",J194,0)</f>
        <v>0</v>
      </c>
      <c r="BG194" s="177">
        <f>IF(N194="zákl. přenesená",J194,0)</f>
        <v>0</v>
      </c>
      <c r="BH194" s="177">
        <f>IF(N194="sníž. přenesená",J194,0)</f>
        <v>0</v>
      </c>
      <c r="BI194" s="177">
        <f>IF(N194="nulová",J194,0)</f>
        <v>0</v>
      </c>
      <c r="BJ194" s="18" t="s">
        <v>79</v>
      </c>
      <c r="BK194" s="177">
        <f>ROUND(I194*H194,2)</f>
        <v>0</v>
      </c>
      <c r="BL194" s="18" t="s">
        <v>124</v>
      </c>
      <c r="BM194" s="176" t="s">
        <v>287</v>
      </c>
    </row>
    <row r="195" s="12" customFormat="1" ht="25.92" customHeight="1">
      <c r="A195" s="12"/>
      <c r="B195" s="151"/>
      <c r="C195" s="12"/>
      <c r="D195" s="152" t="s">
        <v>73</v>
      </c>
      <c r="E195" s="153" t="s">
        <v>288</v>
      </c>
      <c r="F195" s="153" t="s">
        <v>289</v>
      </c>
      <c r="G195" s="12"/>
      <c r="H195" s="12"/>
      <c r="I195" s="154"/>
      <c r="J195" s="155">
        <f>BK195</f>
        <v>0</v>
      </c>
      <c r="K195" s="12"/>
      <c r="L195" s="151"/>
      <c r="M195" s="156"/>
      <c r="N195" s="157"/>
      <c r="O195" s="157"/>
      <c r="P195" s="158">
        <f>P196</f>
        <v>0</v>
      </c>
      <c r="Q195" s="157"/>
      <c r="R195" s="158">
        <f>R196</f>
        <v>2.3847899999999997</v>
      </c>
      <c r="S195" s="157"/>
      <c r="T195" s="159">
        <f>T196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152" t="s">
        <v>81</v>
      </c>
      <c r="AT195" s="160" t="s">
        <v>73</v>
      </c>
      <c r="AU195" s="160" t="s">
        <v>74</v>
      </c>
      <c r="AY195" s="152" t="s">
        <v>117</v>
      </c>
      <c r="BK195" s="161">
        <f>BK196</f>
        <v>0</v>
      </c>
    </row>
    <row r="196" s="12" customFormat="1" ht="22.8" customHeight="1">
      <c r="A196" s="12"/>
      <c r="B196" s="151"/>
      <c r="C196" s="12"/>
      <c r="D196" s="152" t="s">
        <v>73</v>
      </c>
      <c r="E196" s="162" t="s">
        <v>290</v>
      </c>
      <c r="F196" s="162" t="s">
        <v>291</v>
      </c>
      <c r="G196" s="12"/>
      <c r="H196" s="12"/>
      <c r="I196" s="154"/>
      <c r="J196" s="163">
        <f>BK196</f>
        <v>0</v>
      </c>
      <c r="K196" s="12"/>
      <c r="L196" s="151"/>
      <c r="M196" s="156"/>
      <c r="N196" s="157"/>
      <c r="O196" s="157"/>
      <c r="P196" s="158">
        <f>SUM(P197:P208)</f>
        <v>0</v>
      </c>
      <c r="Q196" s="157"/>
      <c r="R196" s="158">
        <f>SUM(R197:R208)</f>
        <v>2.3847899999999997</v>
      </c>
      <c r="S196" s="157"/>
      <c r="T196" s="159">
        <f>SUM(T197:T208)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152" t="s">
        <v>81</v>
      </c>
      <c r="AT196" s="160" t="s">
        <v>73</v>
      </c>
      <c r="AU196" s="160" t="s">
        <v>79</v>
      </c>
      <c r="AY196" s="152" t="s">
        <v>117</v>
      </c>
      <c r="BK196" s="161">
        <f>SUM(BK197:BK208)</f>
        <v>0</v>
      </c>
    </row>
    <row r="197" s="2" customFormat="1" ht="24.15" customHeight="1">
      <c r="A197" s="37"/>
      <c r="B197" s="164"/>
      <c r="C197" s="165" t="s">
        <v>292</v>
      </c>
      <c r="D197" s="165" t="s">
        <v>119</v>
      </c>
      <c r="E197" s="166" t="s">
        <v>293</v>
      </c>
      <c r="F197" s="167" t="s">
        <v>294</v>
      </c>
      <c r="G197" s="168" t="s">
        <v>295</v>
      </c>
      <c r="H197" s="169">
        <v>912</v>
      </c>
      <c r="I197" s="170"/>
      <c r="J197" s="171">
        <f>ROUND(I197*H197,2)</f>
        <v>0</v>
      </c>
      <c r="K197" s="167" t="s">
        <v>1</v>
      </c>
      <c r="L197" s="38"/>
      <c r="M197" s="172" t="s">
        <v>1</v>
      </c>
      <c r="N197" s="173" t="s">
        <v>39</v>
      </c>
      <c r="O197" s="76"/>
      <c r="P197" s="174">
        <f>O197*H197</f>
        <v>0</v>
      </c>
      <c r="Q197" s="174">
        <v>6.0000000000000002E-05</v>
      </c>
      <c r="R197" s="174">
        <f>Q197*H197</f>
        <v>0.054720000000000005</v>
      </c>
      <c r="S197" s="174">
        <v>0</v>
      </c>
      <c r="T197" s="175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76" t="s">
        <v>205</v>
      </c>
      <c r="AT197" s="176" t="s">
        <v>119</v>
      </c>
      <c r="AU197" s="176" t="s">
        <v>81</v>
      </c>
      <c r="AY197" s="18" t="s">
        <v>117</v>
      </c>
      <c r="BE197" s="177">
        <f>IF(N197="základní",J197,0)</f>
        <v>0</v>
      </c>
      <c r="BF197" s="177">
        <f>IF(N197="snížená",J197,0)</f>
        <v>0</v>
      </c>
      <c r="BG197" s="177">
        <f>IF(N197="zákl. přenesená",J197,0)</f>
        <v>0</v>
      </c>
      <c r="BH197" s="177">
        <f>IF(N197="sníž. přenesená",J197,0)</f>
        <v>0</v>
      </c>
      <c r="BI197" s="177">
        <f>IF(N197="nulová",J197,0)</f>
        <v>0</v>
      </c>
      <c r="BJ197" s="18" t="s">
        <v>79</v>
      </c>
      <c r="BK197" s="177">
        <f>ROUND(I197*H197,2)</f>
        <v>0</v>
      </c>
      <c r="BL197" s="18" t="s">
        <v>205</v>
      </c>
      <c r="BM197" s="176" t="s">
        <v>296</v>
      </c>
    </row>
    <row r="198" s="15" customFormat="1">
      <c r="A198" s="15"/>
      <c r="B198" s="195"/>
      <c r="C198" s="15"/>
      <c r="D198" s="179" t="s">
        <v>126</v>
      </c>
      <c r="E198" s="196" t="s">
        <v>1</v>
      </c>
      <c r="F198" s="197" t="s">
        <v>297</v>
      </c>
      <c r="G198" s="15"/>
      <c r="H198" s="196" t="s">
        <v>1</v>
      </c>
      <c r="I198" s="198"/>
      <c r="J198" s="15"/>
      <c r="K198" s="15"/>
      <c r="L198" s="195"/>
      <c r="M198" s="199"/>
      <c r="N198" s="200"/>
      <c r="O198" s="200"/>
      <c r="P198" s="200"/>
      <c r="Q198" s="200"/>
      <c r="R198" s="200"/>
      <c r="S198" s="200"/>
      <c r="T198" s="201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196" t="s">
        <v>126</v>
      </c>
      <c r="AU198" s="196" t="s">
        <v>81</v>
      </c>
      <c r="AV198" s="15" t="s">
        <v>79</v>
      </c>
      <c r="AW198" s="15" t="s">
        <v>31</v>
      </c>
      <c r="AX198" s="15" t="s">
        <v>74</v>
      </c>
      <c r="AY198" s="196" t="s">
        <v>117</v>
      </c>
    </row>
    <row r="199" s="13" customFormat="1">
      <c r="A199" s="13"/>
      <c r="B199" s="178"/>
      <c r="C199" s="13"/>
      <c r="D199" s="179" t="s">
        <v>126</v>
      </c>
      <c r="E199" s="180" t="s">
        <v>1</v>
      </c>
      <c r="F199" s="181" t="s">
        <v>298</v>
      </c>
      <c r="G199" s="13"/>
      <c r="H199" s="182">
        <v>912</v>
      </c>
      <c r="I199" s="183"/>
      <c r="J199" s="13"/>
      <c r="K199" s="13"/>
      <c r="L199" s="178"/>
      <c r="M199" s="184"/>
      <c r="N199" s="185"/>
      <c r="O199" s="185"/>
      <c r="P199" s="185"/>
      <c r="Q199" s="185"/>
      <c r="R199" s="185"/>
      <c r="S199" s="185"/>
      <c r="T199" s="18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80" t="s">
        <v>126</v>
      </c>
      <c r="AU199" s="180" t="s">
        <v>81</v>
      </c>
      <c r="AV199" s="13" t="s">
        <v>81</v>
      </c>
      <c r="AW199" s="13" t="s">
        <v>31</v>
      </c>
      <c r="AX199" s="13" t="s">
        <v>79</v>
      </c>
      <c r="AY199" s="180" t="s">
        <v>117</v>
      </c>
    </row>
    <row r="200" s="2" customFormat="1" ht="24.15" customHeight="1">
      <c r="A200" s="37"/>
      <c r="B200" s="164"/>
      <c r="C200" s="202" t="s">
        <v>299</v>
      </c>
      <c r="D200" s="202" t="s">
        <v>184</v>
      </c>
      <c r="E200" s="203" t="s">
        <v>300</v>
      </c>
      <c r="F200" s="204" t="s">
        <v>301</v>
      </c>
      <c r="G200" s="205" t="s">
        <v>148</v>
      </c>
      <c r="H200" s="206">
        <v>2.2189999999999999</v>
      </c>
      <c r="I200" s="207"/>
      <c r="J200" s="208">
        <f>ROUND(I200*H200,2)</f>
        <v>0</v>
      </c>
      <c r="K200" s="204" t="s">
        <v>171</v>
      </c>
      <c r="L200" s="209"/>
      <c r="M200" s="210" t="s">
        <v>1</v>
      </c>
      <c r="N200" s="211" t="s">
        <v>39</v>
      </c>
      <c r="O200" s="76"/>
      <c r="P200" s="174">
        <f>O200*H200</f>
        <v>0</v>
      </c>
      <c r="Q200" s="174">
        <v>1</v>
      </c>
      <c r="R200" s="174">
        <f>Q200*H200</f>
        <v>2.2189999999999999</v>
      </c>
      <c r="S200" s="174">
        <v>0</v>
      </c>
      <c r="T200" s="175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76" t="s">
        <v>163</v>
      </c>
      <c r="AT200" s="176" t="s">
        <v>184</v>
      </c>
      <c r="AU200" s="176" t="s">
        <v>81</v>
      </c>
      <c r="AY200" s="18" t="s">
        <v>117</v>
      </c>
      <c r="BE200" s="177">
        <f>IF(N200="základní",J200,0)</f>
        <v>0</v>
      </c>
      <c r="BF200" s="177">
        <f>IF(N200="snížená",J200,0)</f>
        <v>0</v>
      </c>
      <c r="BG200" s="177">
        <f>IF(N200="zákl. přenesená",J200,0)</f>
        <v>0</v>
      </c>
      <c r="BH200" s="177">
        <f>IF(N200="sníž. přenesená",J200,0)</f>
        <v>0</v>
      </c>
      <c r="BI200" s="177">
        <f>IF(N200="nulová",J200,0)</f>
        <v>0</v>
      </c>
      <c r="BJ200" s="18" t="s">
        <v>79</v>
      </c>
      <c r="BK200" s="177">
        <f>ROUND(I200*H200,2)</f>
        <v>0</v>
      </c>
      <c r="BL200" s="18" t="s">
        <v>124</v>
      </c>
      <c r="BM200" s="176" t="s">
        <v>302</v>
      </c>
    </row>
    <row r="201" s="15" customFormat="1">
      <c r="A201" s="15"/>
      <c r="B201" s="195"/>
      <c r="C201" s="15"/>
      <c r="D201" s="179" t="s">
        <v>126</v>
      </c>
      <c r="E201" s="196" t="s">
        <v>1</v>
      </c>
      <c r="F201" s="197" t="s">
        <v>303</v>
      </c>
      <c r="G201" s="15"/>
      <c r="H201" s="196" t="s">
        <v>1</v>
      </c>
      <c r="I201" s="198"/>
      <c r="J201" s="15"/>
      <c r="K201" s="15"/>
      <c r="L201" s="195"/>
      <c r="M201" s="199"/>
      <c r="N201" s="200"/>
      <c r="O201" s="200"/>
      <c r="P201" s="200"/>
      <c r="Q201" s="200"/>
      <c r="R201" s="200"/>
      <c r="S201" s="200"/>
      <c r="T201" s="201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196" t="s">
        <v>126</v>
      </c>
      <c r="AU201" s="196" t="s">
        <v>81</v>
      </c>
      <c r="AV201" s="15" t="s">
        <v>79</v>
      </c>
      <c r="AW201" s="15" t="s">
        <v>31</v>
      </c>
      <c r="AX201" s="15" t="s">
        <v>74</v>
      </c>
      <c r="AY201" s="196" t="s">
        <v>117</v>
      </c>
    </row>
    <row r="202" s="13" customFormat="1">
      <c r="A202" s="13"/>
      <c r="B202" s="178"/>
      <c r="C202" s="13"/>
      <c r="D202" s="179" t="s">
        <v>126</v>
      </c>
      <c r="E202" s="180" t="s">
        <v>1</v>
      </c>
      <c r="F202" s="181" t="s">
        <v>304</v>
      </c>
      <c r="G202" s="13"/>
      <c r="H202" s="182">
        <v>2.2189999999999999</v>
      </c>
      <c r="I202" s="183"/>
      <c r="J202" s="13"/>
      <c r="K202" s="13"/>
      <c r="L202" s="178"/>
      <c r="M202" s="184"/>
      <c r="N202" s="185"/>
      <c r="O202" s="185"/>
      <c r="P202" s="185"/>
      <c r="Q202" s="185"/>
      <c r="R202" s="185"/>
      <c r="S202" s="185"/>
      <c r="T202" s="18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80" t="s">
        <v>126</v>
      </c>
      <c r="AU202" s="180" t="s">
        <v>81</v>
      </c>
      <c r="AV202" s="13" t="s">
        <v>81</v>
      </c>
      <c r="AW202" s="13" t="s">
        <v>31</v>
      </c>
      <c r="AX202" s="13" t="s">
        <v>79</v>
      </c>
      <c r="AY202" s="180" t="s">
        <v>117</v>
      </c>
    </row>
    <row r="203" s="2" customFormat="1" ht="24.15" customHeight="1">
      <c r="A203" s="37"/>
      <c r="B203" s="164"/>
      <c r="C203" s="202" t="s">
        <v>305</v>
      </c>
      <c r="D203" s="202" t="s">
        <v>184</v>
      </c>
      <c r="E203" s="203" t="s">
        <v>306</v>
      </c>
      <c r="F203" s="204" t="s">
        <v>307</v>
      </c>
      <c r="G203" s="205" t="s">
        <v>148</v>
      </c>
      <c r="H203" s="206">
        <v>0.111</v>
      </c>
      <c r="I203" s="207"/>
      <c r="J203" s="208">
        <f>ROUND(I203*H203,2)</f>
        <v>0</v>
      </c>
      <c r="K203" s="204" t="s">
        <v>171</v>
      </c>
      <c r="L203" s="209"/>
      <c r="M203" s="210" t="s">
        <v>1</v>
      </c>
      <c r="N203" s="211" t="s">
        <v>39</v>
      </c>
      <c r="O203" s="76"/>
      <c r="P203" s="174">
        <f>O203*H203</f>
        <v>0</v>
      </c>
      <c r="Q203" s="174">
        <v>1</v>
      </c>
      <c r="R203" s="174">
        <f>Q203*H203</f>
        <v>0.111</v>
      </c>
      <c r="S203" s="174">
        <v>0</v>
      </c>
      <c r="T203" s="175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76" t="s">
        <v>163</v>
      </c>
      <c r="AT203" s="176" t="s">
        <v>184</v>
      </c>
      <c r="AU203" s="176" t="s">
        <v>81</v>
      </c>
      <c r="AY203" s="18" t="s">
        <v>117</v>
      </c>
      <c r="BE203" s="177">
        <f>IF(N203="základní",J203,0)</f>
        <v>0</v>
      </c>
      <c r="BF203" s="177">
        <f>IF(N203="snížená",J203,0)</f>
        <v>0</v>
      </c>
      <c r="BG203" s="177">
        <f>IF(N203="zákl. přenesená",J203,0)</f>
        <v>0</v>
      </c>
      <c r="BH203" s="177">
        <f>IF(N203="sníž. přenesená",J203,0)</f>
        <v>0</v>
      </c>
      <c r="BI203" s="177">
        <f>IF(N203="nulová",J203,0)</f>
        <v>0</v>
      </c>
      <c r="BJ203" s="18" t="s">
        <v>79</v>
      </c>
      <c r="BK203" s="177">
        <f>ROUND(I203*H203,2)</f>
        <v>0</v>
      </c>
      <c r="BL203" s="18" t="s">
        <v>124</v>
      </c>
      <c r="BM203" s="176" t="s">
        <v>308</v>
      </c>
    </row>
    <row r="204" s="15" customFormat="1">
      <c r="A204" s="15"/>
      <c r="B204" s="195"/>
      <c r="C204" s="15"/>
      <c r="D204" s="179" t="s">
        <v>126</v>
      </c>
      <c r="E204" s="196" t="s">
        <v>1</v>
      </c>
      <c r="F204" s="197" t="s">
        <v>309</v>
      </c>
      <c r="G204" s="15"/>
      <c r="H204" s="196" t="s">
        <v>1</v>
      </c>
      <c r="I204" s="198"/>
      <c r="J204" s="15"/>
      <c r="K204" s="15"/>
      <c r="L204" s="195"/>
      <c r="M204" s="199"/>
      <c r="N204" s="200"/>
      <c r="O204" s="200"/>
      <c r="P204" s="200"/>
      <c r="Q204" s="200"/>
      <c r="R204" s="200"/>
      <c r="S204" s="200"/>
      <c r="T204" s="201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196" t="s">
        <v>126</v>
      </c>
      <c r="AU204" s="196" t="s">
        <v>81</v>
      </c>
      <c r="AV204" s="15" t="s">
        <v>79</v>
      </c>
      <c r="AW204" s="15" t="s">
        <v>31</v>
      </c>
      <c r="AX204" s="15" t="s">
        <v>74</v>
      </c>
      <c r="AY204" s="196" t="s">
        <v>117</v>
      </c>
    </row>
    <row r="205" s="13" customFormat="1">
      <c r="A205" s="13"/>
      <c r="B205" s="178"/>
      <c r="C205" s="13"/>
      <c r="D205" s="179" t="s">
        <v>126</v>
      </c>
      <c r="E205" s="180" t="s">
        <v>1</v>
      </c>
      <c r="F205" s="181" t="s">
        <v>310</v>
      </c>
      <c r="G205" s="13"/>
      <c r="H205" s="182">
        <v>0.111</v>
      </c>
      <c r="I205" s="183"/>
      <c r="J205" s="13"/>
      <c r="K205" s="13"/>
      <c r="L205" s="178"/>
      <c r="M205" s="184"/>
      <c r="N205" s="185"/>
      <c r="O205" s="185"/>
      <c r="P205" s="185"/>
      <c r="Q205" s="185"/>
      <c r="R205" s="185"/>
      <c r="S205" s="185"/>
      <c r="T205" s="18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80" t="s">
        <v>126</v>
      </c>
      <c r="AU205" s="180" t="s">
        <v>81</v>
      </c>
      <c r="AV205" s="13" t="s">
        <v>81</v>
      </c>
      <c r="AW205" s="13" t="s">
        <v>31</v>
      </c>
      <c r="AX205" s="13" t="s">
        <v>79</v>
      </c>
      <c r="AY205" s="180" t="s">
        <v>117</v>
      </c>
    </row>
    <row r="206" s="2" customFormat="1" ht="33" customHeight="1">
      <c r="A206" s="37"/>
      <c r="B206" s="164"/>
      <c r="C206" s="165" t="s">
        <v>311</v>
      </c>
      <c r="D206" s="165" t="s">
        <v>119</v>
      </c>
      <c r="E206" s="166" t="s">
        <v>312</v>
      </c>
      <c r="F206" s="167" t="s">
        <v>313</v>
      </c>
      <c r="G206" s="168" t="s">
        <v>314</v>
      </c>
      <c r="H206" s="169">
        <v>1</v>
      </c>
      <c r="I206" s="170"/>
      <c r="J206" s="171">
        <f>ROUND(I206*H206,2)</f>
        <v>0</v>
      </c>
      <c r="K206" s="167" t="s">
        <v>1</v>
      </c>
      <c r="L206" s="38"/>
      <c r="M206" s="172" t="s">
        <v>1</v>
      </c>
      <c r="N206" s="173" t="s">
        <v>39</v>
      </c>
      <c r="O206" s="76"/>
      <c r="P206" s="174">
        <f>O206*H206</f>
        <v>0</v>
      </c>
      <c r="Q206" s="174">
        <v>6.9999999999999994E-05</v>
      </c>
      <c r="R206" s="174">
        <f>Q206*H206</f>
        <v>6.9999999999999994E-05</v>
      </c>
      <c r="S206" s="174">
        <v>0</v>
      </c>
      <c r="T206" s="175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76" t="s">
        <v>205</v>
      </c>
      <c r="AT206" s="176" t="s">
        <v>119</v>
      </c>
      <c r="AU206" s="176" t="s">
        <v>81</v>
      </c>
      <c r="AY206" s="18" t="s">
        <v>117</v>
      </c>
      <c r="BE206" s="177">
        <f>IF(N206="základní",J206,0)</f>
        <v>0</v>
      </c>
      <c r="BF206" s="177">
        <f>IF(N206="snížená",J206,0)</f>
        <v>0</v>
      </c>
      <c r="BG206" s="177">
        <f>IF(N206="zákl. přenesená",J206,0)</f>
        <v>0</v>
      </c>
      <c r="BH206" s="177">
        <f>IF(N206="sníž. přenesená",J206,0)</f>
        <v>0</v>
      </c>
      <c r="BI206" s="177">
        <f>IF(N206="nulová",J206,0)</f>
        <v>0</v>
      </c>
      <c r="BJ206" s="18" t="s">
        <v>79</v>
      </c>
      <c r="BK206" s="177">
        <f>ROUND(I206*H206,2)</f>
        <v>0</v>
      </c>
      <c r="BL206" s="18" t="s">
        <v>205</v>
      </c>
      <c r="BM206" s="176" t="s">
        <v>315</v>
      </c>
    </row>
    <row r="207" s="2" customFormat="1" ht="21.75" customHeight="1">
      <c r="A207" s="37"/>
      <c r="B207" s="164"/>
      <c r="C207" s="202" t="s">
        <v>316</v>
      </c>
      <c r="D207" s="202" t="s">
        <v>184</v>
      </c>
      <c r="E207" s="203" t="s">
        <v>317</v>
      </c>
      <c r="F207" s="204" t="s">
        <v>318</v>
      </c>
      <c r="G207" s="205" t="s">
        <v>122</v>
      </c>
      <c r="H207" s="206">
        <v>160</v>
      </c>
      <c r="I207" s="207"/>
      <c r="J207" s="208">
        <f>ROUND(I207*H207,2)</f>
        <v>0</v>
      </c>
      <c r="K207" s="204" t="s">
        <v>1</v>
      </c>
      <c r="L207" s="209"/>
      <c r="M207" s="210" t="s">
        <v>1</v>
      </c>
      <c r="N207" s="211" t="s">
        <v>39</v>
      </c>
      <c r="O207" s="76"/>
      <c r="P207" s="174">
        <f>O207*H207</f>
        <v>0</v>
      </c>
      <c r="Q207" s="174">
        <v>0</v>
      </c>
      <c r="R207" s="174">
        <f>Q207*H207</f>
        <v>0</v>
      </c>
      <c r="S207" s="174">
        <v>0</v>
      </c>
      <c r="T207" s="175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76" t="s">
        <v>284</v>
      </c>
      <c r="AT207" s="176" t="s">
        <v>184</v>
      </c>
      <c r="AU207" s="176" t="s">
        <v>81</v>
      </c>
      <c r="AY207" s="18" t="s">
        <v>117</v>
      </c>
      <c r="BE207" s="177">
        <f>IF(N207="základní",J207,0)</f>
        <v>0</v>
      </c>
      <c r="BF207" s="177">
        <f>IF(N207="snížená",J207,0)</f>
        <v>0</v>
      </c>
      <c r="BG207" s="177">
        <f>IF(N207="zákl. přenesená",J207,0)</f>
        <v>0</v>
      </c>
      <c r="BH207" s="177">
        <f>IF(N207="sníž. přenesená",J207,0)</f>
        <v>0</v>
      </c>
      <c r="BI207" s="177">
        <f>IF(N207="nulová",J207,0)</f>
        <v>0</v>
      </c>
      <c r="BJ207" s="18" t="s">
        <v>79</v>
      </c>
      <c r="BK207" s="177">
        <f>ROUND(I207*H207,2)</f>
        <v>0</v>
      </c>
      <c r="BL207" s="18" t="s">
        <v>205</v>
      </c>
      <c r="BM207" s="176" t="s">
        <v>319</v>
      </c>
    </row>
    <row r="208" s="2" customFormat="1" ht="24.15" customHeight="1">
      <c r="A208" s="37"/>
      <c r="B208" s="164"/>
      <c r="C208" s="165" t="s">
        <v>320</v>
      </c>
      <c r="D208" s="165" t="s">
        <v>119</v>
      </c>
      <c r="E208" s="166" t="s">
        <v>321</v>
      </c>
      <c r="F208" s="167" t="s">
        <v>322</v>
      </c>
      <c r="G208" s="168" t="s">
        <v>148</v>
      </c>
      <c r="H208" s="169">
        <v>3.7999999999999998</v>
      </c>
      <c r="I208" s="170"/>
      <c r="J208" s="171">
        <f>ROUND(I208*H208,2)</f>
        <v>0</v>
      </c>
      <c r="K208" s="167" t="s">
        <v>123</v>
      </c>
      <c r="L208" s="38"/>
      <c r="M208" s="172" t="s">
        <v>1</v>
      </c>
      <c r="N208" s="173" t="s">
        <v>39</v>
      </c>
      <c r="O208" s="76"/>
      <c r="P208" s="174">
        <f>O208*H208</f>
        <v>0</v>
      </c>
      <c r="Q208" s="174">
        <v>0</v>
      </c>
      <c r="R208" s="174">
        <f>Q208*H208</f>
        <v>0</v>
      </c>
      <c r="S208" s="174">
        <v>0</v>
      </c>
      <c r="T208" s="175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76" t="s">
        <v>205</v>
      </c>
      <c r="AT208" s="176" t="s">
        <v>119</v>
      </c>
      <c r="AU208" s="176" t="s">
        <v>81</v>
      </c>
      <c r="AY208" s="18" t="s">
        <v>117</v>
      </c>
      <c r="BE208" s="177">
        <f>IF(N208="základní",J208,0)</f>
        <v>0</v>
      </c>
      <c r="BF208" s="177">
        <f>IF(N208="snížená",J208,0)</f>
        <v>0</v>
      </c>
      <c r="BG208" s="177">
        <f>IF(N208="zákl. přenesená",J208,0)</f>
        <v>0</v>
      </c>
      <c r="BH208" s="177">
        <f>IF(N208="sníž. přenesená",J208,0)</f>
        <v>0</v>
      </c>
      <c r="BI208" s="177">
        <f>IF(N208="nulová",J208,0)</f>
        <v>0</v>
      </c>
      <c r="BJ208" s="18" t="s">
        <v>79</v>
      </c>
      <c r="BK208" s="177">
        <f>ROUND(I208*H208,2)</f>
        <v>0</v>
      </c>
      <c r="BL208" s="18" t="s">
        <v>205</v>
      </c>
      <c r="BM208" s="176" t="s">
        <v>323</v>
      </c>
    </row>
    <row r="209" s="12" customFormat="1" ht="25.92" customHeight="1">
      <c r="A209" s="12"/>
      <c r="B209" s="151"/>
      <c r="C209" s="12"/>
      <c r="D209" s="152" t="s">
        <v>73</v>
      </c>
      <c r="E209" s="153" t="s">
        <v>324</v>
      </c>
      <c r="F209" s="153" t="s">
        <v>325</v>
      </c>
      <c r="G209" s="12"/>
      <c r="H209" s="12"/>
      <c r="I209" s="154"/>
      <c r="J209" s="155">
        <f>BK209</f>
        <v>0</v>
      </c>
      <c r="K209" s="12"/>
      <c r="L209" s="151"/>
      <c r="M209" s="156"/>
      <c r="N209" s="157"/>
      <c r="O209" s="157"/>
      <c r="P209" s="158">
        <f>P210+P213+P217</f>
        <v>0</v>
      </c>
      <c r="Q209" s="157"/>
      <c r="R209" s="158">
        <f>R210+R213+R217</f>
        <v>0</v>
      </c>
      <c r="S209" s="157"/>
      <c r="T209" s="159">
        <f>T210+T213+T217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152" t="s">
        <v>145</v>
      </c>
      <c r="AT209" s="160" t="s">
        <v>73</v>
      </c>
      <c r="AU209" s="160" t="s">
        <v>74</v>
      </c>
      <c r="AY209" s="152" t="s">
        <v>117</v>
      </c>
      <c r="BK209" s="161">
        <f>BK210+BK213+BK217</f>
        <v>0</v>
      </c>
    </row>
    <row r="210" s="12" customFormat="1" ht="22.8" customHeight="1">
      <c r="A210" s="12"/>
      <c r="B210" s="151"/>
      <c r="C210" s="12"/>
      <c r="D210" s="152" t="s">
        <v>73</v>
      </c>
      <c r="E210" s="162" t="s">
        <v>326</v>
      </c>
      <c r="F210" s="162" t="s">
        <v>327</v>
      </c>
      <c r="G210" s="12"/>
      <c r="H210" s="12"/>
      <c r="I210" s="154"/>
      <c r="J210" s="163">
        <f>BK210</f>
        <v>0</v>
      </c>
      <c r="K210" s="12"/>
      <c r="L210" s="151"/>
      <c r="M210" s="156"/>
      <c r="N210" s="157"/>
      <c r="O210" s="157"/>
      <c r="P210" s="158">
        <f>SUM(P211:P212)</f>
        <v>0</v>
      </c>
      <c r="Q210" s="157"/>
      <c r="R210" s="158">
        <f>SUM(R211:R212)</f>
        <v>0</v>
      </c>
      <c r="S210" s="157"/>
      <c r="T210" s="159">
        <f>SUM(T211:T212)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152" t="s">
        <v>145</v>
      </c>
      <c r="AT210" s="160" t="s">
        <v>73</v>
      </c>
      <c r="AU210" s="160" t="s">
        <v>79</v>
      </c>
      <c r="AY210" s="152" t="s">
        <v>117</v>
      </c>
      <c r="BK210" s="161">
        <f>SUM(BK211:BK212)</f>
        <v>0</v>
      </c>
    </row>
    <row r="211" s="2" customFormat="1" ht="16.5" customHeight="1">
      <c r="A211" s="37"/>
      <c r="B211" s="164"/>
      <c r="C211" s="165" t="s">
        <v>328</v>
      </c>
      <c r="D211" s="165" t="s">
        <v>119</v>
      </c>
      <c r="E211" s="166" t="s">
        <v>329</v>
      </c>
      <c r="F211" s="167" t="s">
        <v>327</v>
      </c>
      <c r="G211" s="168" t="s">
        <v>314</v>
      </c>
      <c r="H211" s="169">
        <v>1</v>
      </c>
      <c r="I211" s="170"/>
      <c r="J211" s="171">
        <f>ROUND(I211*H211,2)</f>
        <v>0</v>
      </c>
      <c r="K211" s="167" t="s">
        <v>123</v>
      </c>
      <c r="L211" s="38"/>
      <c r="M211" s="172" t="s">
        <v>1</v>
      </c>
      <c r="N211" s="173" t="s">
        <v>39</v>
      </c>
      <c r="O211" s="76"/>
      <c r="P211" s="174">
        <f>O211*H211</f>
        <v>0</v>
      </c>
      <c r="Q211" s="174">
        <v>0</v>
      </c>
      <c r="R211" s="174">
        <f>Q211*H211</f>
        <v>0</v>
      </c>
      <c r="S211" s="174">
        <v>0</v>
      </c>
      <c r="T211" s="175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76" t="s">
        <v>330</v>
      </c>
      <c r="AT211" s="176" t="s">
        <v>119</v>
      </c>
      <c r="AU211" s="176" t="s">
        <v>81</v>
      </c>
      <c r="AY211" s="18" t="s">
        <v>117</v>
      </c>
      <c r="BE211" s="177">
        <f>IF(N211="základní",J211,0)</f>
        <v>0</v>
      </c>
      <c r="BF211" s="177">
        <f>IF(N211="snížená",J211,0)</f>
        <v>0</v>
      </c>
      <c r="BG211" s="177">
        <f>IF(N211="zákl. přenesená",J211,0)</f>
        <v>0</v>
      </c>
      <c r="BH211" s="177">
        <f>IF(N211="sníž. přenesená",J211,0)</f>
        <v>0</v>
      </c>
      <c r="BI211" s="177">
        <f>IF(N211="nulová",J211,0)</f>
        <v>0</v>
      </c>
      <c r="BJ211" s="18" t="s">
        <v>79</v>
      </c>
      <c r="BK211" s="177">
        <f>ROUND(I211*H211,2)</f>
        <v>0</v>
      </c>
      <c r="BL211" s="18" t="s">
        <v>330</v>
      </c>
      <c r="BM211" s="176" t="s">
        <v>331</v>
      </c>
    </row>
    <row r="212" s="2" customFormat="1" ht="16.5" customHeight="1">
      <c r="A212" s="37"/>
      <c r="B212" s="164"/>
      <c r="C212" s="165" t="s">
        <v>332</v>
      </c>
      <c r="D212" s="165" t="s">
        <v>119</v>
      </c>
      <c r="E212" s="166" t="s">
        <v>333</v>
      </c>
      <c r="F212" s="167" t="s">
        <v>334</v>
      </c>
      <c r="G212" s="168" t="s">
        <v>314</v>
      </c>
      <c r="H212" s="169">
        <v>1</v>
      </c>
      <c r="I212" s="170"/>
      <c r="J212" s="171">
        <f>ROUND(I212*H212,2)</f>
        <v>0</v>
      </c>
      <c r="K212" s="167" t="s">
        <v>123</v>
      </c>
      <c r="L212" s="38"/>
      <c r="M212" s="172" t="s">
        <v>1</v>
      </c>
      <c r="N212" s="173" t="s">
        <v>39</v>
      </c>
      <c r="O212" s="76"/>
      <c r="P212" s="174">
        <f>O212*H212</f>
        <v>0</v>
      </c>
      <c r="Q212" s="174">
        <v>0</v>
      </c>
      <c r="R212" s="174">
        <f>Q212*H212</f>
        <v>0</v>
      </c>
      <c r="S212" s="174">
        <v>0</v>
      </c>
      <c r="T212" s="175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76" t="s">
        <v>330</v>
      </c>
      <c r="AT212" s="176" t="s">
        <v>119</v>
      </c>
      <c r="AU212" s="176" t="s">
        <v>81</v>
      </c>
      <c r="AY212" s="18" t="s">
        <v>117</v>
      </c>
      <c r="BE212" s="177">
        <f>IF(N212="základní",J212,0)</f>
        <v>0</v>
      </c>
      <c r="BF212" s="177">
        <f>IF(N212="snížená",J212,0)</f>
        <v>0</v>
      </c>
      <c r="BG212" s="177">
        <f>IF(N212="zákl. přenesená",J212,0)</f>
        <v>0</v>
      </c>
      <c r="BH212" s="177">
        <f>IF(N212="sníž. přenesená",J212,0)</f>
        <v>0</v>
      </c>
      <c r="BI212" s="177">
        <f>IF(N212="nulová",J212,0)</f>
        <v>0</v>
      </c>
      <c r="BJ212" s="18" t="s">
        <v>79</v>
      </c>
      <c r="BK212" s="177">
        <f>ROUND(I212*H212,2)</f>
        <v>0</v>
      </c>
      <c r="BL212" s="18" t="s">
        <v>330</v>
      </c>
      <c r="BM212" s="176" t="s">
        <v>335</v>
      </c>
    </row>
    <row r="213" s="12" customFormat="1" ht="22.8" customHeight="1">
      <c r="A213" s="12"/>
      <c r="B213" s="151"/>
      <c r="C213" s="12"/>
      <c r="D213" s="152" t="s">
        <v>73</v>
      </c>
      <c r="E213" s="162" t="s">
        <v>336</v>
      </c>
      <c r="F213" s="162" t="s">
        <v>337</v>
      </c>
      <c r="G213" s="12"/>
      <c r="H213" s="12"/>
      <c r="I213" s="154"/>
      <c r="J213" s="163">
        <f>BK213</f>
        <v>0</v>
      </c>
      <c r="K213" s="12"/>
      <c r="L213" s="151"/>
      <c r="M213" s="156"/>
      <c r="N213" s="157"/>
      <c r="O213" s="157"/>
      <c r="P213" s="158">
        <f>SUM(P214:P216)</f>
        <v>0</v>
      </c>
      <c r="Q213" s="157"/>
      <c r="R213" s="158">
        <f>SUM(R214:R216)</f>
        <v>0</v>
      </c>
      <c r="S213" s="157"/>
      <c r="T213" s="159">
        <f>SUM(T214:T216)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152" t="s">
        <v>145</v>
      </c>
      <c r="AT213" s="160" t="s">
        <v>73</v>
      </c>
      <c r="AU213" s="160" t="s">
        <v>79</v>
      </c>
      <c r="AY213" s="152" t="s">
        <v>117</v>
      </c>
      <c r="BK213" s="161">
        <f>SUM(BK214:BK216)</f>
        <v>0</v>
      </c>
    </row>
    <row r="214" s="2" customFormat="1" ht="16.5" customHeight="1">
      <c r="A214" s="37"/>
      <c r="B214" s="164"/>
      <c r="C214" s="165" t="s">
        <v>338</v>
      </c>
      <c r="D214" s="165" t="s">
        <v>119</v>
      </c>
      <c r="E214" s="166" t="s">
        <v>339</v>
      </c>
      <c r="F214" s="167" t="s">
        <v>337</v>
      </c>
      <c r="G214" s="168" t="s">
        <v>314</v>
      </c>
      <c r="H214" s="169">
        <v>1</v>
      </c>
      <c r="I214" s="170"/>
      <c r="J214" s="171">
        <f>ROUND(I214*H214,2)</f>
        <v>0</v>
      </c>
      <c r="K214" s="167" t="s">
        <v>123</v>
      </c>
      <c r="L214" s="38"/>
      <c r="M214" s="172" t="s">
        <v>1</v>
      </c>
      <c r="N214" s="173" t="s">
        <v>39</v>
      </c>
      <c r="O214" s="76"/>
      <c r="P214" s="174">
        <f>O214*H214</f>
        <v>0</v>
      </c>
      <c r="Q214" s="174">
        <v>0</v>
      </c>
      <c r="R214" s="174">
        <f>Q214*H214</f>
        <v>0</v>
      </c>
      <c r="S214" s="174">
        <v>0</v>
      </c>
      <c r="T214" s="175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76" t="s">
        <v>330</v>
      </c>
      <c r="AT214" s="176" t="s">
        <v>119</v>
      </c>
      <c r="AU214" s="176" t="s">
        <v>81</v>
      </c>
      <c r="AY214" s="18" t="s">
        <v>117</v>
      </c>
      <c r="BE214" s="177">
        <f>IF(N214="základní",J214,0)</f>
        <v>0</v>
      </c>
      <c r="BF214" s="177">
        <f>IF(N214="snížená",J214,0)</f>
        <v>0</v>
      </c>
      <c r="BG214" s="177">
        <f>IF(N214="zákl. přenesená",J214,0)</f>
        <v>0</v>
      </c>
      <c r="BH214" s="177">
        <f>IF(N214="sníž. přenesená",J214,0)</f>
        <v>0</v>
      </c>
      <c r="BI214" s="177">
        <f>IF(N214="nulová",J214,0)</f>
        <v>0</v>
      </c>
      <c r="BJ214" s="18" t="s">
        <v>79</v>
      </c>
      <c r="BK214" s="177">
        <f>ROUND(I214*H214,2)</f>
        <v>0</v>
      </c>
      <c r="BL214" s="18" t="s">
        <v>330</v>
      </c>
      <c r="BM214" s="176" t="s">
        <v>340</v>
      </c>
    </row>
    <row r="215" s="2" customFormat="1" ht="21.75" customHeight="1">
      <c r="A215" s="37"/>
      <c r="B215" s="164"/>
      <c r="C215" s="165" t="s">
        <v>341</v>
      </c>
      <c r="D215" s="165" t="s">
        <v>119</v>
      </c>
      <c r="E215" s="166" t="s">
        <v>342</v>
      </c>
      <c r="F215" s="167" t="s">
        <v>343</v>
      </c>
      <c r="G215" s="168" t="s">
        <v>314</v>
      </c>
      <c r="H215" s="169">
        <v>1</v>
      </c>
      <c r="I215" s="170"/>
      <c r="J215" s="171">
        <f>ROUND(I215*H215,2)</f>
        <v>0</v>
      </c>
      <c r="K215" s="167" t="s">
        <v>123</v>
      </c>
      <c r="L215" s="38"/>
      <c r="M215" s="172" t="s">
        <v>1</v>
      </c>
      <c r="N215" s="173" t="s">
        <v>39</v>
      </c>
      <c r="O215" s="76"/>
      <c r="P215" s="174">
        <f>O215*H215</f>
        <v>0</v>
      </c>
      <c r="Q215" s="174">
        <v>0</v>
      </c>
      <c r="R215" s="174">
        <f>Q215*H215</f>
        <v>0</v>
      </c>
      <c r="S215" s="174">
        <v>0</v>
      </c>
      <c r="T215" s="175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76" t="s">
        <v>330</v>
      </c>
      <c r="AT215" s="176" t="s">
        <v>119</v>
      </c>
      <c r="AU215" s="176" t="s">
        <v>81</v>
      </c>
      <c r="AY215" s="18" t="s">
        <v>117</v>
      </c>
      <c r="BE215" s="177">
        <f>IF(N215="základní",J215,0)</f>
        <v>0</v>
      </c>
      <c r="BF215" s="177">
        <f>IF(N215="snížená",J215,0)</f>
        <v>0</v>
      </c>
      <c r="BG215" s="177">
        <f>IF(N215="zákl. přenesená",J215,0)</f>
        <v>0</v>
      </c>
      <c r="BH215" s="177">
        <f>IF(N215="sníž. přenesená",J215,0)</f>
        <v>0</v>
      </c>
      <c r="BI215" s="177">
        <f>IF(N215="nulová",J215,0)</f>
        <v>0</v>
      </c>
      <c r="BJ215" s="18" t="s">
        <v>79</v>
      </c>
      <c r="BK215" s="177">
        <f>ROUND(I215*H215,2)</f>
        <v>0</v>
      </c>
      <c r="BL215" s="18" t="s">
        <v>330</v>
      </c>
      <c r="BM215" s="176" t="s">
        <v>344</v>
      </c>
    </row>
    <row r="216" s="2" customFormat="1" ht="16.5" customHeight="1">
      <c r="A216" s="37"/>
      <c r="B216" s="164"/>
      <c r="C216" s="165" t="s">
        <v>345</v>
      </c>
      <c r="D216" s="165" t="s">
        <v>119</v>
      </c>
      <c r="E216" s="166" t="s">
        <v>346</v>
      </c>
      <c r="F216" s="167" t="s">
        <v>347</v>
      </c>
      <c r="G216" s="168" t="s">
        <v>314</v>
      </c>
      <c r="H216" s="169">
        <v>1</v>
      </c>
      <c r="I216" s="170"/>
      <c r="J216" s="171">
        <f>ROUND(I216*H216,2)</f>
        <v>0</v>
      </c>
      <c r="K216" s="167" t="s">
        <v>123</v>
      </c>
      <c r="L216" s="38"/>
      <c r="M216" s="172" t="s">
        <v>1</v>
      </c>
      <c r="N216" s="173" t="s">
        <v>39</v>
      </c>
      <c r="O216" s="76"/>
      <c r="P216" s="174">
        <f>O216*H216</f>
        <v>0</v>
      </c>
      <c r="Q216" s="174">
        <v>0</v>
      </c>
      <c r="R216" s="174">
        <f>Q216*H216</f>
        <v>0</v>
      </c>
      <c r="S216" s="174">
        <v>0</v>
      </c>
      <c r="T216" s="175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76" t="s">
        <v>330</v>
      </c>
      <c r="AT216" s="176" t="s">
        <v>119</v>
      </c>
      <c r="AU216" s="176" t="s">
        <v>81</v>
      </c>
      <c r="AY216" s="18" t="s">
        <v>117</v>
      </c>
      <c r="BE216" s="177">
        <f>IF(N216="základní",J216,0)</f>
        <v>0</v>
      </c>
      <c r="BF216" s="177">
        <f>IF(N216="snížená",J216,0)</f>
        <v>0</v>
      </c>
      <c r="BG216" s="177">
        <f>IF(N216="zákl. přenesená",J216,0)</f>
        <v>0</v>
      </c>
      <c r="BH216" s="177">
        <f>IF(N216="sníž. přenesená",J216,0)</f>
        <v>0</v>
      </c>
      <c r="BI216" s="177">
        <f>IF(N216="nulová",J216,0)</f>
        <v>0</v>
      </c>
      <c r="BJ216" s="18" t="s">
        <v>79</v>
      </c>
      <c r="BK216" s="177">
        <f>ROUND(I216*H216,2)</f>
        <v>0</v>
      </c>
      <c r="BL216" s="18" t="s">
        <v>330</v>
      </c>
      <c r="BM216" s="176" t="s">
        <v>348</v>
      </c>
    </row>
    <row r="217" s="12" customFormat="1" ht="22.8" customHeight="1">
      <c r="A217" s="12"/>
      <c r="B217" s="151"/>
      <c r="C217" s="12"/>
      <c r="D217" s="152" t="s">
        <v>73</v>
      </c>
      <c r="E217" s="162" t="s">
        <v>349</v>
      </c>
      <c r="F217" s="162" t="s">
        <v>350</v>
      </c>
      <c r="G217" s="12"/>
      <c r="H217" s="12"/>
      <c r="I217" s="154"/>
      <c r="J217" s="163">
        <f>BK217</f>
        <v>0</v>
      </c>
      <c r="K217" s="12"/>
      <c r="L217" s="151"/>
      <c r="M217" s="156"/>
      <c r="N217" s="157"/>
      <c r="O217" s="157"/>
      <c r="P217" s="158">
        <f>SUM(P218:P220)</f>
        <v>0</v>
      </c>
      <c r="Q217" s="157"/>
      <c r="R217" s="158">
        <f>SUM(R218:R220)</f>
        <v>0</v>
      </c>
      <c r="S217" s="157"/>
      <c r="T217" s="159">
        <f>SUM(T218:T220)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152" t="s">
        <v>145</v>
      </c>
      <c r="AT217" s="160" t="s">
        <v>73</v>
      </c>
      <c r="AU217" s="160" t="s">
        <v>79</v>
      </c>
      <c r="AY217" s="152" t="s">
        <v>117</v>
      </c>
      <c r="BK217" s="161">
        <f>SUM(BK218:BK220)</f>
        <v>0</v>
      </c>
    </row>
    <row r="218" s="2" customFormat="1" ht="16.5" customHeight="1">
      <c r="A218" s="37"/>
      <c r="B218" s="164"/>
      <c r="C218" s="165" t="s">
        <v>351</v>
      </c>
      <c r="D218" s="165" t="s">
        <v>119</v>
      </c>
      <c r="E218" s="166" t="s">
        <v>352</v>
      </c>
      <c r="F218" s="167" t="s">
        <v>350</v>
      </c>
      <c r="G218" s="168" t="s">
        <v>314</v>
      </c>
      <c r="H218" s="169">
        <v>1</v>
      </c>
      <c r="I218" s="170"/>
      <c r="J218" s="171">
        <f>ROUND(I218*H218,2)</f>
        <v>0</v>
      </c>
      <c r="K218" s="167" t="s">
        <v>123</v>
      </c>
      <c r="L218" s="38"/>
      <c r="M218" s="172" t="s">
        <v>1</v>
      </c>
      <c r="N218" s="173" t="s">
        <v>39</v>
      </c>
      <c r="O218" s="76"/>
      <c r="P218" s="174">
        <f>O218*H218</f>
        <v>0</v>
      </c>
      <c r="Q218" s="174">
        <v>0</v>
      </c>
      <c r="R218" s="174">
        <f>Q218*H218</f>
        <v>0</v>
      </c>
      <c r="S218" s="174">
        <v>0</v>
      </c>
      <c r="T218" s="175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76" t="s">
        <v>330</v>
      </c>
      <c r="AT218" s="176" t="s">
        <v>119</v>
      </c>
      <c r="AU218" s="176" t="s">
        <v>81</v>
      </c>
      <c r="AY218" s="18" t="s">
        <v>117</v>
      </c>
      <c r="BE218" s="177">
        <f>IF(N218="základní",J218,0)</f>
        <v>0</v>
      </c>
      <c r="BF218" s="177">
        <f>IF(N218="snížená",J218,0)</f>
        <v>0</v>
      </c>
      <c r="BG218" s="177">
        <f>IF(N218="zákl. přenesená",J218,0)</f>
        <v>0</v>
      </c>
      <c r="BH218" s="177">
        <f>IF(N218="sníž. přenesená",J218,0)</f>
        <v>0</v>
      </c>
      <c r="BI218" s="177">
        <f>IF(N218="nulová",J218,0)</f>
        <v>0</v>
      </c>
      <c r="BJ218" s="18" t="s">
        <v>79</v>
      </c>
      <c r="BK218" s="177">
        <f>ROUND(I218*H218,2)</f>
        <v>0</v>
      </c>
      <c r="BL218" s="18" t="s">
        <v>330</v>
      </c>
      <c r="BM218" s="176" t="s">
        <v>353</v>
      </c>
    </row>
    <row r="219" s="2" customFormat="1" ht="16.5" customHeight="1">
      <c r="A219" s="37"/>
      <c r="B219" s="164"/>
      <c r="C219" s="165" t="s">
        <v>354</v>
      </c>
      <c r="D219" s="165" t="s">
        <v>119</v>
      </c>
      <c r="E219" s="166" t="s">
        <v>355</v>
      </c>
      <c r="F219" s="167" t="s">
        <v>356</v>
      </c>
      <c r="G219" s="168" t="s">
        <v>314</v>
      </c>
      <c r="H219" s="169">
        <v>1</v>
      </c>
      <c r="I219" s="170"/>
      <c r="J219" s="171">
        <f>ROUND(I219*H219,2)</f>
        <v>0</v>
      </c>
      <c r="K219" s="167" t="s">
        <v>123</v>
      </c>
      <c r="L219" s="38"/>
      <c r="M219" s="172" t="s">
        <v>1</v>
      </c>
      <c r="N219" s="173" t="s">
        <v>39</v>
      </c>
      <c r="O219" s="76"/>
      <c r="P219" s="174">
        <f>O219*H219</f>
        <v>0</v>
      </c>
      <c r="Q219" s="174">
        <v>0</v>
      </c>
      <c r="R219" s="174">
        <f>Q219*H219</f>
        <v>0</v>
      </c>
      <c r="S219" s="174">
        <v>0</v>
      </c>
      <c r="T219" s="175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76" t="s">
        <v>330</v>
      </c>
      <c r="AT219" s="176" t="s">
        <v>119</v>
      </c>
      <c r="AU219" s="176" t="s">
        <v>81</v>
      </c>
      <c r="AY219" s="18" t="s">
        <v>117</v>
      </c>
      <c r="BE219" s="177">
        <f>IF(N219="základní",J219,0)</f>
        <v>0</v>
      </c>
      <c r="BF219" s="177">
        <f>IF(N219="snížená",J219,0)</f>
        <v>0</v>
      </c>
      <c r="BG219" s="177">
        <f>IF(N219="zákl. přenesená",J219,0)</f>
        <v>0</v>
      </c>
      <c r="BH219" s="177">
        <f>IF(N219="sníž. přenesená",J219,0)</f>
        <v>0</v>
      </c>
      <c r="BI219" s="177">
        <f>IF(N219="nulová",J219,0)</f>
        <v>0</v>
      </c>
      <c r="BJ219" s="18" t="s">
        <v>79</v>
      </c>
      <c r="BK219" s="177">
        <f>ROUND(I219*H219,2)</f>
        <v>0</v>
      </c>
      <c r="BL219" s="18" t="s">
        <v>330</v>
      </c>
      <c r="BM219" s="176" t="s">
        <v>357</v>
      </c>
    </row>
    <row r="220" s="2" customFormat="1" ht="21.75" customHeight="1">
      <c r="A220" s="37"/>
      <c r="B220" s="164"/>
      <c r="C220" s="165" t="s">
        <v>358</v>
      </c>
      <c r="D220" s="165" t="s">
        <v>119</v>
      </c>
      <c r="E220" s="166" t="s">
        <v>359</v>
      </c>
      <c r="F220" s="167" t="s">
        <v>360</v>
      </c>
      <c r="G220" s="168" t="s">
        <v>314</v>
      </c>
      <c r="H220" s="169">
        <v>1</v>
      </c>
      <c r="I220" s="170"/>
      <c r="J220" s="171">
        <f>ROUND(I220*H220,2)</f>
        <v>0</v>
      </c>
      <c r="K220" s="167" t="s">
        <v>123</v>
      </c>
      <c r="L220" s="38"/>
      <c r="M220" s="212" t="s">
        <v>1</v>
      </c>
      <c r="N220" s="213" t="s">
        <v>39</v>
      </c>
      <c r="O220" s="214"/>
      <c r="P220" s="215">
        <f>O220*H220</f>
        <v>0</v>
      </c>
      <c r="Q220" s="215">
        <v>0</v>
      </c>
      <c r="R220" s="215">
        <f>Q220*H220</f>
        <v>0</v>
      </c>
      <c r="S220" s="215">
        <v>0</v>
      </c>
      <c r="T220" s="216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76" t="s">
        <v>330</v>
      </c>
      <c r="AT220" s="176" t="s">
        <v>119</v>
      </c>
      <c r="AU220" s="176" t="s">
        <v>81</v>
      </c>
      <c r="AY220" s="18" t="s">
        <v>117</v>
      </c>
      <c r="BE220" s="177">
        <f>IF(N220="základní",J220,0)</f>
        <v>0</v>
      </c>
      <c r="BF220" s="177">
        <f>IF(N220="snížená",J220,0)</f>
        <v>0</v>
      </c>
      <c r="BG220" s="177">
        <f>IF(N220="zákl. přenesená",J220,0)</f>
        <v>0</v>
      </c>
      <c r="BH220" s="177">
        <f>IF(N220="sníž. přenesená",J220,0)</f>
        <v>0</v>
      </c>
      <c r="BI220" s="177">
        <f>IF(N220="nulová",J220,0)</f>
        <v>0</v>
      </c>
      <c r="BJ220" s="18" t="s">
        <v>79</v>
      </c>
      <c r="BK220" s="177">
        <f>ROUND(I220*H220,2)</f>
        <v>0</v>
      </c>
      <c r="BL220" s="18" t="s">
        <v>330</v>
      </c>
      <c r="BM220" s="176" t="s">
        <v>361</v>
      </c>
    </row>
    <row r="221" s="2" customFormat="1" ht="6.96" customHeight="1">
      <c r="A221" s="37"/>
      <c r="B221" s="59"/>
      <c r="C221" s="60"/>
      <c r="D221" s="60"/>
      <c r="E221" s="60"/>
      <c r="F221" s="60"/>
      <c r="G221" s="60"/>
      <c r="H221" s="60"/>
      <c r="I221" s="60"/>
      <c r="J221" s="60"/>
      <c r="K221" s="60"/>
      <c r="L221" s="38"/>
      <c r="M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</row>
  </sheetData>
  <autoFilter ref="C125:K220"/>
  <mergeCells count="6">
    <mergeCell ref="E7:H7"/>
    <mergeCell ref="E16:H16"/>
    <mergeCell ref="E25:H25"/>
    <mergeCell ref="E85:H85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PC-LENOVO-P\Petr</dc:creator>
  <cp:lastModifiedBy>PC-LENOVO-P\Petr</cp:lastModifiedBy>
  <dcterms:created xsi:type="dcterms:W3CDTF">2025-09-23T18:32:50Z</dcterms:created>
  <dcterms:modified xsi:type="dcterms:W3CDTF">2025-09-23T18:32:51Z</dcterms:modified>
</cp:coreProperties>
</file>