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2"/>
  </bookViews>
  <sheets>
    <sheet name="Rekapitulace stavby" sheetId="1" r:id="rId1"/>
    <sheet name="01 - Oprava fasády" sheetId="2" r:id="rId2"/>
    <sheet name="02 - Výměna výplní otvorů" sheetId="3" r:id="rId3"/>
    <sheet name="VON - Vedlejší a ostatní ..." sheetId="4" r:id="rId4"/>
  </sheets>
  <definedNames>
    <definedName name="_xlnm._FilterDatabase" localSheetId="1" hidden="1">'01 - Oprava fasády'!$C$95:$K$694</definedName>
    <definedName name="_xlnm._FilterDatabase" localSheetId="2" hidden="1">'02 - Výměna výplní otvorů'!$C$94:$K$422</definedName>
    <definedName name="_xlnm._FilterDatabase" localSheetId="3" hidden="1">'VON - Vedlejší a ostatní ...'!$C$79:$K$91</definedName>
    <definedName name="_xlnm.Print_Titles" localSheetId="1">'01 - Oprava fasády'!$95:$95</definedName>
    <definedName name="_xlnm.Print_Titles" localSheetId="2">'02 - Výměna výplní otvorů'!$94:$94</definedName>
    <definedName name="_xlnm.Print_Titles" localSheetId="0">'Rekapitulace stavby'!$52:$52</definedName>
    <definedName name="_xlnm.Print_Titles" localSheetId="3">'VON - Vedlejší a ostatní ...'!$79:$79</definedName>
    <definedName name="_xlnm.Print_Area" localSheetId="1">'01 - Oprava fasády'!$C$4:$J$39,'01 - Oprava fasády'!$C$45:$J$77,'01 - Oprava fasády'!$C$83:$K$694</definedName>
    <definedName name="_xlnm.Print_Area" localSheetId="2">'02 - Výměna výplní otvorů'!$C$4:$J$39,'02 - Výměna výplní otvorů'!$C$45:$J$76,'02 - Výměna výplní otvorů'!$C$82:$K$422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...'!$C$45:$J$61,'VON - Vedlejší a ostatní ...'!$C$67:$K$91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R84" i="4"/>
  <c r="P84" i="4"/>
  <c r="BK84" i="4"/>
  <c r="J84" i="4"/>
  <c r="BE84" i="4"/>
  <c r="BI83" i="4"/>
  <c r="BH83" i="4"/>
  <c r="BG83" i="4"/>
  <c r="BF83" i="4"/>
  <c r="T83" i="4"/>
  <c r="R83" i="4"/>
  <c r="P83" i="4"/>
  <c r="BK83" i="4"/>
  <c r="J83" i="4"/>
  <c r="BE83" i="4" s="1"/>
  <c r="BI82" i="4"/>
  <c r="BH82" i="4"/>
  <c r="BG82" i="4"/>
  <c r="BF82" i="4"/>
  <c r="T82" i="4"/>
  <c r="T81" i="4"/>
  <c r="T80" i="4" s="1"/>
  <c r="R82" i="4"/>
  <c r="R81" i="4" s="1"/>
  <c r="R80" i="4" s="1"/>
  <c r="P82" i="4"/>
  <c r="P81" i="4"/>
  <c r="P80" i="4" s="1"/>
  <c r="AU57" i="1" s="1"/>
  <c r="BK82" i="4"/>
  <c r="BK81" i="4" s="1"/>
  <c r="J82" i="4"/>
  <c r="BE82" i="4" s="1"/>
  <c r="J76" i="4"/>
  <c r="F76" i="4"/>
  <c r="F74" i="4"/>
  <c r="E72" i="4"/>
  <c r="J54" i="4"/>
  <c r="F54" i="4"/>
  <c r="F52" i="4"/>
  <c r="E50" i="4"/>
  <c r="J24" i="4"/>
  <c r="E24" i="4"/>
  <c r="J77" i="4" s="1"/>
  <c r="J55" i="4"/>
  <c r="J23" i="4"/>
  <c r="J18" i="4"/>
  <c r="E18" i="4"/>
  <c r="F77" i="4"/>
  <c r="F55" i="4"/>
  <c r="J17" i="4"/>
  <c r="J12" i="4"/>
  <c r="J74" i="4"/>
  <c r="J52" i="4"/>
  <c r="E7" i="4"/>
  <c r="E70" i="4" s="1"/>
  <c r="E48" i="4"/>
  <c r="J37" i="3"/>
  <c r="J36" i="3"/>
  <c r="AY56" i="1" s="1"/>
  <c r="J35" i="3"/>
  <c r="AX56" i="1" s="1"/>
  <c r="BI422" i="3"/>
  <c r="BH422" i="3"/>
  <c r="BG422" i="3"/>
  <c r="BF422" i="3"/>
  <c r="T422" i="3"/>
  <c r="R422" i="3"/>
  <c r="P422" i="3"/>
  <c r="BK422" i="3"/>
  <c r="J422" i="3"/>
  <c r="BE422" i="3" s="1"/>
  <c r="BI417" i="3"/>
  <c r="BH417" i="3"/>
  <c r="BG417" i="3"/>
  <c r="BF417" i="3"/>
  <c r="T417" i="3"/>
  <c r="T416" i="3" s="1"/>
  <c r="R417" i="3"/>
  <c r="R416" i="3" s="1"/>
  <c r="P417" i="3"/>
  <c r="P416" i="3" s="1"/>
  <c r="BK417" i="3"/>
  <c r="BK416" i="3" s="1"/>
  <c r="J416" i="3" s="1"/>
  <c r="J75" i="3" s="1"/>
  <c r="J417" i="3"/>
  <c r="BE417" i="3"/>
  <c r="BI415" i="3"/>
  <c r="BH415" i="3"/>
  <c r="BG415" i="3"/>
  <c r="BF415" i="3"/>
  <c r="T415" i="3"/>
  <c r="R415" i="3"/>
  <c r="P415" i="3"/>
  <c r="BK415" i="3"/>
  <c r="J415" i="3"/>
  <c r="BE415" i="3" s="1"/>
  <c r="BI409" i="3"/>
  <c r="BH409" i="3"/>
  <c r="BG409" i="3"/>
  <c r="BF409" i="3"/>
  <c r="T409" i="3"/>
  <c r="R409" i="3"/>
  <c r="P409" i="3"/>
  <c r="BK409" i="3"/>
  <c r="J409" i="3"/>
  <c r="BE409" i="3" s="1"/>
  <c r="BI408" i="3"/>
  <c r="BH408" i="3"/>
  <c r="BG408" i="3"/>
  <c r="BF408" i="3"/>
  <c r="T408" i="3"/>
  <c r="T407" i="3" s="1"/>
  <c r="R408" i="3"/>
  <c r="R407" i="3" s="1"/>
  <c r="P408" i="3"/>
  <c r="P407" i="3" s="1"/>
  <c r="BK408" i="3"/>
  <c r="BK407" i="3" s="1"/>
  <c r="J407" i="3" s="1"/>
  <c r="J74" i="3" s="1"/>
  <c r="J408" i="3"/>
  <c r="BE408" i="3"/>
  <c r="BI406" i="3"/>
  <c r="BH406" i="3"/>
  <c r="BG406" i="3"/>
  <c r="BF406" i="3"/>
  <c r="T406" i="3"/>
  <c r="R406" i="3"/>
  <c r="P406" i="3"/>
  <c r="BK406" i="3"/>
  <c r="J406" i="3"/>
  <c r="BE406" i="3" s="1"/>
  <c r="BI402" i="3"/>
  <c r="BH402" i="3"/>
  <c r="BG402" i="3"/>
  <c r="BF402" i="3"/>
  <c r="T402" i="3"/>
  <c r="R402" i="3"/>
  <c r="P402" i="3"/>
  <c r="BK402" i="3"/>
  <c r="J402" i="3"/>
  <c r="BE402" i="3" s="1"/>
  <c r="BI398" i="3"/>
  <c r="BH398" i="3"/>
  <c r="BG398" i="3"/>
  <c r="BF398" i="3"/>
  <c r="T398" i="3"/>
  <c r="R398" i="3"/>
  <c r="P398" i="3"/>
  <c r="BK398" i="3"/>
  <c r="J398" i="3"/>
  <c r="BE398" i="3" s="1"/>
  <c r="BI396" i="3"/>
  <c r="BH396" i="3"/>
  <c r="BG396" i="3"/>
  <c r="BF396" i="3"/>
  <c r="T396" i="3"/>
  <c r="R396" i="3"/>
  <c r="P396" i="3"/>
  <c r="BK396" i="3"/>
  <c r="J396" i="3"/>
  <c r="BE396" i="3" s="1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T390" i="3" s="1"/>
  <c r="R391" i="3"/>
  <c r="R390" i="3" s="1"/>
  <c r="P391" i="3"/>
  <c r="P390" i="3" s="1"/>
  <c r="BK391" i="3"/>
  <c r="BK390" i="3" s="1"/>
  <c r="J390" i="3" s="1"/>
  <c r="J73" i="3" s="1"/>
  <c r="J391" i="3"/>
  <c r="BE391" i="3"/>
  <c r="BI389" i="3"/>
  <c r="BH389" i="3"/>
  <c r="BG389" i="3"/>
  <c r="BF389" i="3"/>
  <c r="T389" i="3"/>
  <c r="R389" i="3"/>
  <c r="P389" i="3"/>
  <c r="BK389" i="3"/>
  <c r="J389" i="3"/>
  <c r="BE389" i="3" s="1"/>
  <c r="BI385" i="3"/>
  <c r="BH385" i="3"/>
  <c r="BG385" i="3"/>
  <c r="BF385" i="3"/>
  <c r="T385" i="3"/>
  <c r="T384" i="3" s="1"/>
  <c r="R385" i="3"/>
  <c r="R384" i="3" s="1"/>
  <c r="P385" i="3"/>
  <c r="P384" i="3" s="1"/>
  <c r="BK385" i="3"/>
  <c r="BK384" i="3" s="1"/>
  <c r="J384" i="3" s="1"/>
  <c r="J72" i="3" s="1"/>
  <c r="J385" i="3"/>
  <c r="BE385" i="3"/>
  <c r="BI383" i="3"/>
  <c r="BH383" i="3"/>
  <c r="BG383" i="3"/>
  <c r="BF383" i="3"/>
  <c r="T383" i="3"/>
  <c r="R383" i="3"/>
  <c r="P383" i="3"/>
  <c r="BK383" i="3"/>
  <c r="J383" i="3"/>
  <c r="BE383" i="3" s="1"/>
  <c r="BI378" i="3"/>
  <c r="BH378" i="3"/>
  <c r="BG378" i="3"/>
  <c r="BF378" i="3"/>
  <c r="T378" i="3"/>
  <c r="R378" i="3"/>
  <c r="P378" i="3"/>
  <c r="BK378" i="3"/>
  <c r="J378" i="3"/>
  <c r="BE378" i="3" s="1"/>
  <c r="BI375" i="3"/>
  <c r="BH375" i="3"/>
  <c r="BG375" i="3"/>
  <c r="BF375" i="3"/>
  <c r="T375" i="3"/>
  <c r="R375" i="3"/>
  <c r="P375" i="3"/>
  <c r="BK375" i="3"/>
  <c r="J375" i="3"/>
  <c r="BE375" i="3" s="1"/>
  <c r="BI372" i="3"/>
  <c r="BH372" i="3"/>
  <c r="BG372" i="3"/>
  <c r="BF372" i="3"/>
  <c r="T372" i="3"/>
  <c r="R372" i="3"/>
  <c r="P372" i="3"/>
  <c r="BK372" i="3"/>
  <c r="J372" i="3"/>
  <c r="BE372" i="3" s="1"/>
  <c r="BI369" i="3"/>
  <c r="BH369" i="3"/>
  <c r="BG369" i="3"/>
  <c r="BF369" i="3"/>
  <c r="T369" i="3"/>
  <c r="R369" i="3"/>
  <c r="P369" i="3"/>
  <c r="BK369" i="3"/>
  <c r="J369" i="3"/>
  <c r="BE369" i="3" s="1"/>
  <c r="BI366" i="3"/>
  <c r="BH366" i="3"/>
  <c r="BG366" i="3"/>
  <c r="BF366" i="3"/>
  <c r="T366" i="3"/>
  <c r="R366" i="3"/>
  <c r="P366" i="3"/>
  <c r="BK366" i="3"/>
  <c r="J366" i="3"/>
  <c r="BE366" i="3" s="1"/>
  <c r="BI363" i="3"/>
  <c r="BH363" i="3"/>
  <c r="BG363" i="3"/>
  <c r="BF363" i="3"/>
  <c r="T363" i="3"/>
  <c r="R363" i="3"/>
  <c r="P363" i="3"/>
  <c r="BK363" i="3"/>
  <c r="J363" i="3"/>
  <c r="BE363" i="3" s="1"/>
  <c r="BI360" i="3"/>
  <c r="BH360" i="3"/>
  <c r="BG360" i="3"/>
  <c r="BF360" i="3"/>
  <c r="T360" i="3"/>
  <c r="R360" i="3"/>
  <c r="P360" i="3"/>
  <c r="BK360" i="3"/>
  <c r="J360" i="3"/>
  <c r="BE360" i="3"/>
  <c r="BI357" i="3"/>
  <c r="BH357" i="3"/>
  <c r="BG357" i="3"/>
  <c r="BF357" i="3"/>
  <c r="T357" i="3"/>
  <c r="R357" i="3"/>
  <c r="P357" i="3"/>
  <c r="BK357" i="3"/>
  <c r="J357" i="3"/>
  <c r="BE357" i="3"/>
  <c r="BI354" i="3"/>
  <c r="BH354" i="3"/>
  <c r="BG354" i="3"/>
  <c r="BF354" i="3"/>
  <c r="T354" i="3"/>
  <c r="R354" i="3"/>
  <c r="P354" i="3"/>
  <c r="BK354" i="3"/>
  <c r="J354" i="3"/>
  <c r="BE354" i="3"/>
  <c r="BI351" i="3"/>
  <c r="BH351" i="3"/>
  <c r="BG351" i="3"/>
  <c r="BF351" i="3"/>
  <c r="T351" i="3"/>
  <c r="R351" i="3"/>
  <c r="P351" i="3"/>
  <c r="BK351" i="3"/>
  <c r="J351" i="3"/>
  <c r="BE351" i="3"/>
  <c r="BI348" i="3"/>
  <c r="BH348" i="3"/>
  <c r="BG348" i="3"/>
  <c r="BF348" i="3"/>
  <c r="T348" i="3"/>
  <c r="R348" i="3"/>
  <c r="P348" i="3"/>
  <c r="BK348" i="3"/>
  <c r="J348" i="3"/>
  <c r="BE348" i="3"/>
  <c r="BI343" i="3"/>
  <c r="BH343" i="3"/>
  <c r="BG343" i="3"/>
  <c r="BF343" i="3"/>
  <c r="T343" i="3"/>
  <c r="R343" i="3"/>
  <c r="P343" i="3"/>
  <c r="BK343" i="3"/>
  <c r="J343" i="3"/>
  <c r="BE343" i="3"/>
  <c r="BI338" i="3"/>
  <c r="BH338" i="3"/>
  <c r="BG338" i="3"/>
  <c r="BF338" i="3"/>
  <c r="T338" i="3"/>
  <c r="R338" i="3"/>
  <c r="P338" i="3"/>
  <c r="BK338" i="3"/>
  <c r="J338" i="3"/>
  <c r="BE338" i="3"/>
  <c r="BI333" i="3"/>
  <c r="BH333" i="3"/>
  <c r="BG333" i="3"/>
  <c r="BF333" i="3"/>
  <c r="T333" i="3"/>
  <c r="R333" i="3"/>
  <c r="P333" i="3"/>
  <c r="BK333" i="3"/>
  <c r="J333" i="3"/>
  <c r="BE333" i="3"/>
  <c r="BI328" i="3"/>
  <c r="BH328" i="3"/>
  <c r="BG328" i="3"/>
  <c r="BF328" i="3"/>
  <c r="T328" i="3"/>
  <c r="R328" i="3"/>
  <c r="P328" i="3"/>
  <c r="BK328" i="3"/>
  <c r="J328" i="3"/>
  <c r="BE328" i="3"/>
  <c r="BI325" i="3"/>
  <c r="BH325" i="3"/>
  <c r="BG325" i="3"/>
  <c r="BF325" i="3"/>
  <c r="T325" i="3"/>
  <c r="R325" i="3"/>
  <c r="P325" i="3"/>
  <c r="BK325" i="3"/>
  <c r="J325" i="3"/>
  <c r="BE325" i="3"/>
  <c r="BI322" i="3"/>
  <c r="BH322" i="3"/>
  <c r="BG322" i="3"/>
  <c r="BF322" i="3"/>
  <c r="T322" i="3"/>
  <c r="R322" i="3"/>
  <c r="P322" i="3"/>
  <c r="BK322" i="3"/>
  <c r="J322" i="3"/>
  <c r="BE322" i="3"/>
  <c r="BI319" i="3"/>
  <c r="BH319" i="3"/>
  <c r="BG319" i="3"/>
  <c r="BF319" i="3"/>
  <c r="T319" i="3"/>
  <c r="R319" i="3"/>
  <c r="P319" i="3"/>
  <c r="BK319" i="3"/>
  <c r="J319" i="3"/>
  <c r="BE319" i="3"/>
  <c r="BI314" i="3"/>
  <c r="BH314" i="3"/>
  <c r="BG314" i="3"/>
  <c r="BF314" i="3"/>
  <c r="T314" i="3"/>
  <c r="R314" i="3"/>
  <c r="P314" i="3"/>
  <c r="BK314" i="3"/>
  <c r="J314" i="3"/>
  <c r="BE314" i="3"/>
  <c r="BI311" i="3"/>
  <c r="BH311" i="3"/>
  <c r="BG311" i="3"/>
  <c r="BF311" i="3"/>
  <c r="T311" i="3"/>
  <c r="R311" i="3"/>
  <c r="P311" i="3"/>
  <c r="BK311" i="3"/>
  <c r="J311" i="3"/>
  <c r="BE311" i="3"/>
  <c r="BI308" i="3"/>
  <c r="BH308" i="3"/>
  <c r="BG308" i="3"/>
  <c r="BF308" i="3"/>
  <c r="T308" i="3"/>
  <c r="R308" i="3"/>
  <c r="P308" i="3"/>
  <c r="BK308" i="3"/>
  <c r="J308" i="3"/>
  <c r="BE308" i="3"/>
  <c r="BI305" i="3"/>
  <c r="BH305" i="3"/>
  <c r="BG305" i="3"/>
  <c r="BF305" i="3"/>
  <c r="T305" i="3"/>
  <c r="R305" i="3"/>
  <c r="P305" i="3"/>
  <c r="BK305" i="3"/>
  <c r="J305" i="3"/>
  <c r="BE305" i="3"/>
  <c r="BI297" i="3"/>
  <c r="BH297" i="3"/>
  <c r="BG297" i="3"/>
  <c r="BF297" i="3"/>
  <c r="T297" i="3"/>
  <c r="R297" i="3"/>
  <c r="P297" i="3"/>
  <c r="BK297" i="3"/>
  <c r="J297" i="3"/>
  <c r="BE297" i="3"/>
  <c r="BI293" i="3"/>
  <c r="BH293" i="3"/>
  <c r="BG293" i="3"/>
  <c r="BF293" i="3"/>
  <c r="T293" i="3"/>
  <c r="T292" i="3"/>
  <c r="R293" i="3"/>
  <c r="R292" i="3"/>
  <c r="P293" i="3"/>
  <c r="P292" i="3"/>
  <c r="BK293" i="3"/>
  <c r="BK292" i="3"/>
  <c r="J292" i="3" s="1"/>
  <c r="J71" i="3" s="1"/>
  <c r="J293" i="3"/>
  <c r="BE293" i="3" s="1"/>
  <c r="BI291" i="3"/>
  <c r="BH291" i="3"/>
  <c r="BG291" i="3"/>
  <c r="BF291" i="3"/>
  <c r="T291" i="3"/>
  <c r="R291" i="3"/>
  <c r="P291" i="3"/>
  <c r="BK291" i="3"/>
  <c r="J291" i="3"/>
  <c r="BE291" i="3"/>
  <c r="BI280" i="3"/>
  <c r="BH280" i="3"/>
  <c r="BG280" i="3"/>
  <c r="BF280" i="3"/>
  <c r="T280" i="3"/>
  <c r="R280" i="3"/>
  <c r="P280" i="3"/>
  <c r="BK280" i="3"/>
  <c r="J280" i="3"/>
  <c r="BE280" i="3"/>
  <c r="BI269" i="3"/>
  <c r="BH269" i="3"/>
  <c r="BG269" i="3"/>
  <c r="BF269" i="3"/>
  <c r="T269" i="3"/>
  <c r="T268" i="3"/>
  <c r="T267" i="3" s="1"/>
  <c r="R269" i="3"/>
  <c r="R268" i="3" s="1"/>
  <c r="P269" i="3"/>
  <c r="P268" i="3"/>
  <c r="BK269" i="3"/>
  <c r="BK268" i="3" s="1"/>
  <c r="J269" i="3"/>
  <c r="BE269" i="3"/>
  <c r="BI266" i="3"/>
  <c r="BH266" i="3"/>
  <c r="BG266" i="3"/>
  <c r="BF266" i="3"/>
  <c r="T266" i="3"/>
  <c r="T265" i="3"/>
  <c r="R266" i="3"/>
  <c r="R265" i="3"/>
  <c r="P266" i="3"/>
  <c r="P265" i="3"/>
  <c r="BK266" i="3"/>
  <c r="BK265" i="3"/>
  <c r="J265" i="3" s="1"/>
  <c r="J68" i="3" s="1"/>
  <c r="J266" i="3"/>
  <c r="BE266" i="3" s="1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R262" i="3"/>
  <c r="P262" i="3"/>
  <c r="BK262" i="3"/>
  <c r="J262" i="3"/>
  <c r="BE262" i="3"/>
  <c r="BI261" i="3"/>
  <c r="BH261" i="3"/>
  <c r="BG261" i="3"/>
  <c r="BF261" i="3"/>
  <c r="T261" i="3"/>
  <c r="R261" i="3"/>
  <c r="P261" i="3"/>
  <c r="BK261" i="3"/>
  <c r="J261" i="3"/>
  <c r="BE261" i="3"/>
  <c r="BI259" i="3"/>
  <c r="BH259" i="3"/>
  <c r="BG259" i="3"/>
  <c r="BF259" i="3"/>
  <c r="T259" i="3"/>
  <c r="R259" i="3"/>
  <c r="P259" i="3"/>
  <c r="BK259" i="3"/>
  <c r="J259" i="3"/>
  <c r="BE259" i="3"/>
  <c r="BI258" i="3"/>
  <c r="BH258" i="3"/>
  <c r="BG258" i="3"/>
  <c r="BF258" i="3"/>
  <c r="T258" i="3"/>
  <c r="T257" i="3"/>
  <c r="R258" i="3"/>
  <c r="R257" i="3"/>
  <c r="P258" i="3"/>
  <c r="P257" i="3"/>
  <c r="BK258" i="3"/>
  <c r="BK257" i="3"/>
  <c r="J257" i="3" s="1"/>
  <c r="J67" i="3" s="1"/>
  <c r="J258" i="3"/>
  <c r="BE258" i="3" s="1"/>
  <c r="BI254" i="3"/>
  <c r="BH254" i="3"/>
  <c r="BG254" i="3"/>
  <c r="BF254" i="3"/>
  <c r="T254" i="3"/>
  <c r="R254" i="3"/>
  <c r="P254" i="3"/>
  <c r="BK254" i="3"/>
  <c r="J254" i="3"/>
  <c r="BE254" i="3"/>
  <c r="BI247" i="3"/>
  <c r="BH247" i="3"/>
  <c r="BG247" i="3"/>
  <c r="BF247" i="3"/>
  <c r="T247" i="3"/>
  <c r="R247" i="3"/>
  <c r="P247" i="3"/>
  <c r="BK247" i="3"/>
  <c r="J247" i="3"/>
  <c r="BE247" i="3"/>
  <c r="BI244" i="3"/>
  <c r="BH244" i="3"/>
  <c r="BG244" i="3"/>
  <c r="BF244" i="3"/>
  <c r="T244" i="3"/>
  <c r="R244" i="3"/>
  <c r="P244" i="3"/>
  <c r="BK244" i="3"/>
  <c r="J244" i="3"/>
  <c r="BE244" i="3"/>
  <c r="BI239" i="3"/>
  <c r="BH239" i="3"/>
  <c r="BG239" i="3"/>
  <c r="BF239" i="3"/>
  <c r="T239" i="3"/>
  <c r="T238" i="3"/>
  <c r="R239" i="3"/>
  <c r="R238" i="3"/>
  <c r="P239" i="3"/>
  <c r="P238" i="3"/>
  <c r="BK239" i="3"/>
  <c r="BK238" i="3"/>
  <c r="J238" i="3" s="1"/>
  <c r="J66" i="3" s="1"/>
  <c r="J239" i="3"/>
  <c r="BE239" i="3" s="1"/>
  <c r="BI237" i="3"/>
  <c r="BH237" i="3"/>
  <c r="BG237" i="3"/>
  <c r="BF237" i="3"/>
  <c r="T237" i="3"/>
  <c r="T236" i="3"/>
  <c r="R237" i="3"/>
  <c r="R236" i="3"/>
  <c r="P237" i="3"/>
  <c r="P236" i="3"/>
  <c r="BK237" i="3"/>
  <c r="BK236" i="3"/>
  <c r="J236" i="3" s="1"/>
  <c r="J65" i="3" s="1"/>
  <c r="J237" i="3"/>
  <c r="BE237" i="3" s="1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1" i="3"/>
  <c r="BH231" i="3"/>
  <c r="BG231" i="3"/>
  <c r="BF231" i="3"/>
  <c r="T231" i="3"/>
  <c r="R231" i="3"/>
  <c r="P231" i="3"/>
  <c r="BK231" i="3"/>
  <c r="J231" i="3"/>
  <c r="BE231" i="3"/>
  <c r="BI227" i="3"/>
  <c r="BH227" i="3"/>
  <c r="BG227" i="3"/>
  <c r="BF227" i="3"/>
  <c r="T227" i="3"/>
  <c r="T226" i="3"/>
  <c r="R227" i="3"/>
  <c r="R226" i="3"/>
  <c r="P227" i="3"/>
  <c r="P226" i="3"/>
  <c r="BK227" i="3"/>
  <c r="BK226" i="3"/>
  <c r="J226" i="3" s="1"/>
  <c r="J64" i="3" s="1"/>
  <c r="J227" i="3"/>
  <c r="BE227" i="3" s="1"/>
  <c r="BI224" i="3"/>
  <c r="BH224" i="3"/>
  <c r="BG224" i="3"/>
  <c r="BF224" i="3"/>
  <c r="T224" i="3"/>
  <c r="R224" i="3"/>
  <c r="P224" i="3"/>
  <c r="BK224" i="3"/>
  <c r="J224" i="3"/>
  <c r="BE224" i="3"/>
  <c r="BI212" i="3"/>
  <c r="BH212" i="3"/>
  <c r="BG212" i="3"/>
  <c r="BF212" i="3"/>
  <c r="T212" i="3"/>
  <c r="T211" i="3"/>
  <c r="R212" i="3"/>
  <c r="R211" i="3"/>
  <c r="P212" i="3"/>
  <c r="P211" i="3"/>
  <c r="BK212" i="3"/>
  <c r="BK211" i="3"/>
  <c r="J211" i="3" s="1"/>
  <c r="J63" i="3" s="1"/>
  <c r="J212" i="3"/>
  <c r="BE212" i="3" s="1"/>
  <c r="BI208" i="3"/>
  <c r="BH208" i="3"/>
  <c r="BG208" i="3"/>
  <c r="BF208" i="3"/>
  <c r="T208" i="3"/>
  <c r="T207" i="3"/>
  <c r="R208" i="3"/>
  <c r="R207" i="3"/>
  <c r="P208" i="3"/>
  <c r="P207" i="3"/>
  <c r="BK208" i="3"/>
  <c r="BK207" i="3"/>
  <c r="J207" i="3" s="1"/>
  <c r="J62" i="3" s="1"/>
  <c r="J208" i="3"/>
  <c r="BE208" i="3" s="1"/>
  <c r="BI195" i="3"/>
  <c r="BH195" i="3"/>
  <c r="BG195" i="3"/>
  <c r="BF195" i="3"/>
  <c r="T195" i="3"/>
  <c r="R195" i="3"/>
  <c r="P195" i="3"/>
  <c r="BK195" i="3"/>
  <c r="J195" i="3"/>
  <c r="BE195" i="3"/>
  <c r="BI175" i="3"/>
  <c r="BH175" i="3"/>
  <c r="BG175" i="3"/>
  <c r="BF175" i="3"/>
  <c r="T175" i="3"/>
  <c r="R175" i="3"/>
  <c r="P175" i="3"/>
  <c r="BK175" i="3"/>
  <c r="J175" i="3"/>
  <c r="BE175" i="3"/>
  <c r="BI168" i="3"/>
  <c r="BH168" i="3"/>
  <c r="BG168" i="3"/>
  <c r="BF168" i="3"/>
  <c r="T168" i="3"/>
  <c r="R168" i="3"/>
  <c r="P168" i="3"/>
  <c r="BK168" i="3"/>
  <c r="J168" i="3"/>
  <c r="BE168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42" i="3"/>
  <c r="BH142" i="3"/>
  <c r="BG142" i="3"/>
  <c r="BF142" i="3"/>
  <c r="T142" i="3"/>
  <c r="R142" i="3"/>
  <c r="P142" i="3"/>
  <c r="BK142" i="3"/>
  <c r="J142" i="3"/>
  <c r="BE142" i="3"/>
  <c r="BI139" i="3"/>
  <c r="BH139" i="3"/>
  <c r="BG139" i="3"/>
  <c r="BF139" i="3"/>
  <c r="T139" i="3"/>
  <c r="R139" i="3"/>
  <c r="P139" i="3"/>
  <c r="BK139" i="3"/>
  <c r="J139" i="3"/>
  <c r="BE139" i="3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F35" i="3" s="1"/>
  <c r="BB56" i="1" s="1"/>
  <c r="BF124" i="3"/>
  <c r="T124" i="3"/>
  <c r="R124" i="3"/>
  <c r="P124" i="3"/>
  <c r="BK124" i="3"/>
  <c r="J124" i="3"/>
  <c r="BE124" i="3" s="1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P110" i="3"/>
  <c r="BK110" i="3"/>
  <c r="J110" i="3"/>
  <c r="BE110" i="3"/>
  <c r="BI98" i="3"/>
  <c r="BH98" i="3"/>
  <c r="BG98" i="3"/>
  <c r="BF98" i="3"/>
  <c r="T98" i="3"/>
  <c r="T97" i="3"/>
  <c r="T96" i="3" s="1"/>
  <c r="T95" i="3" s="1"/>
  <c r="R98" i="3"/>
  <c r="R97" i="3"/>
  <c r="R96" i="3" s="1"/>
  <c r="P98" i="3"/>
  <c r="P97" i="3"/>
  <c r="P96" i="3" s="1"/>
  <c r="BK98" i="3"/>
  <c r="BK97" i="3" s="1"/>
  <c r="J98" i="3"/>
  <c r="BE98" i="3" s="1"/>
  <c r="J91" i="3"/>
  <c r="F91" i="3"/>
  <c r="F89" i="3"/>
  <c r="E87" i="3"/>
  <c r="J54" i="3"/>
  <c r="F54" i="3"/>
  <c r="F52" i="3"/>
  <c r="E50" i="3"/>
  <c r="J24" i="3"/>
  <c r="E24" i="3"/>
  <c r="J92" i="3" s="1"/>
  <c r="J55" i="3"/>
  <c r="J23" i="3"/>
  <c r="J18" i="3"/>
  <c r="E18" i="3"/>
  <c r="F92" i="3"/>
  <c r="F55" i="3"/>
  <c r="J17" i="3"/>
  <c r="J12" i="3"/>
  <c r="J89" i="3"/>
  <c r="J52" i="3"/>
  <c r="E7" i="3"/>
  <c r="E85" i="3" s="1"/>
  <c r="J37" i="2"/>
  <c r="J36" i="2"/>
  <c r="AY55" i="1" s="1"/>
  <c r="J35" i="2"/>
  <c r="AX55" i="1" s="1"/>
  <c r="BI692" i="2"/>
  <c r="BH692" i="2"/>
  <c r="BG692" i="2"/>
  <c r="BF692" i="2"/>
  <c r="T692" i="2"/>
  <c r="R692" i="2"/>
  <c r="P692" i="2"/>
  <c r="BK692" i="2"/>
  <c r="J692" i="2"/>
  <c r="BE692" i="2" s="1"/>
  <c r="BI689" i="2"/>
  <c r="BH689" i="2"/>
  <c r="BG689" i="2"/>
  <c r="BF689" i="2"/>
  <c r="T689" i="2"/>
  <c r="R689" i="2"/>
  <c r="P689" i="2"/>
  <c r="BK689" i="2"/>
  <c r="J689" i="2"/>
  <c r="BE689" i="2" s="1"/>
  <c r="BI686" i="2"/>
  <c r="BH686" i="2"/>
  <c r="BG686" i="2"/>
  <c r="BF686" i="2"/>
  <c r="T686" i="2"/>
  <c r="R686" i="2"/>
  <c r="P686" i="2"/>
  <c r="BK686" i="2"/>
  <c r="J686" i="2"/>
  <c r="BE686" i="2" s="1"/>
  <c r="BI683" i="2"/>
  <c r="BH683" i="2"/>
  <c r="BG683" i="2"/>
  <c r="BF683" i="2"/>
  <c r="T683" i="2"/>
  <c r="R683" i="2"/>
  <c r="P683" i="2"/>
  <c r="BK683" i="2"/>
  <c r="J683" i="2"/>
  <c r="BE683" i="2" s="1"/>
  <c r="BI670" i="2"/>
  <c r="BH670" i="2"/>
  <c r="BG670" i="2"/>
  <c r="BF670" i="2"/>
  <c r="T670" i="2"/>
  <c r="R670" i="2"/>
  <c r="P670" i="2"/>
  <c r="BK670" i="2"/>
  <c r="J670" i="2"/>
  <c r="BE670" i="2" s="1"/>
  <c r="BI666" i="2"/>
  <c r="BH666" i="2"/>
  <c r="BG666" i="2"/>
  <c r="BF666" i="2"/>
  <c r="T666" i="2"/>
  <c r="R666" i="2"/>
  <c r="P666" i="2"/>
  <c r="BK666" i="2"/>
  <c r="J666" i="2"/>
  <c r="BE666" i="2" s="1"/>
  <c r="BI665" i="2"/>
  <c r="BH665" i="2"/>
  <c r="BG665" i="2"/>
  <c r="BF665" i="2"/>
  <c r="T665" i="2"/>
  <c r="R665" i="2"/>
  <c r="P665" i="2"/>
  <c r="BK665" i="2"/>
  <c r="J665" i="2"/>
  <c r="BE665" i="2" s="1"/>
  <c r="BI664" i="2"/>
  <c r="BH664" i="2"/>
  <c r="BG664" i="2"/>
  <c r="BF664" i="2"/>
  <c r="T664" i="2"/>
  <c r="R664" i="2"/>
  <c r="P664" i="2"/>
  <c r="BK664" i="2"/>
  <c r="J664" i="2"/>
  <c r="BE664" i="2" s="1"/>
  <c r="BI663" i="2"/>
  <c r="BH663" i="2"/>
  <c r="BG663" i="2"/>
  <c r="BF663" i="2"/>
  <c r="T663" i="2"/>
  <c r="R663" i="2"/>
  <c r="P663" i="2"/>
  <c r="BK663" i="2"/>
  <c r="J663" i="2"/>
  <c r="BE663" i="2" s="1"/>
  <c r="BI662" i="2"/>
  <c r="BH662" i="2"/>
  <c r="BG662" i="2"/>
  <c r="BF662" i="2"/>
  <c r="T662" i="2"/>
  <c r="R662" i="2"/>
  <c r="P662" i="2"/>
  <c r="BK662" i="2"/>
  <c r="J662" i="2"/>
  <c r="BE662" i="2" s="1"/>
  <c r="BI661" i="2"/>
  <c r="BH661" i="2"/>
  <c r="BG661" i="2"/>
  <c r="BF661" i="2"/>
  <c r="T661" i="2"/>
  <c r="R661" i="2"/>
  <c r="P661" i="2"/>
  <c r="BK661" i="2"/>
  <c r="J661" i="2"/>
  <c r="BE661" i="2" s="1"/>
  <c r="BI660" i="2"/>
  <c r="BH660" i="2"/>
  <c r="BG660" i="2"/>
  <c r="BF660" i="2"/>
  <c r="T660" i="2"/>
  <c r="R660" i="2"/>
  <c r="P660" i="2"/>
  <c r="BK660" i="2"/>
  <c r="J660" i="2"/>
  <c r="BE660" i="2" s="1"/>
  <c r="BI659" i="2"/>
  <c r="BH659" i="2"/>
  <c r="BG659" i="2"/>
  <c r="BF659" i="2"/>
  <c r="T659" i="2"/>
  <c r="R659" i="2"/>
  <c r="P659" i="2"/>
  <c r="BK659" i="2"/>
  <c r="J659" i="2"/>
  <c r="BE659" i="2" s="1"/>
  <c r="BI649" i="2"/>
  <c r="BH649" i="2"/>
  <c r="BG649" i="2"/>
  <c r="BF649" i="2"/>
  <c r="T649" i="2"/>
  <c r="R649" i="2"/>
  <c r="P649" i="2"/>
  <c r="BK649" i="2"/>
  <c r="J649" i="2"/>
  <c r="BE649" i="2" s="1"/>
  <c r="BI648" i="2"/>
  <c r="BH648" i="2"/>
  <c r="BG648" i="2"/>
  <c r="BF648" i="2"/>
  <c r="T648" i="2"/>
  <c r="R648" i="2"/>
  <c r="P648" i="2"/>
  <c r="BK648" i="2"/>
  <c r="J648" i="2"/>
  <c r="BE648" i="2" s="1"/>
  <c r="BI647" i="2"/>
  <c r="BH647" i="2"/>
  <c r="BG647" i="2"/>
  <c r="BF647" i="2"/>
  <c r="T647" i="2"/>
  <c r="R647" i="2"/>
  <c r="P647" i="2"/>
  <c r="BK647" i="2"/>
  <c r="J647" i="2"/>
  <c r="BE647" i="2" s="1"/>
  <c r="BI646" i="2"/>
  <c r="BH646" i="2"/>
  <c r="BG646" i="2"/>
  <c r="BF646" i="2"/>
  <c r="T646" i="2"/>
  <c r="R646" i="2"/>
  <c r="P646" i="2"/>
  <c r="BK646" i="2"/>
  <c r="J646" i="2"/>
  <c r="BE646" i="2" s="1"/>
  <c r="BI645" i="2"/>
  <c r="BH645" i="2"/>
  <c r="BG645" i="2"/>
  <c r="BF645" i="2"/>
  <c r="T645" i="2"/>
  <c r="R645" i="2"/>
  <c r="P645" i="2"/>
  <c r="BK645" i="2"/>
  <c r="J645" i="2"/>
  <c r="BE645" i="2" s="1"/>
  <c r="BI634" i="2"/>
  <c r="BH634" i="2"/>
  <c r="BG634" i="2"/>
  <c r="BF634" i="2"/>
  <c r="T634" i="2"/>
  <c r="R634" i="2"/>
  <c r="P634" i="2"/>
  <c r="BK634" i="2"/>
  <c r="J634" i="2"/>
  <c r="BE634" i="2" s="1"/>
  <c r="BI630" i="2"/>
  <c r="BH630" i="2"/>
  <c r="BG630" i="2"/>
  <c r="BF630" i="2"/>
  <c r="T630" i="2"/>
  <c r="R630" i="2"/>
  <c r="P630" i="2"/>
  <c r="BK630" i="2"/>
  <c r="J630" i="2"/>
  <c r="BE630" i="2" s="1"/>
  <c r="BI629" i="2"/>
  <c r="BH629" i="2"/>
  <c r="BG629" i="2"/>
  <c r="BF629" i="2"/>
  <c r="T629" i="2"/>
  <c r="R629" i="2"/>
  <c r="P629" i="2"/>
  <c r="BK629" i="2"/>
  <c r="J629" i="2"/>
  <c r="BE629" i="2" s="1"/>
  <c r="BI628" i="2"/>
  <c r="BH628" i="2"/>
  <c r="BG628" i="2"/>
  <c r="BF628" i="2"/>
  <c r="T628" i="2"/>
  <c r="R628" i="2"/>
  <c r="P628" i="2"/>
  <c r="BK628" i="2"/>
  <c r="J628" i="2"/>
  <c r="BE628" i="2" s="1"/>
  <c r="BI616" i="2"/>
  <c r="BH616" i="2"/>
  <c r="BG616" i="2"/>
  <c r="BF616" i="2"/>
  <c r="T616" i="2"/>
  <c r="R616" i="2"/>
  <c r="R615" i="2" s="1"/>
  <c r="P616" i="2"/>
  <c r="BK616" i="2"/>
  <c r="BK615" i="2" s="1"/>
  <c r="J615" i="2" s="1"/>
  <c r="J76" i="2" s="1"/>
  <c r="J616" i="2"/>
  <c r="BE616" i="2"/>
  <c r="BI614" i="2"/>
  <c r="BH614" i="2"/>
  <c r="BG614" i="2"/>
  <c r="BF614" i="2"/>
  <c r="T614" i="2"/>
  <c r="R614" i="2"/>
  <c r="P614" i="2"/>
  <c r="BK614" i="2"/>
  <c r="J614" i="2"/>
  <c r="BE614" i="2" s="1"/>
  <c r="BI609" i="2"/>
  <c r="BH609" i="2"/>
  <c r="BG609" i="2"/>
  <c r="BF609" i="2"/>
  <c r="T609" i="2"/>
  <c r="R609" i="2"/>
  <c r="P609" i="2"/>
  <c r="BK609" i="2"/>
  <c r="J609" i="2"/>
  <c r="BE609" i="2" s="1"/>
  <c r="BI601" i="2"/>
  <c r="BH601" i="2"/>
  <c r="BG601" i="2"/>
  <c r="BF601" i="2"/>
  <c r="T601" i="2"/>
  <c r="R601" i="2"/>
  <c r="P601" i="2"/>
  <c r="BK601" i="2"/>
  <c r="J601" i="2"/>
  <c r="BE601" i="2" s="1"/>
  <c r="BI600" i="2"/>
  <c r="BH600" i="2"/>
  <c r="BG600" i="2"/>
  <c r="BF600" i="2"/>
  <c r="T600" i="2"/>
  <c r="R600" i="2"/>
  <c r="P600" i="2"/>
  <c r="BK600" i="2"/>
  <c r="J600" i="2"/>
  <c r="BE600" i="2" s="1"/>
  <c r="BI595" i="2"/>
  <c r="BH595" i="2"/>
  <c r="BG595" i="2"/>
  <c r="BF595" i="2"/>
  <c r="T595" i="2"/>
  <c r="R595" i="2"/>
  <c r="P595" i="2"/>
  <c r="BK595" i="2"/>
  <c r="J595" i="2"/>
  <c r="BE595" i="2" s="1"/>
  <c r="BI591" i="2"/>
  <c r="BH591" i="2"/>
  <c r="BG591" i="2"/>
  <c r="BF591" i="2"/>
  <c r="T591" i="2"/>
  <c r="R591" i="2"/>
  <c r="P591" i="2"/>
  <c r="BK591" i="2"/>
  <c r="J591" i="2"/>
  <c r="BE591" i="2" s="1"/>
  <c r="BI585" i="2"/>
  <c r="BH585" i="2"/>
  <c r="BG585" i="2"/>
  <c r="BF585" i="2"/>
  <c r="T585" i="2"/>
  <c r="R585" i="2"/>
  <c r="P585" i="2"/>
  <c r="BK585" i="2"/>
  <c r="J585" i="2"/>
  <c r="BE585" i="2" s="1"/>
  <c r="BI577" i="2"/>
  <c r="BH577" i="2"/>
  <c r="BG577" i="2"/>
  <c r="BF577" i="2"/>
  <c r="T577" i="2"/>
  <c r="R577" i="2"/>
  <c r="P577" i="2"/>
  <c r="BK577" i="2"/>
  <c r="J577" i="2"/>
  <c r="BE577" i="2" s="1"/>
  <c r="BI573" i="2"/>
  <c r="BH573" i="2"/>
  <c r="BG573" i="2"/>
  <c r="BF573" i="2"/>
  <c r="T573" i="2"/>
  <c r="R573" i="2"/>
  <c r="P573" i="2"/>
  <c r="BK573" i="2"/>
  <c r="J573" i="2"/>
  <c r="BE573" i="2" s="1"/>
  <c r="BI569" i="2"/>
  <c r="BH569" i="2"/>
  <c r="BG569" i="2"/>
  <c r="BF569" i="2"/>
  <c r="T569" i="2"/>
  <c r="R569" i="2"/>
  <c r="P569" i="2"/>
  <c r="BK569" i="2"/>
  <c r="J569" i="2"/>
  <c r="BE569" i="2" s="1"/>
  <c r="BI565" i="2"/>
  <c r="BH565" i="2"/>
  <c r="BG565" i="2"/>
  <c r="BF565" i="2"/>
  <c r="T565" i="2"/>
  <c r="R565" i="2"/>
  <c r="P565" i="2"/>
  <c r="BK565" i="2"/>
  <c r="J565" i="2"/>
  <c r="BE565" i="2" s="1"/>
  <c r="BI561" i="2"/>
  <c r="BH561" i="2"/>
  <c r="BG561" i="2"/>
  <c r="BF561" i="2"/>
  <c r="T561" i="2"/>
  <c r="R561" i="2"/>
  <c r="P561" i="2"/>
  <c r="BK561" i="2"/>
  <c r="J561" i="2"/>
  <c r="BE561" i="2" s="1"/>
  <c r="BI557" i="2"/>
  <c r="BH557" i="2"/>
  <c r="BG557" i="2"/>
  <c r="BF557" i="2"/>
  <c r="T557" i="2"/>
  <c r="R557" i="2"/>
  <c r="P557" i="2"/>
  <c r="BK557" i="2"/>
  <c r="J557" i="2"/>
  <c r="BE557" i="2" s="1"/>
  <c r="BI545" i="2"/>
  <c r="BH545" i="2"/>
  <c r="BG545" i="2"/>
  <c r="BF545" i="2"/>
  <c r="T545" i="2"/>
  <c r="R545" i="2"/>
  <c r="P545" i="2"/>
  <c r="BK545" i="2"/>
  <c r="J545" i="2"/>
  <c r="BE545" i="2" s="1"/>
  <c r="BI532" i="2"/>
  <c r="BH532" i="2"/>
  <c r="BG532" i="2"/>
  <c r="BF532" i="2"/>
  <c r="T532" i="2"/>
  <c r="R532" i="2"/>
  <c r="P532" i="2"/>
  <c r="BK532" i="2"/>
  <c r="J532" i="2"/>
  <c r="BE532" i="2" s="1"/>
  <c r="BI526" i="2"/>
  <c r="BH526" i="2"/>
  <c r="BG526" i="2"/>
  <c r="BF526" i="2"/>
  <c r="T526" i="2"/>
  <c r="T525" i="2" s="1"/>
  <c r="R526" i="2"/>
  <c r="R525" i="2" s="1"/>
  <c r="P526" i="2"/>
  <c r="P525" i="2" s="1"/>
  <c r="BK526" i="2"/>
  <c r="BK525" i="2" s="1"/>
  <c r="J526" i="2"/>
  <c r="BE526" i="2"/>
  <c r="BI524" i="2"/>
  <c r="BH524" i="2"/>
  <c r="BG524" i="2"/>
  <c r="BF524" i="2"/>
  <c r="T524" i="2"/>
  <c r="T523" i="2" s="1"/>
  <c r="R524" i="2"/>
  <c r="R523" i="2"/>
  <c r="P524" i="2"/>
  <c r="P523" i="2" s="1"/>
  <c r="BK524" i="2"/>
  <c r="BK523" i="2"/>
  <c r="J523" i="2" s="1"/>
  <c r="J74" i="2" s="1"/>
  <c r="J524" i="2"/>
  <c r="BE524" i="2" s="1"/>
  <c r="BI521" i="2"/>
  <c r="BH521" i="2"/>
  <c r="BG521" i="2"/>
  <c r="BF521" i="2"/>
  <c r="T521" i="2"/>
  <c r="T520" i="2" s="1"/>
  <c r="R521" i="2"/>
  <c r="R520" i="2" s="1"/>
  <c r="P521" i="2"/>
  <c r="P520" i="2" s="1"/>
  <c r="BK521" i="2"/>
  <c r="BK520" i="2" s="1"/>
  <c r="J520" i="2" s="1"/>
  <c r="J72" i="2" s="1"/>
  <c r="J521" i="2"/>
  <c r="BE521" i="2"/>
  <c r="BI519" i="2"/>
  <c r="BH519" i="2"/>
  <c r="BG519" i="2"/>
  <c r="BF519" i="2"/>
  <c r="T519" i="2"/>
  <c r="R519" i="2"/>
  <c r="P519" i="2"/>
  <c r="BK519" i="2"/>
  <c r="J519" i="2"/>
  <c r="BE519" i="2"/>
  <c r="BI517" i="2"/>
  <c r="BH517" i="2"/>
  <c r="BG517" i="2"/>
  <c r="BF517" i="2"/>
  <c r="T517" i="2"/>
  <c r="R517" i="2"/>
  <c r="P517" i="2"/>
  <c r="BK517" i="2"/>
  <c r="J517" i="2"/>
  <c r="BE517" i="2"/>
  <c r="BI516" i="2"/>
  <c r="BH516" i="2"/>
  <c r="BG516" i="2"/>
  <c r="BF516" i="2"/>
  <c r="T516" i="2"/>
  <c r="R516" i="2"/>
  <c r="P516" i="2"/>
  <c r="BK516" i="2"/>
  <c r="J516" i="2"/>
  <c r="BE516" i="2"/>
  <c r="BI513" i="2"/>
  <c r="BH513" i="2"/>
  <c r="BG513" i="2"/>
  <c r="BF513" i="2"/>
  <c r="T513" i="2"/>
  <c r="T512" i="2"/>
  <c r="R513" i="2"/>
  <c r="R512" i="2"/>
  <c r="P513" i="2"/>
  <c r="P512" i="2"/>
  <c r="BK513" i="2"/>
  <c r="BK512" i="2"/>
  <c r="J512" i="2" s="1"/>
  <c r="J71" i="2" s="1"/>
  <c r="J513" i="2"/>
  <c r="BE513" i="2" s="1"/>
  <c r="BI511" i="2"/>
  <c r="BH511" i="2"/>
  <c r="BG511" i="2"/>
  <c r="BF511" i="2"/>
  <c r="T511" i="2"/>
  <c r="R511" i="2"/>
  <c r="P511" i="2"/>
  <c r="BK511" i="2"/>
  <c r="J511" i="2"/>
  <c r="BE511" i="2"/>
  <c r="BI510" i="2"/>
  <c r="BH510" i="2"/>
  <c r="BG510" i="2"/>
  <c r="BF510" i="2"/>
  <c r="T510" i="2"/>
  <c r="R510" i="2"/>
  <c r="P510" i="2"/>
  <c r="BK510" i="2"/>
  <c r="J510" i="2"/>
  <c r="BE510" i="2"/>
  <c r="BI509" i="2"/>
  <c r="BH509" i="2"/>
  <c r="BG509" i="2"/>
  <c r="BF509" i="2"/>
  <c r="T509" i="2"/>
  <c r="R509" i="2"/>
  <c r="P509" i="2"/>
  <c r="BK509" i="2"/>
  <c r="J509" i="2"/>
  <c r="BE509" i="2"/>
  <c r="BI508" i="2"/>
  <c r="BH508" i="2"/>
  <c r="BG508" i="2"/>
  <c r="BF508" i="2"/>
  <c r="T508" i="2"/>
  <c r="R508" i="2"/>
  <c r="P508" i="2"/>
  <c r="BK508" i="2"/>
  <c r="J508" i="2"/>
  <c r="BE508" i="2"/>
  <c r="BI507" i="2"/>
  <c r="BH507" i="2"/>
  <c r="BG507" i="2"/>
  <c r="BF507" i="2"/>
  <c r="T507" i="2"/>
  <c r="R507" i="2"/>
  <c r="P507" i="2"/>
  <c r="BK507" i="2"/>
  <c r="J507" i="2"/>
  <c r="BE507" i="2"/>
  <c r="BI497" i="2"/>
  <c r="BH497" i="2"/>
  <c r="BG497" i="2"/>
  <c r="BF497" i="2"/>
  <c r="T497" i="2"/>
  <c r="R497" i="2"/>
  <c r="P497" i="2"/>
  <c r="BK497" i="2"/>
  <c r="J497" i="2"/>
  <c r="BE497" i="2"/>
  <c r="BI486" i="2"/>
  <c r="BH486" i="2"/>
  <c r="BG486" i="2"/>
  <c r="BF486" i="2"/>
  <c r="T486" i="2"/>
  <c r="R486" i="2"/>
  <c r="P486" i="2"/>
  <c r="BK486" i="2"/>
  <c r="J486" i="2"/>
  <c r="BE486" i="2"/>
  <c r="BI475" i="2"/>
  <c r="BH475" i="2"/>
  <c r="BG475" i="2"/>
  <c r="BF475" i="2"/>
  <c r="T475" i="2"/>
  <c r="T474" i="2"/>
  <c r="R475" i="2"/>
  <c r="R474" i="2"/>
  <c r="P475" i="2"/>
  <c r="P474" i="2"/>
  <c r="BK475" i="2"/>
  <c r="BK474" i="2"/>
  <c r="J474" i="2" s="1"/>
  <c r="J70" i="2" s="1"/>
  <c r="J475" i="2"/>
  <c r="BE475" i="2" s="1"/>
  <c r="BI473" i="2"/>
  <c r="BH473" i="2"/>
  <c r="BG473" i="2"/>
  <c r="BF473" i="2"/>
  <c r="T473" i="2"/>
  <c r="R473" i="2"/>
  <c r="P473" i="2"/>
  <c r="BK473" i="2"/>
  <c r="J473" i="2"/>
  <c r="BE473" i="2"/>
  <c r="BI472" i="2"/>
  <c r="BH472" i="2"/>
  <c r="BG472" i="2"/>
  <c r="BF472" i="2"/>
  <c r="T472" i="2"/>
  <c r="R472" i="2"/>
  <c r="P472" i="2"/>
  <c r="BK472" i="2"/>
  <c r="J472" i="2"/>
  <c r="BE472" i="2"/>
  <c r="BI471" i="2"/>
  <c r="BH471" i="2"/>
  <c r="BG471" i="2"/>
  <c r="BF471" i="2"/>
  <c r="T471" i="2"/>
  <c r="R471" i="2"/>
  <c r="P471" i="2"/>
  <c r="BK471" i="2"/>
  <c r="J471" i="2"/>
  <c r="BE471" i="2"/>
  <c r="BI470" i="2"/>
  <c r="BH470" i="2"/>
  <c r="BG470" i="2"/>
  <c r="BF470" i="2"/>
  <c r="T470" i="2"/>
  <c r="R470" i="2"/>
  <c r="P470" i="2"/>
  <c r="BK470" i="2"/>
  <c r="J470" i="2"/>
  <c r="BE470" i="2"/>
  <c r="BI469" i="2"/>
  <c r="BH469" i="2"/>
  <c r="BG469" i="2"/>
  <c r="BF469" i="2"/>
  <c r="T469" i="2"/>
  <c r="R469" i="2"/>
  <c r="P469" i="2"/>
  <c r="BK469" i="2"/>
  <c r="J469" i="2"/>
  <c r="BE469" i="2"/>
  <c r="BI468" i="2"/>
  <c r="BH468" i="2"/>
  <c r="BG468" i="2"/>
  <c r="BF468" i="2"/>
  <c r="T468" i="2"/>
  <c r="R468" i="2"/>
  <c r="P468" i="2"/>
  <c r="BK468" i="2"/>
  <c r="J468" i="2"/>
  <c r="BE468" i="2"/>
  <c r="BI464" i="2"/>
  <c r="BH464" i="2"/>
  <c r="BG464" i="2"/>
  <c r="BF464" i="2"/>
  <c r="T464" i="2"/>
  <c r="T463" i="2"/>
  <c r="R464" i="2"/>
  <c r="R463" i="2"/>
  <c r="P464" i="2"/>
  <c r="P463" i="2"/>
  <c r="BK464" i="2"/>
  <c r="BK463" i="2"/>
  <c r="J463" i="2" s="1"/>
  <c r="J69" i="2" s="1"/>
  <c r="J464" i="2"/>
  <c r="BE464" i="2" s="1"/>
  <c r="BI460" i="2"/>
  <c r="BH460" i="2"/>
  <c r="BG460" i="2"/>
  <c r="BF460" i="2"/>
  <c r="T460" i="2"/>
  <c r="R460" i="2"/>
  <c r="P460" i="2"/>
  <c r="BK460" i="2"/>
  <c r="J460" i="2"/>
  <c r="BE460" i="2"/>
  <c r="BI440" i="2"/>
  <c r="BH440" i="2"/>
  <c r="BG440" i="2"/>
  <c r="BF440" i="2"/>
  <c r="T440" i="2"/>
  <c r="R440" i="2"/>
  <c r="P440" i="2"/>
  <c r="BK440" i="2"/>
  <c r="J440" i="2"/>
  <c r="BE440" i="2"/>
  <c r="BI427" i="2"/>
  <c r="BH427" i="2"/>
  <c r="BG427" i="2"/>
  <c r="BF427" i="2"/>
  <c r="T427" i="2"/>
  <c r="R427" i="2"/>
  <c r="P427" i="2"/>
  <c r="BK427" i="2"/>
  <c r="J427" i="2"/>
  <c r="BE427" i="2"/>
  <c r="BI419" i="2"/>
  <c r="BH419" i="2"/>
  <c r="BG419" i="2"/>
  <c r="BF419" i="2"/>
  <c r="T419" i="2"/>
  <c r="R419" i="2"/>
  <c r="P419" i="2"/>
  <c r="BK419" i="2"/>
  <c r="J419" i="2"/>
  <c r="BE419" i="2"/>
  <c r="BI344" i="2"/>
  <c r="BH344" i="2"/>
  <c r="BG344" i="2"/>
  <c r="BF344" i="2"/>
  <c r="T344" i="2"/>
  <c r="T343" i="2"/>
  <c r="R344" i="2"/>
  <c r="R343" i="2"/>
  <c r="P344" i="2"/>
  <c r="P343" i="2"/>
  <c r="BK344" i="2"/>
  <c r="BK343" i="2"/>
  <c r="J343" i="2" s="1"/>
  <c r="J68" i="2" s="1"/>
  <c r="J344" i="2"/>
  <c r="BE344" i="2" s="1"/>
  <c r="BI339" i="2"/>
  <c r="BH339" i="2"/>
  <c r="BG339" i="2"/>
  <c r="BF339" i="2"/>
  <c r="T339" i="2"/>
  <c r="R339" i="2"/>
  <c r="P339" i="2"/>
  <c r="BK339" i="2"/>
  <c r="J339" i="2"/>
  <c r="BE339" i="2"/>
  <c r="BI336" i="2"/>
  <c r="BH336" i="2"/>
  <c r="BG336" i="2"/>
  <c r="BF336" i="2"/>
  <c r="T336" i="2"/>
  <c r="R336" i="2"/>
  <c r="P336" i="2"/>
  <c r="BK336" i="2"/>
  <c r="J336" i="2"/>
  <c r="BE336" i="2"/>
  <c r="BI333" i="2"/>
  <c r="BH333" i="2"/>
  <c r="BG333" i="2"/>
  <c r="BF333" i="2"/>
  <c r="T333" i="2"/>
  <c r="T332" i="2"/>
  <c r="R333" i="2"/>
  <c r="R332" i="2"/>
  <c r="P333" i="2"/>
  <c r="P332" i="2"/>
  <c r="BK333" i="2"/>
  <c r="BK332" i="2"/>
  <c r="J332" i="2" s="1"/>
  <c r="J67" i="2" s="1"/>
  <c r="J333" i="2"/>
  <c r="BE333" i="2" s="1"/>
  <c r="BI331" i="2"/>
  <c r="BH331" i="2"/>
  <c r="BG331" i="2"/>
  <c r="BF331" i="2"/>
  <c r="T331" i="2"/>
  <c r="R331" i="2"/>
  <c r="P331" i="2"/>
  <c r="BK331" i="2"/>
  <c r="J331" i="2"/>
  <c r="BE331" i="2"/>
  <c r="BI330" i="2"/>
  <c r="BH330" i="2"/>
  <c r="BG330" i="2"/>
  <c r="BF330" i="2"/>
  <c r="T330" i="2"/>
  <c r="R330" i="2"/>
  <c r="P330" i="2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/>
  <c r="BI328" i="2"/>
  <c r="BH328" i="2"/>
  <c r="BG328" i="2"/>
  <c r="BF328" i="2"/>
  <c r="T328" i="2"/>
  <c r="R328" i="2"/>
  <c r="P328" i="2"/>
  <c r="BK328" i="2"/>
  <c r="J328" i="2"/>
  <c r="BE328" i="2"/>
  <c r="BI327" i="2"/>
  <c r="BH327" i="2"/>
  <c r="BG327" i="2"/>
  <c r="BF327" i="2"/>
  <c r="T327" i="2"/>
  <c r="R327" i="2"/>
  <c r="P327" i="2"/>
  <c r="BK327" i="2"/>
  <c r="J327" i="2"/>
  <c r="BE327" i="2"/>
  <c r="BI323" i="2"/>
  <c r="BH323" i="2"/>
  <c r="BG323" i="2"/>
  <c r="BF323" i="2"/>
  <c r="T323" i="2"/>
  <c r="R323" i="2"/>
  <c r="P323" i="2"/>
  <c r="BK323" i="2"/>
  <c r="J323" i="2"/>
  <c r="BE323" i="2"/>
  <c r="BI304" i="2"/>
  <c r="BH304" i="2"/>
  <c r="BG304" i="2"/>
  <c r="BF304" i="2"/>
  <c r="T304" i="2"/>
  <c r="T303" i="2"/>
  <c r="R304" i="2"/>
  <c r="R303" i="2"/>
  <c r="P304" i="2"/>
  <c r="P303" i="2"/>
  <c r="BK304" i="2"/>
  <c r="BK303" i="2"/>
  <c r="J303" i="2" s="1"/>
  <c r="J66" i="2" s="1"/>
  <c r="J304" i="2"/>
  <c r="BE304" i="2" s="1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5" i="2"/>
  <c r="BH295" i="2"/>
  <c r="BG295" i="2"/>
  <c r="BF295" i="2"/>
  <c r="T295" i="2"/>
  <c r="T294" i="2"/>
  <c r="R295" i="2"/>
  <c r="R294" i="2"/>
  <c r="P295" i="2"/>
  <c r="P294" i="2"/>
  <c r="BK295" i="2"/>
  <c r="BK294" i="2"/>
  <c r="J294" i="2" s="1"/>
  <c r="J65" i="2" s="1"/>
  <c r="J295" i="2"/>
  <c r="BE295" i="2" s="1"/>
  <c r="BI293" i="2"/>
  <c r="BH293" i="2"/>
  <c r="BG293" i="2"/>
  <c r="BF293" i="2"/>
  <c r="T293" i="2"/>
  <c r="R293" i="2"/>
  <c r="P293" i="2"/>
  <c r="BK293" i="2"/>
  <c r="J293" i="2"/>
  <c r="BE293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/>
  <c r="BI235" i="2"/>
  <c r="BH235" i="2"/>
  <c r="BG235" i="2"/>
  <c r="BF235" i="2"/>
  <c r="T235" i="2"/>
  <c r="R235" i="2"/>
  <c r="P235" i="2"/>
  <c r="BK235" i="2"/>
  <c r="J235" i="2"/>
  <c r="BE235" i="2"/>
  <c r="BI227" i="2"/>
  <c r="BH227" i="2"/>
  <c r="BG227" i="2"/>
  <c r="BF227" i="2"/>
  <c r="T227" i="2"/>
  <c r="R227" i="2"/>
  <c r="P227" i="2"/>
  <c r="BK227" i="2"/>
  <c r="J227" i="2"/>
  <c r="BE227" i="2"/>
  <c r="BI219" i="2"/>
  <c r="BH219" i="2"/>
  <c r="BG219" i="2"/>
  <c r="BF219" i="2"/>
  <c r="T219" i="2"/>
  <c r="R219" i="2"/>
  <c r="P219" i="2"/>
  <c r="BK219" i="2"/>
  <c r="J219" i="2"/>
  <c r="BE219" i="2"/>
  <c r="BI209" i="2"/>
  <c r="BH209" i="2"/>
  <c r="BG209" i="2"/>
  <c r="BF209" i="2"/>
  <c r="T209" i="2"/>
  <c r="R209" i="2"/>
  <c r="P209" i="2"/>
  <c r="BK209" i="2"/>
  <c r="J209" i="2"/>
  <c r="BE209" i="2"/>
  <c r="BI201" i="2"/>
  <c r="BH201" i="2"/>
  <c r="BG201" i="2"/>
  <c r="BF201" i="2"/>
  <c r="T201" i="2"/>
  <c r="R201" i="2"/>
  <c r="P201" i="2"/>
  <c r="BK201" i="2"/>
  <c r="J201" i="2"/>
  <c r="BE201" i="2"/>
  <c r="BI193" i="2"/>
  <c r="BH193" i="2"/>
  <c r="BG193" i="2"/>
  <c r="BF193" i="2"/>
  <c r="T193" i="2"/>
  <c r="R193" i="2"/>
  <c r="P193" i="2"/>
  <c r="BK193" i="2"/>
  <c r="J193" i="2"/>
  <c r="BE193" i="2"/>
  <c r="BI185" i="2"/>
  <c r="BH185" i="2"/>
  <c r="BG185" i="2"/>
  <c r="BF185" i="2"/>
  <c r="T185" i="2"/>
  <c r="R185" i="2"/>
  <c r="P185" i="2"/>
  <c r="BK185" i="2"/>
  <c r="J185" i="2"/>
  <c r="BE185" i="2"/>
  <c r="BI181" i="2"/>
  <c r="BH181" i="2"/>
  <c r="BG181" i="2"/>
  <c r="BF181" i="2"/>
  <c r="T181" i="2"/>
  <c r="R181" i="2"/>
  <c r="P181" i="2"/>
  <c r="BK181" i="2"/>
  <c r="J181" i="2"/>
  <c r="BE181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45" i="2"/>
  <c r="BH145" i="2"/>
  <c r="BG145" i="2"/>
  <c r="BF145" i="2"/>
  <c r="T145" i="2"/>
  <c r="R145" i="2"/>
  <c r="P145" i="2"/>
  <c r="BK145" i="2"/>
  <c r="J145" i="2"/>
  <c r="BE145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T139" i="2"/>
  <c r="R140" i="2"/>
  <c r="R139" i="2"/>
  <c r="P140" i="2"/>
  <c r="P139" i="2"/>
  <c r="BK140" i="2"/>
  <c r="BK139" i="2"/>
  <c r="J139" i="2" s="1"/>
  <c r="J64" i="2" s="1"/>
  <c r="J140" i="2"/>
  <c r="BE140" i="2" s="1"/>
  <c r="BI137" i="2"/>
  <c r="BH137" i="2"/>
  <c r="BG137" i="2"/>
  <c r="BF137" i="2"/>
  <c r="T137" i="2"/>
  <c r="R137" i="2"/>
  <c r="P137" i="2"/>
  <c r="BK137" i="2"/>
  <c r="J137" i="2"/>
  <c r="BE137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T129" i="2"/>
  <c r="R130" i="2"/>
  <c r="R129" i="2"/>
  <c r="P130" i="2"/>
  <c r="P129" i="2"/>
  <c r="BK130" i="2"/>
  <c r="BK129" i="2"/>
  <c r="J129" i="2" s="1"/>
  <c r="J63" i="2" s="1"/>
  <c r="J130" i="2"/>
  <c r="BE130" i="2" s="1"/>
  <c r="BI125" i="2"/>
  <c r="BH125" i="2"/>
  <c r="BG125" i="2"/>
  <c r="BF125" i="2"/>
  <c r="T125" i="2"/>
  <c r="T124" i="2"/>
  <c r="R125" i="2"/>
  <c r="R124" i="2"/>
  <c r="P125" i="2"/>
  <c r="P124" i="2"/>
  <c r="BK125" i="2"/>
  <c r="BK124" i="2"/>
  <c r="J124" i="2" s="1"/>
  <c r="J62" i="2" s="1"/>
  <c r="J125" i="2"/>
  <c r="BE125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F35" i="2" s="1"/>
  <c r="BB55" i="1" s="1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99" i="2"/>
  <c r="BH99" i="2"/>
  <c r="BG99" i="2"/>
  <c r="BF99" i="2"/>
  <c r="J34" i="2" s="1"/>
  <c r="AW55" i="1" s="1"/>
  <c r="T99" i="2"/>
  <c r="T98" i="2"/>
  <c r="T97" i="2" s="1"/>
  <c r="R99" i="2"/>
  <c r="R98" i="2"/>
  <c r="R97" i="2" s="1"/>
  <c r="P99" i="2"/>
  <c r="P98" i="2"/>
  <c r="P97" i="2" s="1"/>
  <c r="BK99" i="2"/>
  <c r="BK98" i="2" s="1"/>
  <c r="J99" i="2"/>
  <c r="BE99" i="2" s="1"/>
  <c r="J92" i="2"/>
  <c r="F92" i="2"/>
  <c r="F90" i="2"/>
  <c r="E88" i="2"/>
  <c r="J54" i="2"/>
  <c r="F54" i="2"/>
  <c r="F52" i="2"/>
  <c r="E50" i="2"/>
  <c r="J24" i="2"/>
  <c r="E24" i="2"/>
  <c r="J93" i="2" s="1"/>
  <c r="J55" i="2"/>
  <c r="J23" i="2"/>
  <c r="J18" i="2"/>
  <c r="E18" i="2"/>
  <c r="F93" i="2"/>
  <c r="F55" i="2"/>
  <c r="J17" i="2"/>
  <c r="J12" i="2"/>
  <c r="J90" i="2"/>
  <c r="J52" i="2"/>
  <c r="E7" i="2"/>
  <c r="E86" i="2" s="1"/>
  <c r="E48" i="2"/>
  <c r="AS54" i="1"/>
  <c r="L50" i="1"/>
  <c r="AM50" i="1"/>
  <c r="AM49" i="1"/>
  <c r="L49" i="1"/>
  <c r="AM47" i="1"/>
  <c r="L47" i="1"/>
  <c r="L45" i="1"/>
  <c r="L44" i="1"/>
  <c r="F36" i="2" l="1"/>
  <c r="BC55" i="1" s="1"/>
  <c r="F37" i="4"/>
  <c r="BD57" i="1" s="1"/>
  <c r="F37" i="3"/>
  <c r="BD56" i="1" s="1"/>
  <c r="F37" i="2"/>
  <c r="BD55" i="1" s="1"/>
  <c r="F35" i="4"/>
  <c r="BB57" i="1" s="1"/>
  <c r="J33" i="4"/>
  <c r="AV57" i="1" s="1"/>
  <c r="J34" i="3"/>
  <c r="AW56" i="1" s="1"/>
  <c r="J34" i="4"/>
  <c r="AW57" i="1" s="1"/>
  <c r="F36" i="4"/>
  <c r="BC57" i="1" s="1"/>
  <c r="F36" i="3"/>
  <c r="BC56" i="1" s="1"/>
  <c r="J81" i="4"/>
  <c r="J60" i="4" s="1"/>
  <c r="BK80" i="4"/>
  <c r="J80" i="4" s="1"/>
  <c r="BB54" i="1"/>
  <c r="AX54" i="1" s="1"/>
  <c r="J33" i="2"/>
  <c r="AV55" i="1" s="1"/>
  <c r="AT55" i="1" s="1"/>
  <c r="F33" i="2"/>
  <c r="AZ55" i="1" s="1"/>
  <c r="R522" i="2"/>
  <c r="R96" i="2" s="1"/>
  <c r="BK97" i="2"/>
  <c r="J98" i="2"/>
  <c r="J61" i="2" s="1"/>
  <c r="J525" i="2"/>
  <c r="J75" i="2" s="1"/>
  <c r="BK522" i="2"/>
  <c r="J522" i="2" s="1"/>
  <c r="J73" i="2" s="1"/>
  <c r="P615" i="2"/>
  <c r="P522" i="2" s="1"/>
  <c r="P96" i="2" s="1"/>
  <c r="AU55" i="1" s="1"/>
  <c r="T615" i="2"/>
  <c r="T522" i="2" s="1"/>
  <c r="T96" i="2" s="1"/>
  <c r="E48" i="3"/>
  <c r="J33" i="3"/>
  <c r="AV56" i="1" s="1"/>
  <c r="F33" i="3"/>
  <c r="AZ56" i="1" s="1"/>
  <c r="P267" i="3"/>
  <c r="P95" i="3" s="1"/>
  <c r="AU56" i="1" s="1"/>
  <c r="R267" i="3"/>
  <c r="R95" i="3" s="1"/>
  <c r="F34" i="2"/>
  <c r="BA55" i="1" s="1"/>
  <c r="BK96" i="3"/>
  <c r="J97" i="3"/>
  <c r="J61" i="3" s="1"/>
  <c r="BK267" i="3"/>
  <c r="J267" i="3" s="1"/>
  <c r="J69" i="3" s="1"/>
  <c r="J268" i="3"/>
  <c r="J70" i="3" s="1"/>
  <c r="J59" i="4"/>
  <c r="F33" i="4"/>
  <c r="AZ57" i="1" s="1"/>
  <c r="F34" i="4"/>
  <c r="BA57" i="1" s="1"/>
  <c r="F34" i="3"/>
  <c r="BA56" i="1" s="1"/>
  <c r="BD54" i="1" l="1"/>
  <c r="W33" i="1" s="1"/>
  <c r="AT57" i="1"/>
  <c r="AT56" i="1"/>
  <c r="BC54" i="1"/>
  <c r="AY54" i="1" s="1"/>
  <c r="W31" i="1"/>
  <c r="J30" i="4"/>
  <c r="AG57" i="1" s="1"/>
  <c r="AN57" i="1" s="1"/>
  <c r="BA54" i="1"/>
  <c r="W30" i="1" s="1"/>
  <c r="AU54" i="1"/>
  <c r="BK96" i="2"/>
  <c r="J96" i="2" s="1"/>
  <c r="J97" i="2"/>
  <c r="J60" i="2" s="1"/>
  <c r="AZ54" i="1"/>
  <c r="BK95" i="3"/>
  <c r="J95" i="3" s="1"/>
  <c r="J96" i="3"/>
  <c r="J60" i="3" s="1"/>
  <c r="W32" i="1" l="1"/>
  <c r="J39" i="4"/>
  <c r="AW54" i="1"/>
  <c r="AK30" i="1" s="1"/>
  <c r="AV54" i="1"/>
  <c r="W29" i="1"/>
  <c r="J59" i="2"/>
  <c r="J30" i="2"/>
  <c r="J59" i="3"/>
  <c r="J30" i="3"/>
  <c r="AK29" i="1" l="1"/>
  <c r="AT54" i="1"/>
  <c r="AG56" i="1"/>
  <c r="AN56" i="1" s="1"/>
  <c r="J39" i="3"/>
  <c r="AG55" i="1"/>
  <c r="J39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<sst xmlns="http://schemas.openxmlformats.org/spreadsheetml/2006/main" count="10145" uniqueCount="1266">
  <si>
    <t>Export Komplet</t>
  </si>
  <si>
    <t/>
  </si>
  <si>
    <t>2.0</t>
  </si>
  <si>
    <t>ZAMOK</t>
  </si>
  <si>
    <t>False</t>
  </si>
  <si>
    <t>{56450bf2-f57b-4c0d-96db-3ab9dce561c1}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</si>
  <si>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</si>
  <si>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</si>
  <si>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</si>
  <si>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</si>
  <si>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</si>
  <si>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</si>
  <si>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</si>
  <si>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</si>
  <si>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</si>
  <si>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</si>
  <si>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</si>
  <si>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Mateřská školka Milostovice</t>
  </si>
  <si>
    <t>KSO:</t>
  </si>
  <si>
    <t>CC-CZ:</t>
  </si>
  <si>
    <t>Místo:</t>
  </si>
  <si>
    <t>MŠ Milostovice, k.ú. Milostovice, st.p.č. 59</t>
  </si>
  <si>
    <t>Datum:</t>
  </si>
  <si>
    <t>17. 1. 2019</t>
  </si>
  <si>
    <t>Zadavatel:</t>
  </si>
  <si>
    <t>IČ:</t>
  </si>
  <si>
    <t>Statutární město Opava, odbor investic</t>
  </si>
  <si>
    <t>DIČ:</t>
  </si>
  <si>
    <t>Uchazeč:</t>
  </si>
  <si>
    <t>Vyplň údaj</t>
  </si>
  <si>
    <t>Projektant:</t>
  </si>
  <si>
    <t>Ing. Jan Pospíšil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</si>
  <si>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</si>
  <si>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</si>
  <si>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</si>
  <si>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</si>
  <si>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</si>
  <si>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</si>
  <si>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</si>
  <si>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</si>
  <si>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</si>
  <si>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</si>
  <si>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</si>
  <si>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</si>
  <si>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</si>
  <si>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</si>
  <si>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</si>
  <si>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</si>
  <si>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</si>
  <si>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</si>
  <si>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</si>
  <si>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</si>
  <si>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</si>
  <si>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</si>
  <si>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</si>
  <si>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</si>
  <si>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</si>
  <si>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</si>
  <si>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</si>
  <si>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</si>
  <si>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</si>
  <si>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</si>
  <si>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</si>
  <si>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</si>
  <si>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</si>
  <si>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</si>
  <si>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</si>
  <si>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</si>
  <si>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</si>
  <si>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</si>
  <si>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</si>
  <si>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</si>
  <si>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</si>
  <si>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</si>
  <si>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</si>
  <si>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</si>
  <si>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fasády</t>
  </si>
  <si>
    <t>STA</t>
  </si>
  <si>
    <t>1</t>
  </si>
  <si>
    <t>{92daba05-93b1-4d35-8714-ad8ff54d4cf3}</t>
  </si>
  <si>
    <t>2</t>
  </si>
  <si>
    <t>02</t>
  </si>
  <si>
    <t>Výměna výplní otvorů</t>
  </si>
  <si>
    <t>{f465ae84-8066-471d-bfd5-80397d812f10}</t>
  </si>
  <si>
    <t>VON</t>
  </si>
  <si>
    <t>Vedlejší a ostatní náklady</t>
  </si>
  <si>
    <t>{6670cd92-1c5c-4879-ae4d-34da262f63ac}</t>
  </si>
  <si>
    <t>KRYCÍ LIST SOUPISU PRACÍ</t>
  </si>
  <si>
    <t>Objekt:</t>
  </si>
  <si>
    <t>01 -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</si>
  <si>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</si>
  <si>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</si>
  <si>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</si>
  <si>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</si>
  <si>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</si>
  <si>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</si>
  <si>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</si>
  <si>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</si>
  <si>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</si>
  <si>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62 - Úprava povrchů vnějších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</si>
  <si>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</si>
  <si>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</si>
  <si>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</si>
  <si>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</si>
  <si>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98 - Demolice a sanace</t>
  </si>
  <si>
    <t xml:space="preserve">    98.1 - Sanace kamenného soklu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</si>
  <si>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</si>
  <si>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</si>
  <si>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</si>
  <si>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</si>
  <si>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</si>
  <si>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</si>
  <si>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</si>
  <si>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</si>
  <si>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</si>
  <si>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</si>
  <si>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</si>
  <si>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</si>
  <si>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</si>
  <si>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</si>
  <si>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</si>
  <si>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</si>
  <si>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</si>
  <si>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</si>
  <si>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</si>
  <si>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</si>
  <si>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</si>
  <si>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</si>
  <si>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</si>
  <si>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113106121</t>
  </si>
  <si>
    <t>Rozebrání dlažeb z betonových nebo kamenných dlaždic komunikací pro pěší ručně</t>
  </si>
  <si>
    <t>m2</t>
  </si>
  <si>
    <t>CS ÚRS 2019 01</t>
  </si>
  <si>
    <t>4</t>
  </si>
  <si>
    <t>-1446693292</t>
  </si>
  <si>
    <t>VV</t>
  </si>
  <si>
    <t>stávající zpevněné plochy kolem objektu</t>
  </si>
  <si>
    <t>(10,60+2,40+5,60+7,06)*0,50</t>
  </si>
  <si>
    <t>1,50*2,00</t>
  </si>
  <si>
    <t>(2,24+3,42)*1,50</t>
  </si>
  <si>
    <t>Součet</t>
  </si>
  <si>
    <t>113107122</t>
  </si>
  <si>
    <t>Odstranění podkladu z kameniva drceného tl 200 mm ručně</t>
  </si>
  <si>
    <t>83341379</t>
  </si>
  <si>
    <t>3</t>
  </si>
  <si>
    <t>132212101</t>
  </si>
  <si>
    <t>Hloubení rýh š do 600 mm ručním nebo pneum nářadím v soudržných horninách tř. 3</t>
  </si>
  <si>
    <t>m3</t>
  </si>
  <si>
    <t>-579728842</t>
  </si>
  <si>
    <t>pro zahradní obrubníky</t>
  </si>
  <si>
    <t>0,30*0,20*35,32</t>
  </si>
  <si>
    <t>132212109</t>
  </si>
  <si>
    <t>Příplatek za lepivost u hloubení rýh š do 600 mm ručním nebo pneum nářadím v hornině tř. 3</t>
  </si>
  <si>
    <t>-259513578</t>
  </si>
  <si>
    <t>5</t>
  </si>
  <si>
    <t>162201211</t>
  </si>
  <si>
    <t>Vodorovné přemístění výkopku z horniny tř. 1 až 4 stavebním kolečkem do 10 m</t>
  </si>
  <si>
    <t>-1393055039</t>
  </si>
  <si>
    <t>6</t>
  </si>
  <si>
    <t>162701105</t>
  </si>
  <si>
    <t>Vodorovné přemístění do 10000 m výkopku/sypaniny z horniny tř. 1 až 4</t>
  </si>
  <si>
    <t>-977699362</t>
  </si>
  <si>
    <t>7</t>
  </si>
  <si>
    <t>167101101</t>
  </si>
  <si>
    <t>Nakládání výkopku z hornin tř. 1 až 4 do 100 m3</t>
  </si>
  <si>
    <t>1682005715</t>
  </si>
  <si>
    <t>8</t>
  </si>
  <si>
    <t>171201201</t>
  </si>
  <si>
    <t>Uložení sypaniny na skládky</t>
  </si>
  <si>
    <t>1320855335</t>
  </si>
  <si>
    <t>9</t>
  </si>
  <si>
    <t>171201211</t>
  </si>
  <si>
    <t>Poplatek za uložení stavebního odpadu - zeminy a kameniva na skládce</t>
  </si>
  <si>
    <t>t</t>
  </si>
  <si>
    <t>180069202</t>
  </si>
  <si>
    <t>2,119*1,65</t>
  </si>
  <si>
    <t>10</t>
  </si>
  <si>
    <t>997221151</t>
  </si>
  <si>
    <t>Vodorovná doprava suti z kusových materiálů stavebním kolečkem do 50 m</t>
  </si>
  <si>
    <t>589090038</t>
  </si>
  <si>
    <t>11</t>
  </si>
  <si>
    <t>997221561</t>
  </si>
  <si>
    <t>Vodorovná doprava suti z kusových materiálů do 1 km</t>
  </si>
  <si>
    <t>962884538</t>
  </si>
  <si>
    <t>12</t>
  </si>
  <si>
    <t>997221569</t>
  </si>
  <si>
    <t>Příplatek ZKD 1 km u vodorovné dopravy suti z kusových materiálů</t>
  </si>
  <si>
    <t>-776391685</t>
  </si>
  <si>
    <t>13,254*14 'Přepočtené koeficientem množství</t>
  </si>
  <si>
    <t>13</t>
  </si>
  <si>
    <t>997221611</t>
  </si>
  <si>
    <t>Nakládání suti na dopravní prostředky pro vodorovnou dopravu</t>
  </si>
  <si>
    <t>2034221979</t>
  </si>
  <si>
    <t>14</t>
  </si>
  <si>
    <t>997221810</t>
  </si>
  <si>
    <t>Poplatek za uložení na skládce stavebního odpadu</t>
  </si>
  <si>
    <t>91336770</t>
  </si>
  <si>
    <t>31R.01</t>
  </si>
  <si>
    <t>Úprava stávající PE fólie dodatečného podřezání obvodového zdiva v úrovni nadsoklové římsy - odřezání přesahující části fólie</t>
  </si>
  <si>
    <t>m</t>
  </si>
  <si>
    <t>-541885652</t>
  </si>
  <si>
    <t>"pohled jižní"  3,42</t>
  </si>
  <si>
    <t xml:space="preserve">"pohled západní"  4,235  </t>
  </si>
  <si>
    <t>16</t>
  </si>
  <si>
    <t>564760111</t>
  </si>
  <si>
    <t>Podklad nebo kryt z kameniva hrubého drceného  vel. 16-32 mm s rozprostřením a zhutněním, po zhutnění tl. 200 mm</t>
  </si>
  <si>
    <t>-1886591697</t>
  </si>
  <si>
    <t>17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</si>
  <si>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</si>
  <si>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</si>
  <si>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-394537872</t>
  </si>
  <si>
    <t>okapový chodník</t>
  </si>
  <si>
    <t>18</t>
  </si>
  <si>
    <t>M</t>
  </si>
  <si>
    <t>59245325</t>
  </si>
  <si>
    <t>dlažba plošná betonová 500x500 mm přírodní</t>
  </si>
  <si>
    <t>125230580</t>
  </si>
  <si>
    <t>24,32*1,05 'Přepočtené koeficientem množství</t>
  </si>
  <si>
    <t>62</t>
  </si>
  <si>
    <t>19</t>
  </si>
  <si>
    <t>622135001</t>
  </si>
  <si>
    <t>Vyrovnání nerovností podkladu vnějších omítaných ploch  maltou, tloušťky do 10 mm vápenocementovou stěn</t>
  </si>
  <si>
    <t>-922213105</t>
  </si>
  <si>
    <t>20</t>
  </si>
  <si>
    <t>622135091</t>
  </si>
  <si>
    <t>Vyrovnání nerovností podkladu vnějších omítaných ploch - příplatek k ceně za každých dalších 5 mm tloušťky podkladní vrstvy přes 10 mm maltou vápenocementovou stěn</t>
  </si>
  <si>
    <t>1792089595</t>
  </si>
  <si>
    <t>2x plocha</t>
  </si>
  <si>
    <t>375,192*2</t>
  </si>
  <si>
    <t>622143004</t>
  </si>
  <si>
    <t>Montáž omítkových samolepících začišťovacích profilů pro spojení s okenním rámem</t>
  </si>
  <si>
    <t>312665826</t>
  </si>
  <si>
    <t>nadsoklová plocha</t>
  </si>
  <si>
    <t>pohled severní</t>
  </si>
  <si>
    <t>1,20+1,80*2</t>
  </si>
  <si>
    <t>(1,17+1,79*2)*2</t>
  </si>
  <si>
    <t>pohled jižní</t>
  </si>
  <si>
    <t>(0,58+1,22*2)*4</t>
  </si>
  <si>
    <t>1,50+1,50*2</t>
  </si>
  <si>
    <t>(0,60+1,22*2)*3</t>
  </si>
  <si>
    <t>(1,17+1,79*2)*3</t>
  </si>
  <si>
    <t>pohled východní</t>
  </si>
  <si>
    <t>1,42+2,10*2</t>
  </si>
  <si>
    <t>(1,20+2,10*2)*4</t>
  </si>
  <si>
    <t>(1,17+1,79*2)*4</t>
  </si>
  <si>
    <t>pohled západní</t>
  </si>
  <si>
    <t>0,90+0,85*2</t>
  </si>
  <si>
    <t>0,58+1,22*2</t>
  </si>
  <si>
    <t>1,17+1,24*2</t>
  </si>
  <si>
    <t>1,17+1,79*2</t>
  </si>
  <si>
    <t>0,59+1,22*2</t>
  </si>
  <si>
    <t>22</t>
  </si>
  <si>
    <t>59051476</t>
  </si>
  <si>
    <t>profil okenní začišťovací se sklovláknitou armovací tkaninou 9 mm/2,4 m</t>
  </si>
  <si>
    <t>-220975625</t>
  </si>
  <si>
    <t>126,77*1,05 'Přepočtené koeficientem množství</t>
  </si>
  <si>
    <t>23</t>
  </si>
  <si>
    <t>622325319</t>
  </si>
  <si>
    <t>Oprava vápenocementové omítky vnějších ploch stupně členitosti 2 štukové, v rozsahu opravované plochy přes 80 do 100%</t>
  </si>
  <si>
    <t>-1271424233</t>
  </si>
  <si>
    <t>24</t>
  </si>
  <si>
    <t>62R.01</t>
  </si>
  <si>
    <t>Hlavní podokapní římsa s konzolami zdobenými akantovými listy - očištění, hloubková penetrace, oprava jádrové omítkové vrstvy v rozsahu do 50% a celoplošné sjednocení povrchu štukem</t>
  </si>
  <si>
    <t>1299683646</t>
  </si>
  <si>
    <t>10,60+0,45*2</t>
  </si>
  <si>
    <t>11,51+0,45*2</t>
  </si>
  <si>
    <t>(11,51-7,06+0,45*2)</t>
  </si>
  <si>
    <t>25</t>
  </si>
  <si>
    <t>62R.02</t>
  </si>
  <si>
    <t>Štítová římsa - očištění, hloubková penetrace, oprava jádrové omítkové vrstvy v rozsahu do 50% a celoplošné sjednocení povrchu štukem</t>
  </si>
  <si>
    <t>664777464</t>
  </si>
  <si>
    <t>3,75*2</t>
  </si>
  <si>
    <t>26</t>
  </si>
  <si>
    <t>62R.03</t>
  </si>
  <si>
    <t>Podokapní římsa zadní části objektu - očištění, hloubková penetrace, oprava jádrové omítkové vrstvy v rozsahu do 50% a celoplošné sjednocení povrchu štukem</t>
  </si>
  <si>
    <t>537179773</t>
  </si>
  <si>
    <t>5,60+0,25</t>
  </si>
  <si>
    <t>7,06+0,25*2</t>
  </si>
  <si>
    <t>27</t>
  </si>
  <si>
    <t>62R.04</t>
  </si>
  <si>
    <t>Kordnová římsa v úrovni pod podokapní římsou zadní části objektu - očištění, hloubková penetrace, oprava jádrové omítkové vrstvy v rozsahu do 50% a celoplošné sjednocení povrchu štukem</t>
  </si>
  <si>
    <t>-1483726362</t>
  </si>
  <si>
    <t>5,60+0,10</t>
  </si>
  <si>
    <t>7,06+0,10*2</t>
  </si>
  <si>
    <t>28</t>
  </si>
  <si>
    <t>62R.05</t>
  </si>
  <si>
    <t>Kordnová římsa v úrovni parapetu oken 1.NP - očištění, hloubková penetrace, oprava jádrové omítkové vrstvy v rozsahu do 50% a celoplošné sjednocení povrchu štukem</t>
  </si>
  <si>
    <t>75602990</t>
  </si>
  <si>
    <t>10,60+0,10</t>
  </si>
  <si>
    <t>7,55+0,10</t>
  </si>
  <si>
    <t>(1,50+0,10)*2</t>
  </si>
  <si>
    <t>29</t>
  </si>
  <si>
    <t>62R.06</t>
  </si>
  <si>
    <t>Nadsoklová římsa - očištění, hloubková penetrace, oprava jádrové omítkové vrstvy v rozsahu do 50% a celoplošné sjednocení povrchu štukem</t>
  </si>
  <si>
    <t>1222224941</t>
  </si>
  <si>
    <t>16,20+0,10*2</t>
  </si>
  <si>
    <t>16,20+0,10*2-2,45</t>
  </si>
  <si>
    <t>11,51+0,10*2</t>
  </si>
  <si>
    <t>2,40+7,06+0,10*2</t>
  </si>
  <si>
    <t>30</t>
  </si>
  <si>
    <t>62R.07</t>
  </si>
  <si>
    <t>Zubořez v nadpraží okna 2.NP - očištění, hloubková penetrace, oprava jádrové omítkové vrstvy v rozsahu do 50% a celoplošné sjednocení povrchu štukem</t>
  </si>
  <si>
    <t>2071391287</t>
  </si>
  <si>
    <t>1,40</t>
  </si>
  <si>
    <t>1,40*3</t>
  </si>
  <si>
    <t>1,40*4</t>
  </si>
  <si>
    <t>31</t>
  </si>
  <si>
    <t>62R.08</t>
  </si>
  <si>
    <t>Reliéf růže v nadpraží okna 2.NP - očištění, hloubková penetrace, oprava jádrové omítkové vrstvy v rozsahu do 50% a celoplošné sjednocení povrchu štukem</t>
  </si>
  <si>
    <t>kus</t>
  </si>
  <si>
    <t>-1403896110</t>
  </si>
  <si>
    <t>2*3</t>
  </si>
  <si>
    <t>2*4</t>
  </si>
  <si>
    <t>32</t>
  </si>
  <si>
    <t>62R.09</t>
  </si>
  <si>
    <t>Reliéf růže se závěsem z listů pod konzolou hlavní podokapní římsy - očištění, hloubková penetrace, oprava jádrové omítkové vrstvy v rozsahu do 50% a celoplošné sjednocení povrchu štukem</t>
  </si>
  <si>
    <t>-1924326489</t>
  </si>
  <si>
    <t>"pohled severní"  6</t>
  </si>
  <si>
    <t>"pohled jižní"  3</t>
  </si>
  <si>
    <t>"pohled východní"  2</t>
  </si>
  <si>
    <t>33</t>
  </si>
  <si>
    <t>62R.10</t>
  </si>
  <si>
    <t>Reliéf vázy s kyticí - výroba a osazení kopie dle stávajícího</t>
  </si>
  <si>
    <t>-545340405</t>
  </si>
  <si>
    <t>"pohled jižní"  1</t>
  </si>
  <si>
    <t>34</t>
  </si>
  <si>
    <t>62R.11</t>
  </si>
  <si>
    <t>Feston - výroba a osazení kopie dle stávajícího</t>
  </si>
  <si>
    <t>888784022</t>
  </si>
  <si>
    <t>35</t>
  </si>
  <si>
    <t>622821002.1</t>
  </si>
  <si>
    <t>Vápenotrasová sanační omítka vnějších ploch stěn pro vlhké zdivo, prováděná včetně sanačního postřiku tl. do 5 mm, tl. jádrové omítky do 20 mm ručně štuková</t>
  </si>
  <si>
    <t>-1923345889</t>
  </si>
  <si>
    <t>jednopodlažní přístavek</t>
  </si>
  <si>
    <t>2,45*1,40</t>
  </si>
  <si>
    <t>2,05*(1,80+2,00)/2</t>
  </si>
  <si>
    <t>-0,80*1,70</t>
  </si>
  <si>
    <t>Mezisoučet</t>
  </si>
  <si>
    <t>ostění a nadpraží sklepních oken a dveří</t>
  </si>
  <si>
    <t>1,40*1,00*4</t>
  </si>
  <si>
    <t>-1,10*0,60*4</t>
  </si>
  <si>
    <t>(1,10+0,60)*2*0,15*4</t>
  </si>
  <si>
    <t>1,40*1,00</t>
  </si>
  <si>
    <t>-1,10*0,60</t>
  </si>
  <si>
    <t>(1,10+0,60)*2*0,15</t>
  </si>
  <si>
    <t>1,20*0,30*2</t>
  </si>
  <si>
    <t>betonový sokl</t>
  </si>
  <si>
    <t xml:space="preserve">pohled jižní </t>
  </si>
  <si>
    <t>3,05*1,00</t>
  </si>
  <si>
    <t>"elektronicky měřeno"  1,53</t>
  </si>
  <si>
    <t>36</t>
  </si>
  <si>
    <t>622821031.1</t>
  </si>
  <si>
    <t>Vápenotrasová sanační omítka vnějších ploch  stěn vyrovnávací vrstva, prováděná v tl. do 20 mm ručně</t>
  </si>
  <si>
    <t>-633746119</t>
  </si>
  <si>
    <t>37</t>
  </si>
  <si>
    <t>629135102</t>
  </si>
  <si>
    <t>Vyrovnávací vrstva z cementové malty pod klempířskými prvky  šířky přes 150 do 300 mm</t>
  </si>
  <si>
    <t>-1887620040</t>
  </si>
  <si>
    <t>38</t>
  </si>
  <si>
    <t>629991001.1</t>
  </si>
  <si>
    <t>Ochrana podélných zpevněných ploch a venkovních schodišť před poškozením a znečištěním zakrytím</t>
  </si>
  <si>
    <t>kpl</t>
  </si>
  <si>
    <t>-2104994871</t>
  </si>
  <si>
    <t>39</t>
  </si>
  <si>
    <t>629991001.2</t>
  </si>
  <si>
    <t>Ochrana stávajících střešních konstrukcí před poškozením a znečištěním zakrytím</t>
  </si>
  <si>
    <t>1905158347</t>
  </si>
  <si>
    <t>stříšky nad vstupy a střecha nad zádveřím</t>
  </si>
  <si>
    <t>40</t>
  </si>
  <si>
    <t>629991001.3</t>
  </si>
  <si>
    <t>Ochrana stávajících dřevin a okrasných křovin kolem objektu před poškozením zakrytím</t>
  </si>
  <si>
    <t>-1705820985</t>
  </si>
  <si>
    <t>41</t>
  </si>
  <si>
    <t>629991011</t>
  </si>
  <si>
    <t>Zakrytí vnějších ploch před znečištěním včetně pozdějšího odkrytí výplní otvorů a svislých ploch fólií přilepenou lepící páskou</t>
  </si>
  <si>
    <t>-129999241</t>
  </si>
  <si>
    <t>výplně otvorů</t>
  </si>
  <si>
    <t>53,229</t>
  </si>
  <si>
    <t>oplechování parapetů</t>
  </si>
  <si>
    <t>30,55*0,33</t>
  </si>
  <si>
    <t>oplechování říms</t>
  </si>
  <si>
    <t>21,55*0,33</t>
  </si>
  <si>
    <t>5,50*0,40</t>
  </si>
  <si>
    <t>soklové kamenné zdivo</t>
  </si>
  <si>
    <t>66,46</t>
  </si>
  <si>
    <t>42</t>
  </si>
  <si>
    <t>629995101</t>
  </si>
  <si>
    <t>Očištění vnějších ploch tlakovou vodou</t>
  </si>
  <si>
    <t>-584740992</t>
  </si>
  <si>
    <t>91</t>
  </si>
  <si>
    <t>43</t>
  </si>
  <si>
    <t>916331112</t>
  </si>
  <si>
    <t>Osazení zahradního obrubníku betonového s ložem tl. od 50 do 100 mm z betonu prostého tř. C 12/15 s boční opěrou z betonu prostého tř. C 12/15</t>
  </si>
  <si>
    <t>-1210559931</t>
  </si>
  <si>
    <t>16,20+0,50+2,40+7,06+0,50+2,00*2</t>
  </si>
  <si>
    <t>1,50+(0,50+1,92)+0,74</t>
  </si>
  <si>
    <t>44</t>
  </si>
  <si>
    <t>59217001</t>
  </si>
  <si>
    <t>obrubník betonový zahradní 1000x50x250mm</t>
  </si>
  <si>
    <t>1908260489</t>
  </si>
  <si>
    <t>35,32*1,01 'Přepočtené koeficientem množství</t>
  </si>
  <si>
    <t>45</t>
  </si>
  <si>
    <t>935113111.1</t>
  </si>
  <si>
    <t xml:space="preserve">Demontáž a zpětné usazení stávajícího odvodňovacího žlabu s krycím roštem (v nové dlážděné ploše) </t>
  </si>
  <si>
    <t>183122746</t>
  </si>
  <si>
    <t>94</t>
  </si>
  <si>
    <t>46</t>
  </si>
  <si>
    <t>941211112</t>
  </si>
  <si>
    <t>Montáž lešení řadového rámového lehkého zatížení do 200 kg/m2 š do 0,9 m v do 25 m</t>
  </si>
  <si>
    <t>1672934354</t>
  </si>
  <si>
    <t>(10,60+1,20*2)*(9,00-1,80+1,00)</t>
  </si>
  <si>
    <t>5,60*(9,00-1,80+1,00)</t>
  </si>
  <si>
    <t>5,60*(8,60-1,80+1,00)</t>
  </si>
  <si>
    <t>(10,60+1,20*2)*(8,70-1,80+1,00)</t>
  </si>
  <si>
    <t>-(3,05+1,20)*4,50</t>
  </si>
  <si>
    <t>(3,05+1,20*2)*(4,50-1,80+1,00)</t>
  </si>
  <si>
    <t>(11,51+1,20*2)*(9,00-1,80+1,00)</t>
  </si>
  <si>
    <t>6,00*3,00/2</t>
  </si>
  <si>
    <t>2,18*(4,80-1,80+1,00)</t>
  </si>
  <si>
    <t>(7,06+1,20*2)*(8,80-1,80+1,00)</t>
  </si>
  <si>
    <t>2,40*(8,90-1,80+1,00)</t>
  </si>
  <si>
    <t>2,05*(8,50-1,80+1,00)</t>
  </si>
  <si>
    <t>2,18*(3,90-1,80+1,00)</t>
  </si>
  <si>
    <t>47</t>
  </si>
  <si>
    <t>941211211</t>
  </si>
  <si>
    <t>Příplatek k lešení řadovému rámovému lehkému š 0,9 m v do 25 m za první a ZKD den použití</t>
  </si>
  <si>
    <t>-2091617635</t>
  </si>
  <si>
    <t>předpoklad 4 měsíce</t>
  </si>
  <si>
    <t>549,385*120</t>
  </si>
  <si>
    <t>48</t>
  </si>
  <si>
    <t>941211812</t>
  </si>
  <si>
    <t>Demontáž lešení řadového rámového lehkého zatížení do 200 kg/m2 š do 0,9 m v do 25 m</t>
  </si>
  <si>
    <t>-679666163</t>
  </si>
  <si>
    <t>49</t>
  </si>
  <si>
    <t>944511111</t>
  </si>
  <si>
    <t>Montáž ochranné sítě  zavěšené na konstrukci lešení z textilie z umělých vláken</t>
  </si>
  <si>
    <t>388761371</t>
  </si>
  <si>
    <t>50</t>
  </si>
  <si>
    <t>944511211</t>
  </si>
  <si>
    <t>Příplatek k ochranné síti za první a ZKD den použití</t>
  </si>
  <si>
    <t>1890617726</t>
  </si>
  <si>
    <t>51</t>
  </si>
  <si>
    <t>944511811</t>
  </si>
  <si>
    <t>Demontáž ochranné sítě  zavěšené na konstrukci lešení z textilie z umělých vláken</t>
  </si>
  <si>
    <t>-2086779717</t>
  </si>
  <si>
    <t>52</t>
  </si>
  <si>
    <t>94R.01</t>
  </si>
  <si>
    <t>Doprava lešení vč. vnitrostaveništní manipulace</t>
  </si>
  <si>
    <t>-973007938</t>
  </si>
  <si>
    <t>95</t>
  </si>
  <si>
    <t>53</t>
  </si>
  <si>
    <t>95R.01</t>
  </si>
  <si>
    <t>Dodávka a montáž nové větrací mřížky 200x200 mm vč. kotevního materiálu</t>
  </si>
  <si>
    <t>-2053377821</t>
  </si>
  <si>
    <t>54</t>
  </si>
  <si>
    <t>95R.02</t>
  </si>
  <si>
    <t>Demontáž a zpětná montáž kovové prosklené stříšky nad vstupem pro zásobování vč. dodávky nového kotevního materiálu</t>
  </si>
  <si>
    <t>-1870798315</t>
  </si>
  <si>
    <t>"pohled západní"  1</t>
  </si>
  <si>
    <t>55</t>
  </si>
  <si>
    <t>95R.03</t>
  </si>
  <si>
    <t>Demontáž a zpětná montáž znaků a názvu ulice na fasádě vč. dodávky nového kotevního materiálu</t>
  </si>
  <si>
    <t>1620266207</t>
  </si>
  <si>
    <t>"pohled severní"  1</t>
  </si>
  <si>
    <t>"pohled východní"  3</t>
  </si>
  <si>
    <t>97</t>
  </si>
  <si>
    <t>56</t>
  </si>
  <si>
    <t>978015391</t>
  </si>
  <si>
    <t>Otlučení vápenných nebo vápenocementových omítek vnějších ploch s vyškrabáním spar a s očištěním zdiva stupně členitosti 1 a 2, v rozsahu přes 80 do 100 %</t>
  </si>
  <si>
    <t>1849653122</t>
  </si>
  <si>
    <t>10,60*6,50</t>
  </si>
  <si>
    <t>5,60*7,10</t>
  </si>
  <si>
    <t>5,65*12*0,04</t>
  </si>
  <si>
    <t>(1,10+1,50)*2*0,04</t>
  </si>
  <si>
    <t>(0,90+1,30)*2*0,04</t>
  </si>
  <si>
    <t>odpočet výplní otvorů</t>
  </si>
  <si>
    <t>-1,20*1,80</t>
  </si>
  <si>
    <t>-1,17*1,79*2</t>
  </si>
  <si>
    <t>přípočet ostění</t>
  </si>
  <si>
    <t>(1,20+1,80*2)*0,25</t>
  </si>
  <si>
    <t>(1,17+1,79*2)*0,25*2</t>
  </si>
  <si>
    <t>Mezisoučet sever</t>
  </si>
  <si>
    <t>5,60*7,10-2,45*0,65</t>
  </si>
  <si>
    <t>10,60*6,50-3,05*(2,80+3,20)/2</t>
  </si>
  <si>
    <t>3,05*3,50</t>
  </si>
  <si>
    <t>3,20*3*0,04</t>
  </si>
  <si>
    <t>5,65*5*0,04</t>
  </si>
  <si>
    <t>(1,00+0,80+3,30)*0,04</t>
  </si>
  <si>
    <t>(5,65*2+1,25*2)*0,04</t>
  </si>
  <si>
    <t>(1,80+1,95)*2*0,04</t>
  </si>
  <si>
    <t>-0,58*1,22*4</t>
  </si>
  <si>
    <t>-1,50*1,50</t>
  </si>
  <si>
    <t>-0,60*1,22*3</t>
  </si>
  <si>
    <t>-1,17*1,79*3</t>
  </si>
  <si>
    <t>(0,58+1,22*2)*0,25*4</t>
  </si>
  <si>
    <t>(1,50+1,50*2)*0,15</t>
  </si>
  <si>
    <t>(0,60+1,22*2)*0,25*3</t>
  </si>
  <si>
    <t>(1,17+1,79*2)*0,25*3</t>
  </si>
  <si>
    <t>Mezisoučet jih</t>
  </si>
  <si>
    <t>11,51*6,50</t>
  </si>
  <si>
    <t>4,80*2,40/2</t>
  </si>
  <si>
    <t>5,65*2*0,04</t>
  </si>
  <si>
    <t>(1,40+3,15*2)*4*0,04</t>
  </si>
  <si>
    <t>(1,10+0,80)*2*4*0,04</t>
  </si>
  <si>
    <t>(0,90+0,60)*2*4*0,04</t>
  </si>
  <si>
    <t>2,18*3,60</t>
  </si>
  <si>
    <t>-1,42*2,10</t>
  </si>
  <si>
    <t>-1,20*2,10*4</t>
  </si>
  <si>
    <t>-1,17*1,79*4</t>
  </si>
  <si>
    <t>(1,42+2,10*2)*0,15</t>
  </si>
  <si>
    <t>(1,20+2,10*2)*0,25*4</t>
  </si>
  <si>
    <t>(1,17+1,79*2)*0,25*4</t>
  </si>
  <si>
    <t>Mezisoučet východ</t>
  </si>
  <si>
    <t>2,40*6,50</t>
  </si>
  <si>
    <t>7,06*7,10</t>
  </si>
  <si>
    <t>2,05*5,50</t>
  </si>
  <si>
    <t>2,18*3,20</t>
  </si>
  <si>
    <t>-0,90*2,00</t>
  </si>
  <si>
    <t>-0,90*0,85</t>
  </si>
  <si>
    <t>-0,58*1,22</t>
  </si>
  <si>
    <t>-1,17*1,24</t>
  </si>
  <si>
    <t>-1,17*1,79</t>
  </si>
  <si>
    <t>-0,59*1,22</t>
  </si>
  <si>
    <t>(0,90+0,85*2)*0,40</t>
  </si>
  <si>
    <t>(0,58+1,22*2)*0,25</t>
  </si>
  <si>
    <t>(1,17+1,24*2)*0,30</t>
  </si>
  <si>
    <t>(1,17+1,79*2)*0,25</t>
  </si>
  <si>
    <t>(0,59+1,22*2)*0,25</t>
  </si>
  <si>
    <t>(1,17+1,79*2)*0,15</t>
  </si>
  <si>
    <t>Mezisoučet západ</t>
  </si>
  <si>
    <t>57</t>
  </si>
  <si>
    <t>-2005255575</t>
  </si>
  <si>
    <t>58</t>
  </si>
  <si>
    <t>978019361</t>
  </si>
  <si>
    <t>Otlučení vápenných nebo vápenocementových omítek vnějších ploch s vyškrabáním spar a s očištěním zdiva stupně členitosti 3 až 5, v rozsahu přes 40 do 50 %</t>
  </si>
  <si>
    <t>-331650937</t>
  </si>
  <si>
    <t>zdobné fasádní prvky</t>
  </si>
  <si>
    <t>40,76*1,45</t>
  </si>
  <si>
    <t>7,50*0,75</t>
  </si>
  <si>
    <t>19,26*0,75</t>
  </si>
  <si>
    <t>18,66*0,30</t>
  </si>
  <si>
    <t>21,55*0,20</t>
  </si>
  <si>
    <t>51,72*0,30</t>
  </si>
  <si>
    <t>11,20*0,15</t>
  </si>
  <si>
    <t>13*0,20</t>
  </si>
  <si>
    <t>0,75*0,50</t>
  </si>
  <si>
    <t>1,50*0,20</t>
  </si>
  <si>
    <t>59</t>
  </si>
  <si>
    <t>978036191</t>
  </si>
  <si>
    <t>Otlučení cementových omítek vnějších ploch s vyškrabáním spar zdiva a s očištěním povrchu, v rozsahu přes 80 do 100 %</t>
  </si>
  <si>
    <t>206891055</t>
  </si>
  <si>
    <t>60</t>
  </si>
  <si>
    <t>97R.01</t>
  </si>
  <si>
    <t>Demontáž větrací mřížky na fasádě</t>
  </si>
  <si>
    <t>-780925727</t>
  </si>
  <si>
    <t>"kamenné soklové zdivo - pohled jižní"  1</t>
  </si>
  <si>
    <t>98</t>
  </si>
  <si>
    <t>61</t>
  </si>
  <si>
    <t>985112113</t>
  </si>
  <si>
    <t>Odsekání degradovaného betonu stěn tl do 50 mm</t>
  </si>
  <si>
    <t>1764738729</t>
  </si>
  <si>
    <t>betonová schodišťová zídka - pohled jižní</t>
  </si>
  <si>
    <t>(0,80+2,50)/2*1,05</t>
  </si>
  <si>
    <t>985131111</t>
  </si>
  <si>
    <t>Očištění ploch stěn, rubu kleneb a podlah tlakovou vodou</t>
  </si>
  <si>
    <t>435941285</t>
  </si>
  <si>
    <t>63</t>
  </si>
  <si>
    <t>985131311</t>
  </si>
  <si>
    <t>Ruční dočištění ploch stěn, rubu kleneb a podlah ocelových kartáči</t>
  </si>
  <si>
    <t>1412991982</t>
  </si>
  <si>
    <t>64</t>
  </si>
  <si>
    <t>985311115</t>
  </si>
  <si>
    <t>Reprofilace stěn cementovými sanačními maltami tl 50 mm</t>
  </si>
  <si>
    <t>713359576</t>
  </si>
  <si>
    <t>65</t>
  </si>
  <si>
    <t>985312114</t>
  </si>
  <si>
    <t>Stěrka k vyrovnání betonových ploch stěn tl 5 mm</t>
  </si>
  <si>
    <t>-2040845134</t>
  </si>
  <si>
    <t>66</t>
  </si>
  <si>
    <t>985323111</t>
  </si>
  <si>
    <t>Spojovací můstek reprofilovaného betonu na cementové bázi tl 1 mm</t>
  </si>
  <si>
    <t>-1877171151</t>
  </si>
  <si>
    <t>67</t>
  </si>
  <si>
    <t>985441113</t>
  </si>
  <si>
    <t>Přídavná šroubovitá nerezová výztuž pro sanaci trhlin v drážce včetně vyfrézování a zalití kotevní maltou v cihelném nebo kamenném zdivu hloubky do 70 mm 1 táhlo průměru 8 mm</t>
  </si>
  <si>
    <t>1399862258</t>
  </si>
  <si>
    <t>98.1</t>
  </si>
  <si>
    <t>68</t>
  </si>
  <si>
    <t>98.1R01</t>
  </si>
  <si>
    <t>Vysekání degradovaných a silně zvětralých kamenů soklového režného zdiva</t>
  </si>
  <si>
    <t>1605977689</t>
  </si>
  <si>
    <t>předpokládaný rozsah 10% plochy soklu</t>
  </si>
  <si>
    <t>"elektronicky měřeno"  24,64*0,1</t>
  </si>
  <si>
    <t>"elektronicky měřeno"  11,10*0,1</t>
  </si>
  <si>
    <t>"elektronicky měřeno"  18,41*0,1</t>
  </si>
  <si>
    <t>pohled západ</t>
  </si>
  <si>
    <t>"elektronicky měřeno"  12,31*0,1</t>
  </si>
  <si>
    <t>69</t>
  </si>
  <si>
    <t>98.1R02</t>
  </si>
  <si>
    <t>Mechanické dočištění nesoudržných a mírně zvětralých ploch soklu šetrně kamenickým způsobem</t>
  </si>
  <si>
    <t>-592483772</t>
  </si>
  <si>
    <t>předpokládaný rozsah 90% plochy soklu</t>
  </si>
  <si>
    <t>"elektronicky měřeno"  24,64*0,9</t>
  </si>
  <si>
    <t>"elektronicky měřeno"  11,10*0,9</t>
  </si>
  <si>
    <t>"elektronicky měřeno"  18,41*0,9</t>
  </si>
  <si>
    <t>"elektronicky měřeno"  12,31*0,9</t>
  </si>
  <si>
    <t>70</t>
  </si>
  <si>
    <t>98.1R03</t>
  </si>
  <si>
    <t>Vysekání nesoudržné a uvolněné spárovací hmoty kamenného soklového zdiva v rozsahu 100 %</t>
  </si>
  <si>
    <t>-839062805</t>
  </si>
  <si>
    <t>"elektronicky měřeno"  24,64</t>
  </si>
  <si>
    <t>"elektronicky měřeno"  11,10</t>
  </si>
  <si>
    <t>"elektronicky měřeno"  18,41</t>
  </si>
  <si>
    <t>"elektronicky měřeno"  12,31</t>
  </si>
  <si>
    <t>71</t>
  </si>
  <si>
    <t>98.1R04</t>
  </si>
  <si>
    <t>Chemické dočištění povrchu kamene soklového zdiva s oplachem tlakovou vodou</t>
  </si>
  <si>
    <t>-1846364270</t>
  </si>
  <si>
    <t>72</t>
  </si>
  <si>
    <t>98.1R05</t>
  </si>
  <si>
    <t>Doplnění vysekaných kamenů soklového zdiva obdobným kamenným materiálem vč. dodávky</t>
  </si>
  <si>
    <t>965984427</t>
  </si>
  <si>
    <t>73</t>
  </si>
  <si>
    <t>98.1R06</t>
  </si>
  <si>
    <t>Spárování kamenného soklového zdiva aktivovanou maltou</t>
  </si>
  <si>
    <t>-1380739639</t>
  </si>
  <si>
    <t>74</t>
  </si>
  <si>
    <t>98.1R07</t>
  </si>
  <si>
    <t xml:space="preserve">Zpevnění povrchu kamene nehydrofobním zpevňujícím prostředkem na bázi etylesteru kyseliny křemičité v několika vrstvách až do úplného nasycení povrchu </t>
  </si>
  <si>
    <t>1099159671</t>
  </si>
  <si>
    <t>75</t>
  </si>
  <si>
    <t>98.1R08</t>
  </si>
  <si>
    <t>Finální úprava povrchu kamenného soklu hydrofobizačním prostředkem na bázi oligomerních siloxanů</t>
  </si>
  <si>
    <t>1365875953</t>
  </si>
  <si>
    <t>997</t>
  </si>
  <si>
    <t>76</t>
  </si>
  <si>
    <t>997013153</t>
  </si>
  <si>
    <t>Vnitrostaveništní doprava suti a vybouraných hmot pro budovy v do 12 m s omezením mechanizace</t>
  </si>
  <si>
    <t>1288930363</t>
  </si>
  <si>
    <t>46,482-13,254</t>
  </si>
  <si>
    <t>77</t>
  </si>
  <si>
    <t>997013501</t>
  </si>
  <si>
    <t>Odvoz suti a vybouraných hmot na skládku nebo meziskládku do 1 km se složením</t>
  </si>
  <si>
    <t>-1014748671</t>
  </si>
  <si>
    <t>78</t>
  </si>
  <si>
    <t>997013509</t>
  </si>
  <si>
    <t>Příplatek k odvozu suti a vybouraných hmot na skládku ZKD 1 km přes 1 km</t>
  </si>
  <si>
    <t>-1443476526</t>
  </si>
  <si>
    <t>33,228*14 'Přepočtené koeficientem množství</t>
  </si>
  <si>
    <t>79</t>
  </si>
  <si>
    <t>-762230116</t>
  </si>
  <si>
    <t>998</t>
  </si>
  <si>
    <t>80</t>
  </si>
  <si>
    <t>998017002</t>
  </si>
  <si>
    <t>Přesun hmot s omezením mechanizace pro budovy v do 12 m</t>
  </si>
  <si>
    <t>1472839923</t>
  </si>
  <si>
    <t>PSV</t>
  </si>
  <si>
    <t>Práce a dodávky PSV</t>
  </si>
  <si>
    <t>741</t>
  </si>
  <si>
    <t>81</t>
  </si>
  <si>
    <t>741R.01</t>
  </si>
  <si>
    <t>Úprava stávající elektroinstalace na fasádě (svítidla, vypínače, DT, čidla, ...) vč. výměny v rozsahu 1ks svítidlo nástěnné, 4 ks vypínač - viz. PD)</t>
  </si>
  <si>
    <t>1485997646</t>
  </si>
  <si>
    <t>764</t>
  </si>
  <si>
    <t>82</t>
  </si>
  <si>
    <t>764002861</t>
  </si>
  <si>
    <t>Demontáž oplechování říms a ozdobných prvků do suti</t>
  </si>
  <si>
    <t>-2055845682</t>
  </si>
  <si>
    <t xml:space="preserve">hlavní podopakní římsa v úseku pod štítem </t>
  </si>
  <si>
    <t>5,50</t>
  </si>
  <si>
    <t>kordonová římsa v úrovni parapetu oken 1.NP</t>
  </si>
  <si>
    <t>21,55</t>
  </si>
  <si>
    <t>83</t>
  </si>
  <si>
    <t>764004801</t>
  </si>
  <si>
    <t>Demontáž podokapního žlabu do suti</t>
  </si>
  <si>
    <t>-2083561579</t>
  </si>
  <si>
    <t>hlavní objekt</t>
  </si>
  <si>
    <t>"pohled severní"  17,40</t>
  </si>
  <si>
    <t>"pohled jižní"  17,40</t>
  </si>
  <si>
    <t>"pohled východní"  3,65*2</t>
  </si>
  <si>
    <t>"pohled západní"  12,70</t>
  </si>
  <si>
    <t>zádveří</t>
  </si>
  <si>
    <t>"pohled západní"  2,20</t>
  </si>
  <si>
    <t>stříška nad venkovním schodištěm</t>
  </si>
  <si>
    <t>"pohled východní"  2,20</t>
  </si>
  <si>
    <t>"pohled jižní"  2,50</t>
  </si>
  <si>
    <t>84</t>
  </si>
  <si>
    <t>764004861</t>
  </si>
  <si>
    <t>Demontáž svodu do suti</t>
  </si>
  <si>
    <t>-910197286</t>
  </si>
  <si>
    <t>"pohled severní"  9,50</t>
  </si>
  <si>
    <t xml:space="preserve">"pohled východní"  9,30  </t>
  </si>
  <si>
    <t>"pohled západní"  9,00+9,40</t>
  </si>
  <si>
    <t>"pohled západní"  4,50</t>
  </si>
  <si>
    <t>"pohled východní"  6,00</t>
  </si>
  <si>
    <t>"pohled jižní"  2,00</t>
  </si>
  <si>
    <t>85</t>
  </si>
  <si>
    <t>764041321</t>
  </si>
  <si>
    <t>Dilatační připojovací lišta z TiZn lesklého plechu včetně tmelení rš 100 mm</t>
  </si>
  <si>
    <t>1330454251</t>
  </si>
  <si>
    <t>stříška nad vstupem do zahrady</t>
  </si>
  <si>
    <t>1,10*2</t>
  </si>
  <si>
    <t>86</t>
  </si>
  <si>
    <t>764248324</t>
  </si>
  <si>
    <t>Oplechování říms a ozdobných prvků z titanzinkového lesklého válcovaného plechu rovných, bez rohů celoplošně lepené rš 330 mm</t>
  </si>
  <si>
    <t>1744861119</t>
  </si>
  <si>
    <t>87</t>
  </si>
  <si>
    <t>764248325</t>
  </si>
  <si>
    <t>Oplechování říms a ozdobných prvků z titanzinkového lesklého válcovaného plechu rovných, bez rohů celoplošně lepené rš 400 mm</t>
  </si>
  <si>
    <t>-1826901963</t>
  </si>
  <si>
    <t>88</t>
  </si>
  <si>
    <t>764248345</t>
  </si>
  <si>
    <t>Příplatek k cenám římsy rovné z TiZn lesklého plechu za zvýšenou pracnost provedení rohu nebo koutu rš do 400 mm</t>
  </si>
  <si>
    <t>-448496563</t>
  </si>
  <si>
    <t>89</t>
  </si>
  <si>
    <t>764341313</t>
  </si>
  <si>
    <t>Lemování rovných zdí střech s krytinou skládanou z TiZn lesklého plechu rš 250 mm</t>
  </si>
  <si>
    <t>-816714051</t>
  </si>
  <si>
    <t>90</t>
  </si>
  <si>
    <t>764541305.1</t>
  </si>
  <si>
    <t>Žlab podokapní z titanzinkového lesklého válcovaného plechu včetně čel půlkruhový rš 330 mm, stávající střešní háky očistit a opatřit dvojnásobným antikorozním nátěrem</t>
  </si>
  <si>
    <t>1168175902</t>
  </si>
  <si>
    <t>764541307.1</t>
  </si>
  <si>
    <t>Žlab podokapní z titanzinkového lesklého válcovaného plechu a čel půlkruhový rš 400 mm, stávající střešní háky očistit a opatřit dvojnásobným antikorozním nátěrem</t>
  </si>
  <si>
    <t>1681035204</t>
  </si>
  <si>
    <t>92</t>
  </si>
  <si>
    <t>764541327</t>
  </si>
  <si>
    <t>Roh nebo kout půlkruhového podokapního žlabu z TiZn lesklého plechu rš 400 mm</t>
  </si>
  <si>
    <t>583138113</t>
  </si>
  <si>
    <t>"rohy"  6</t>
  </si>
  <si>
    <t>"kouty"  2</t>
  </si>
  <si>
    <t>93</t>
  </si>
  <si>
    <t>764541346</t>
  </si>
  <si>
    <t>Kotlík oválný (trychtýřový) pro podokapní žlaby z TiZn lesklého plechu 330/100 mm</t>
  </si>
  <si>
    <t>1202789851</t>
  </si>
  <si>
    <t>"zádveří"  1</t>
  </si>
  <si>
    <t>"stříška nad venkovním schodištěm"  1</t>
  </si>
  <si>
    <t>"jednopodlažní přístavek"  1</t>
  </si>
  <si>
    <t>764541349</t>
  </si>
  <si>
    <t>Kotlík oválný (trychtýřový) pro podokapní žlaby z TiZn lesklého plechu 400/120 mm</t>
  </si>
  <si>
    <t>1738152403</t>
  </si>
  <si>
    <t>764548323</t>
  </si>
  <si>
    <t>Svod z titanzinkového lesklého válcovaného plechu včetně objímek, kolen a odskoků kruhový, průměru 100 mm</t>
  </si>
  <si>
    <t>-43840895</t>
  </si>
  <si>
    <t>96</t>
  </si>
  <si>
    <t>764548324</t>
  </si>
  <si>
    <t>Svod z titanzinkového lesklého válcovaného plechu včetně objímek, kolen a odskoků kruhový, průměru 120 mm</t>
  </si>
  <si>
    <t>1105783348</t>
  </si>
  <si>
    <t>998764202</t>
  </si>
  <si>
    <t>Přesun hmot procentní pro konstrukce klempířské v objektech v do 12 m</t>
  </si>
  <si>
    <t>%</t>
  </si>
  <si>
    <t>1905069614</t>
  </si>
  <si>
    <t>783</t>
  </si>
  <si>
    <t>783106801</t>
  </si>
  <si>
    <t>Odstranění nátěrů z truhlářských konstrukcí obroušením</t>
  </si>
  <si>
    <t>-1984992825</t>
  </si>
  <si>
    <t>stříška nad hlavním venkovním schodištěm</t>
  </si>
  <si>
    <t>2,18*2,70</t>
  </si>
  <si>
    <t>2,70*(0,20+0,70)/2</t>
  </si>
  <si>
    <t>2,18*0,20</t>
  </si>
  <si>
    <t>střecha nad zádveřím - okap</t>
  </si>
  <si>
    <t>2,03*0,50</t>
  </si>
  <si>
    <t>jednopodlažní přístavek - pohledové dřevěné kce</t>
  </si>
  <si>
    <t>2,45*0,30+2,35*0,50</t>
  </si>
  <si>
    <t>dveře do přístavku</t>
  </si>
  <si>
    <t>0,80*1,70*2</t>
  </si>
  <si>
    <t>99</t>
  </si>
  <si>
    <t>783101401</t>
  </si>
  <si>
    <t>Ometení podkladu truhlářských konstrukcí před provedením nátěru</t>
  </si>
  <si>
    <t>-1745997501</t>
  </si>
  <si>
    <t>100</t>
  </si>
  <si>
    <t>783113111</t>
  </si>
  <si>
    <t>Jednonásobný napouštěcí syntetický nátěr s biocidní přísadou truhlářských konstrukcí</t>
  </si>
  <si>
    <t>-1762033286</t>
  </si>
  <si>
    <t>101</t>
  </si>
  <si>
    <t>783118101</t>
  </si>
  <si>
    <t>Lazurovací jednonásobný syntetický nátěr truhlářských konstrukcí</t>
  </si>
  <si>
    <t>-465424492</t>
  </si>
  <si>
    <t>2 vrstvy</t>
  </si>
  <si>
    <t>13,182*2</t>
  </si>
  <si>
    <t>102</t>
  </si>
  <si>
    <t>783306809</t>
  </si>
  <si>
    <t>Odstranění nátěru ze zámečnických konstrukcí okartáčováním</t>
  </si>
  <si>
    <t>-728716214</t>
  </si>
  <si>
    <t>zábradlí hlavního vekovního schodiště</t>
  </si>
  <si>
    <t>2,80*1,10*2</t>
  </si>
  <si>
    <t>okenní mříže</t>
  </si>
  <si>
    <t>"sklep"  1,10*0,60*5</t>
  </si>
  <si>
    <t>"pohled západní - 2.NP"  0,60*1,20*2</t>
  </si>
  <si>
    <t>dvířka NN a HUP na fasádě</t>
  </si>
  <si>
    <t>(0,30*0,30*2)*3</t>
  </si>
  <si>
    <t>0,65*1,35*2</t>
  </si>
  <si>
    <t>0,80*0,65*2</t>
  </si>
  <si>
    <t>103</t>
  </si>
  <si>
    <t>783301401</t>
  </si>
  <si>
    <t>Ometení zámečnických konstrukcí</t>
  </si>
  <si>
    <t>-802070970</t>
  </si>
  <si>
    <t>104</t>
  </si>
  <si>
    <t>783314201</t>
  </si>
  <si>
    <t>Základní antikorozní jednonásobný syntetický standardní nátěr zámečnických konstrukcí</t>
  </si>
  <si>
    <t>873085651</t>
  </si>
  <si>
    <t>105</t>
  </si>
  <si>
    <t>783315101</t>
  </si>
  <si>
    <t>Mezinátěr jednonásobný syntetický standardní zámečnických konstrukcí</t>
  </si>
  <si>
    <t>83897223</t>
  </si>
  <si>
    <t>106</t>
  </si>
  <si>
    <t>783317101</t>
  </si>
  <si>
    <t>Krycí jednonásobný syntetický standardní nátěr zámečnických konstrukcí</t>
  </si>
  <si>
    <t>202181945</t>
  </si>
  <si>
    <t>107</t>
  </si>
  <si>
    <t>783406801</t>
  </si>
  <si>
    <t>Odstranění nátěrů z klempířských konstrukcí obroušením</t>
  </si>
  <si>
    <t>-1524865883</t>
  </si>
  <si>
    <t>2,03*3,05</t>
  </si>
  <si>
    <t>(2,03+3,05*2)*0,35</t>
  </si>
  <si>
    <t>(2,18+3,05)*0,25</t>
  </si>
  <si>
    <t>(2,18+0,20*2)*(2,70+0,20+0,10)</t>
  </si>
  <si>
    <t>(2,45+0,20*2)*(2,35+0,20+0,10)</t>
  </si>
  <si>
    <t>108</t>
  </si>
  <si>
    <t>783401401</t>
  </si>
  <si>
    <t>Ometení klempířských konstrukcí před provedením nátěru</t>
  </si>
  <si>
    <t>1295533</t>
  </si>
  <si>
    <t>109</t>
  </si>
  <si>
    <t>783414101</t>
  </si>
  <si>
    <t>Základní jednonásobný syntetický nátěr klempířských konstrukcí</t>
  </si>
  <si>
    <t>1807134156</t>
  </si>
  <si>
    <t>110</t>
  </si>
  <si>
    <t>783415101</t>
  </si>
  <si>
    <t>Mezinátěr syntetický jednonásobný mezinátěr klempířských konstrukcí</t>
  </si>
  <si>
    <t>1445410447</t>
  </si>
  <si>
    <t>111</t>
  </si>
  <si>
    <t>783417101</t>
  </si>
  <si>
    <t>Krycí jednonásobný syntetický nátěr klempířských konstrukcí</t>
  </si>
  <si>
    <t>-333312115</t>
  </si>
  <si>
    <t>112</t>
  </si>
  <si>
    <t>783491011</t>
  </si>
  <si>
    <t>Příplatek k cenám provedení dvojnásobného nátěru klempířských konstrukcí za sklon do 30°</t>
  </si>
  <si>
    <t>-1474718677</t>
  </si>
  <si>
    <t>113</t>
  </si>
  <si>
    <t>783823133</t>
  </si>
  <si>
    <t>Penetrační nátěr omítek hladkých omítek hladkých, zrnitých tenkovrstvých nebo štukových stupně členitosti 1 a 2 silikátový</t>
  </si>
  <si>
    <t>-1735743771</t>
  </si>
  <si>
    <t>114</t>
  </si>
  <si>
    <t>783823183</t>
  </si>
  <si>
    <t>Penetrační nátěr omítek hladkých omítek hladkých, zrnitých tenkovrstvých nebo štukových stupně členitosti 5 silikátový</t>
  </si>
  <si>
    <t>-2017723404</t>
  </si>
  <si>
    <t>115</t>
  </si>
  <si>
    <t>783827423</t>
  </si>
  <si>
    <t>Krycí (ochranný ) nátěr omítek dvojnásobný hladkých omítek hladkých, zrnitých tenkovrstvých nebo štukových stupně členitosti 1 a 2 silikátový</t>
  </si>
  <si>
    <t>1372445908</t>
  </si>
  <si>
    <t>375,192+17,515</t>
  </si>
  <si>
    <t>1,733</t>
  </si>
  <si>
    <t>116</t>
  </si>
  <si>
    <t>783827483</t>
  </si>
  <si>
    <t>Krycí (ochranný ) nátěr omítek dvojnásobný hladkých omítek hladkých, zrnitých tenkovrstvých nebo štukových stupně členitosti 5 silikátový</t>
  </si>
  <si>
    <t>-2026907711</t>
  </si>
  <si>
    <t>117</t>
  </si>
  <si>
    <t>783827483.1</t>
  </si>
  <si>
    <t>Přípočet ke krycímu dvojnásobnému silikátovému nátěr omítek za zvýšenou protiplísňovou úpravu</t>
  </si>
  <si>
    <t>874914399</t>
  </si>
  <si>
    <t>394,44+109,551</t>
  </si>
  <si>
    <t>118</t>
  </si>
  <si>
    <t>783R.01</t>
  </si>
  <si>
    <t>Obroušení, ometení a nový nátěr dřevěné pohledové konstrukce a palubkového bednění stříšky nad vstupem do zahrady v rozsahu 1x napuštěcí nátěr s biocidní přísadou a 2x lazurovací nátěr s mezibroušením</t>
  </si>
  <si>
    <t>629736012</t>
  </si>
  <si>
    <t>119</t>
  </si>
  <si>
    <t>783R.02</t>
  </si>
  <si>
    <t>Očištění, odrezivění a trojnásobný antikorozní nátěr konzoly NN na fasádě</t>
  </si>
  <si>
    <t>591648288</t>
  </si>
  <si>
    <t>120</t>
  </si>
  <si>
    <t>783R.03</t>
  </si>
  <si>
    <t>Očištění, odrezivění a trojnásobný antikorozní nátěr držáku vlajky na fasádě</t>
  </si>
  <si>
    <t>-1482838446</t>
  </si>
  <si>
    <t>"pohled východní"  1</t>
  </si>
  <si>
    <t>02 - Výměna výplní otvorů</t>
  </si>
  <si>
    <t xml:space="preserve">    61 - Úprava povrchů vnitřních</t>
  </si>
  <si>
    <t xml:space="preserve">    63 - Podlahy a podlahové konstrukce</t>
  </si>
  <si>
    <t xml:space="preserve">    96 - Bourání konstrukcí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</si>
  <si>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</si>
  <si>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</si>
  <si>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</si>
  <si>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</si>
  <si>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</si>
  <si>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612143003</t>
  </si>
  <si>
    <t>Montáž omítkových plastových nebo pozinkovaných rohových profilů s tkaninou</t>
  </si>
  <si>
    <t>-1836429494</t>
  </si>
  <si>
    <t>"P01"  (1,15+2,08*2)*3</t>
  </si>
  <si>
    <t>"P02"  1,15+2,08*2</t>
  </si>
  <si>
    <t>"P03"  1,17+1,79*2</t>
  </si>
  <si>
    <t>"P04"  0,80+2,00*2</t>
  </si>
  <si>
    <t>"P05"  (0,58+1,22*2)*5</t>
  </si>
  <si>
    <t>"P06"  1,17+1,24*2</t>
  </si>
  <si>
    <t>"P07"  (1,50+1,50*2)*2</t>
  </si>
  <si>
    <t>"P08"  (1,17+1,79*2)*11</t>
  </si>
  <si>
    <t>"P09"  (0,59+1,22*2)*4</t>
  </si>
  <si>
    <t>"P10"  0,35+0,46*2+0,68*2</t>
  </si>
  <si>
    <t>59051480</t>
  </si>
  <si>
    <t>profil rohový Al 10/10 cm s tkaninou</t>
  </si>
  <si>
    <t>353061386</t>
  </si>
  <si>
    <t>125,54*1,05 'Přepočtené koeficientem množství</t>
  </si>
  <si>
    <t>612143004.1</t>
  </si>
  <si>
    <t>1974847871</t>
  </si>
  <si>
    <t>-2107299200</t>
  </si>
  <si>
    <t>612232051Z</t>
  </si>
  <si>
    <t>Vyrovnání vnitřního ostění, nadpraží hl do 400 mm polystyrénovými deskami tl do 40 mm</t>
  </si>
  <si>
    <t>300882131</t>
  </si>
  <si>
    <t>přdpoklad 30% ostění</t>
  </si>
  <si>
    <t>"P01"  (1,15+2,08*2)*3*0,3</t>
  </si>
  <si>
    <t>"P02"  (1,15+2,08*2)*0,3</t>
  </si>
  <si>
    <t>"P03"  (1,17+1,79*2)*0,3</t>
  </si>
  <si>
    <t>"P04"  (0,80+2,00*2)*0,3</t>
  </si>
  <si>
    <t>"P05"  (0,58+1,22*2)*5*0,3</t>
  </si>
  <si>
    <t>"P06"  (1,17+1,24*2)*0,3</t>
  </si>
  <si>
    <t>"P07"  (1,50+1,50*2)*2*0,3</t>
  </si>
  <si>
    <t>"P08"  (1,17+1,79*2)*11*0,3</t>
  </si>
  <si>
    <t>"P09"  (0,59+1,22*2)*4*0,3</t>
  </si>
  <si>
    <t>"P10"  (0,35+0,46*2+0,68*2)*0,3</t>
  </si>
  <si>
    <t>28376439</t>
  </si>
  <si>
    <t>deska z polystyrénu XPS, hrana rovná a strukturovaný povrch tl 40mm</t>
  </si>
  <si>
    <t>1064108129</t>
  </si>
  <si>
    <t>37,662*0,30*1,1</t>
  </si>
  <si>
    <t>612325301</t>
  </si>
  <si>
    <t>Vápenocementová hladká omítka ostění nebo nadpraží</t>
  </si>
  <si>
    <t>1170012068</t>
  </si>
  <si>
    <t>vyrovnání ostění a nadpraží hrubou maltou</t>
  </si>
  <si>
    <t>"P01"  (1,15+2,08*2)*3*0,43</t>
  </si>
  <si>
    <t>"P02"  (1,15+2,08*2)*0,43</t>
  </si>
  <si>
    <t>"P03"  (1,17+1,79*2)*0,25</t>
  </si>
  <si>
    <t>"P04"  (0,80+2,00*2)*0,45</t>
  </si>
  <si>
    <t>"P05"  (0,58+1,22*2)*5*0,25</t>
  </si>
  <si>
    <t>"P06"  (1,17+1,24*2)*0,43</t>
  </si>
  <si>
    <t>"P07"  (1,50+1,50*2)*2*0,15</t>
  </si>
  <si>
    <t>"P08"  (1,17+1,79*2)*11*0,26</t>
  </si>
  <si>
    <t>"P09"  (0,59+1,22*2)*4*0,25</t>
  </si>
  <si>
    <t>"P10"  (0,35+0,46*2+0,68*2)*0,25</t>
  </si>
  <si>
    <t>614142001</t>
  </si>
  <si>
    <t>Potažení vnitřních ostění sklovláknitým pletivem vtlačeným do tenkovrstvé hmoty</t>
  </si>
  <si>
    <t>-591142084</t>
  </si>
  <si>
    <t>614311131</t>
  </si>
  <si>
    <t>Potažení vnitřních ostění a nadpraží vápenocementovým štukem</t>
  </si>
  <si>
    <t>2012105766</t>
  </si>
  <si>
    <t>"P01"  (1,15+2,08*2)*3*(0,43+0,20)</t>
  </si>
  <si>
    <t>"P02"  (1,15+2,08*2)*(0,43+0,20)</t>
  </si>
  <si>
    <t>"P03"  (1,17+1,79*2)*(0,25+0,20)</t>
  </si>
  <si>
    <t>"P04"  (0,80+2,00*2)*(0,45+0,20)</t>
  </si>
  <si>
    <t>"P05"  (0,58+1,22*2)*5*(0,25+0,20)</t>
  </si>
  <si>
    <t>"P06"  (1,17+1,24*2)*(0,43+0,20)</t>
  </si>
  <si>
    <t>"P07"  (1,50+1,50*2)*2*(0,15+0,20)</t>
  </si>
  <si>
    <t>"P08"  (1,17+1,79*2)*11*(0,26+0,20)</t>
  </si>
  <si>
    <t>"P09"  (0,59+1,22*2)*4*(0,25+0,20)</t>
  </si>
  <si>
    <t>"P10"  (0,35+0,46*2+0,68*2)*(0,25+0,20)</t>
  </si>
  <si>
    <t>619991001</t>
  </si>
  <si>
    <t>Zakrytí vnitřních ploch před znečištěním včetně pozdějšího odkrytí podlah fólií přilepenou lepící páskou</t>
  </si>
  <si>
    <t>-1184280798</t>
  </si>
  <si>
    <t>pro výměnu výplní otvorů a opravu ostění vč. obnovy výmalby obvodových stěn</t>
  </si>
  <si>
    <t>1.NP</t>
  </si>
  <si>
    <t>(10,47+2,49+2,30+1,08+1,24+0,83+2,69+5,25+1,81+1,19+1,80)*2,00</t>
  </si>
  <si>
    <t>2.NP</t>
  </si>
  <si>
    <t>(5,24+5,07+4,40+5,60+2,30+1,08+1,20+1,98+1,74+3,92+4,45+5,06)*2,00</t>
  </si>
  <si>
    <t>619991011</t>
  </si>
  <si>
    <t>Obalení konstrukcí a prvků fólií přilepenou lepící páskou</t>
  </si>
  <si>
    <t>349902008</t>
  </si>
  <si>
    <t>"P01"  1,15*2,08*3</t>
  </si>
  <si>
    <t>"P02"  1,15*2,08</t>
  </si>
  <si>
    <t>"P03"  1,17*1,79</t>
  </si>
  <si>
    <t>"P04"  0,80*2,00</t>
  </si>
  <si>
    <t>"P05"  0,58*1,22*5</t>
  </si>
  <si>
    <t>"P06"  1,17*1,24</t>
  </si>
  <si>
    <t>"P07"  1,50*1,50*2</t>
  </si>
  <si>
    <t>"P08"  1,17*1,79*11</t>
  </si>
  <si>
    <t>"P09"  0,59*1,22*4</t>
  </si>
  <si>
    <t>"P10"  0,91</t>
  </si>
  <si>
    <t>vnitřní parapety</t>
  </si>
  <si>
    <t>0,18*3,10</t>
  </si>
  <si>
    <t>0,28*(3,15+1,22)</t>
  </si>
  <si>
    <t>0,29*13,42</t>
  </si>
  <si>
    <t>0,46*6,02</t>
  </si>
  <si>
    <t>619995001</t>
  </si>
  <si>
    <t>Začištění omítek kolem oken, dveří, podlah nebo obkladů</t>
  </si>
  <si>
    <t>-1862466976</t>
  </si>
  <si>
    <t>kolem vnitřních parapetů</t>
  </si>
  <si>
    <t>"P01"  (1,20+0,43*2)*3</t>
  </si>
  <si>
    <t>"P02"  1,20+0,43*2</t>
  </si>
  <si>
    <t>"P03"  1,22+0,25*2</t>
  </si>
  <si>
    <t>"P05"  (0,63+0,25*2)*5</t>
  </si>
  <si>
    <t>"P06"  1,22+0,43*2</t>
  </si>
  <si>
    <t>"P07"  (1,55+0,15*2)*2</t>
  </si>
  <si>
    <t>"P08"  (1,22+0,26*2)*11</t>
  </si>
  <si>
    <t>"P09"  (0,59+0,25*2)*4</t>
  </si>
  <si>
    <t>"P10"  1,03+0,25*2</t>
  </si>
  <si>
    <t>Vyrovnávací vrstva z cementové malty pod klempířskými prvky šířky přes 150 do 300 mm</t>
  </si>
  <si>
    <t>-1946106889</t>
  </si>
  <si>
    <t>"pod oplechování parapetů"  30,55</t>
  </si>
  <si>
    <t>632450124</t>
  </si>
  <si>
    <t>Vyrovnávací cementový potěr tl do 50 mm ze suchých směsí provedený v pásu</t>
  </si>
  <si>
    <t>134959357</t>
  </si>
  <si>
    <t>pod vnitřní parapety</t>
  </si>
  <si>
    <t>"P01"  1,15*0,43*3</t>
  </si>
  <si>
    <t>"P02"  1,15*0,43</t>
  </si>
  <si>
    <t>"P03"  1,17*0,25</t>
  </si>
  <si>
    <t>"P05"  0,58*0,25*5</t>
  </si>
  <si>
    <t>"P06"  1,17*0,43</t>
  </si>
  <si>
    <t>"P07"  1,50*0,15*2</t>
  </si>
  <si>
    <t>"P08"  1,17*0,26*11</t>
  </si>
  <si>
    <t>"P09"  0,59*0,25*4</t>
  </si>
  <si>
    <t>"P10"  1,03*0,25</t>
  </si>
  <si>
    <t>63R.01</t>
  </si>
  <si>
    <t>Doplnění podlahové krytiny (nášlapné vrstvy) vč. podkladních vrstev v místě výměny vchodových dveří</t>
  </si>
  <si>
    <t>1306675056</t>
  </si>
  <si>
    <t>"P04"  1</t>
  </si>
  <si>
    <t>949121113</t>
  </si>
  <si>
    <t>Montáž lešení lehkého kozového dílcového v do 2,5 m</t>
  </si>
  <si>
    <t>sada</t>
  </si>
  <si>
    <t>-403141901</t>
  </si>
  <si>
    <t>pro výměnu okenních a dveřních výplní a opravu ostění</t>
  </si>
  <si>
    <t>3+1+1+1+5+1+2+11+4+1</t>
  </si>
  <si>
    <t>949121213</t>
  </si>
  <si>
    <t>Příplatek k lešení lehkému kozovému dílcovému v do 2,5 m za první a ZKD den použití</t>
  </si>
  <si>
    <t>1216889191</t>
  </si>
  <si>
    <t>30*21</t>
  </si>
  <si>
    <t>949121813</t>
  </si>
  <si>
    <t>Demontáž lešení lehkého kozového dílcového v do 2,5 m</t>
  </si>
  <si>
    <t>1173528631</t>
  </si>
  <si>
    <t>1834648769</t>
  </si>
  <si>
    <t>952901111</t>
  </si>
  <si>
    <t>Vyčištění budov bytové a občanské výstavby při výšce podlaží do 4 m</t>
  </si>
  <si>
    <t>444346400</t>
  </si>
  <si>
    <t>968062374</t>
  </si>
  <si>
    <t>Vybourání dřevěných rámů oken zdvojených včetně křídel pl do 1 m2</t>
  </si>
  <si>
    <t>-968382287</t>
  </si>
  <si>
    <t>968062375</t>
  </si>
  <si>
    <t>Vybourání dřevěných rámů oken zdvojených včetně křídel pl do 2 m2</t>
  </si>
  <si>
    <t>-339200219</t>
  </si>
  <si>
    <t>968062376</t>
  </si>
  <si>
    <t>Vybourání dřevěných rámů oken zdvojených včetně křídel pl do 4 m2</t>
  </si>
  <si>
    <t>-2068685535</t>
  </si>
  <si>
    <t>968072455</t>
  </si>
  <si>
    <t>Vybourání kovových dveřních zárubní pl do 2 m2 vč. vyvěšení křídel</t>
  </si>
  <si>
    <t>CS ÚRS 2017 01</t>
  </si>
  <si>
    <t>-281717439</t>
  </si>
  <si>
    <t>"P04" 0,80*1,97</t>
  </si>
  <si>
    <t>-264202998</t>
  </si>
  <si>
    <t>997013219</t>
  </si>
  <si>
    <t>Příplatek k vnitrostaveništní dopravě suti a vybouraných hmot za zvětšenou dopravu suti ZKD 10 m</t>
  </si>
  <si>
    <t>-211566725</t>
  </si>
  <si>
    <t>2,06*2 'Přepočtené koeficientem množství</t>
  </si>
  <si>
    <t>1418385606</t>
  </si>
  <si>
    <t>-1614112171</t>
  </si>
  <si>
    <t>2,06*14 'Přepočtené koeficientem množství</t>
  </si>
  <si>
    <t>997013800</t>
  </si>
  <si>
    <t>-1453058609</t>
  </si>
  <si>
    <t>-1415249760</t>
  </si>
  <si>
    <t>764002851</t>
  </si>
  <si>
    <t>Demontáž oplechování parapetů do suti</t>
  </si>
  <si>
    <t>-1365510053</t>
  </si>
  <si>
    <t>"P01"  1,20*3</t>
  </si>
  <si>
    <t>"P02"  1,20</t>
  </si>
  <si>
    <t>"P03"  1,22</t>
  </si>
  <si>
    <t>"P05"  0,63*5</t>
  </si>
  <si>
    <t>"P06"  1,22</t>
  </si>
  <si>
    <t>"P07"  1,55*2</t>
  </si>
  <si>
    <t>"P08"  1,22*11</t>
  </si>
  <si>
    <t>"P09"  0,64*4</t>
  </si>
  <si>
    <t>"P10"  1,08</t>
  </si>
  <si>
    <t>764246344</t>
  </si>
  <si>
    <t>Oplechování parapetů rovných celoplošně lepené z TiZn lesklého plechu rš 330 mm</t>
  </si>
  <si>
    <t>1757625392</t>
  </si>
  <si>
    <t>214085389</t>
  </si>
  <si>
    <t>766</t>
  </si>
  <si>
    <t>766441812</t>
  </si>
  <si>
    <t>Demontáž parapetních desek dřevěných nebo plastových šířky přes 30 cm délky do 1,0 m</t>
  </si>
  <si>
    <t>-1164002721</t>
  </si>
  <si>
    <t>"P05"  5</t>
  </si>
  <si>
    <t>"P09"  4</t>
  </si>
  <si>
    <t>766441822</t>
  </si>
  <si>
    <t>Demontáž parapetních desek dřevěných nebo plastových šířky přes 30 cm délky přes 1,0 m</t>
  </si>
  <si>
    <t>2145431694</t>
  </si>
  <si>
    <t>"P01"  3</t>
  </si>
  <si>
    <t>"P02"  1</t>
  </si>
  <si>
    <t>"P03"  1</t>
  </si>
  <si>
    <t>"P06"  1</t>
  </si>
  <si>
    <t>"P07"  2</t>
  </si>
  <si>
    <t>"P08"  11</t>
  </si>
  <si>
    <t>766694111</t>
  </si>
  <si>
    <t>Montáž parapetních desek dřevěných nebo plastových šířky do 30 cm délky do 1,0 m</t>
  </si>
  <si>
    <t>1846450693</t>
  </si>
  <si>
    <t>60794103.1</t>
  </si>
  <si>
    <t>deska parapetní dřevotřísková vnitřní 280x1000mm - dekorativní fólie v barvě okna</t>
  </si>
  <si>
    <t>2069487922</t>
  </si>
  <si>
    <t>61144019</t>
  </si>
  <si>
    <t>koncovka k parapetu plastovému vnitřnímu 1 pár</t>
  </si>
  <si>
    <t>2053417704</t>
  </si>
  <si>
    <t>"P05"  5*2</t>
  </si>
  <si>
    <t>766694112</t>
  </si>
  <si>
    <t>Montáž parapetních desek dřevěných nebo plastových šířky do 30 cm délky do 1,6 m</t>
  </si>
  <si>
    <t>1222101608</t>
  </si>
  <si>
    <t>60794101.1</t>
  </si>
  <si>
    <t>deska parapetní dřevotřísková vnitřní 180x1000mm - dekorativní fólie v barvě okna</t>
  </si>
  <si>
    <t>50591918</t>
  </si>
  <si>
    <t>-1219545226</t>
  </si>
  <si>
    <t>60794103.2</t>
  </si>
  <si>
    <t>deska parapetní dřevotřísková vnitřní 290x1000mm - dekorativní fólie v barvě okna</t>
  </si>
  <si>
    <t>1201610821</t>
  </si>
  <si>
    <t>-852564056</t>
  </si>
  <si>
    <t>"P03"  1*2</t>
  </si>
  <si>
    <t>"P07"  2*2</t>
  </si>
  <si>
    <t>"P08"  11*2</t>
  </si>
  <si>
    <t>766694122</t>
  </si>
  <si>
    <t>Montáž parapetních dřevěných nebo plastových šířky přes 30 cm délky do 1,6 m</t>
  </si>
  <si>
    <t>681228321</t>
  </si>
  <si>
    <t>60794107.1</t>
  </si>
  <si>
    <t>deska parapetní dřevotřísková vnitřní 460x1000mm - dekorativní fólie v barvě okna</t>
  </si>
  <si>
    <t>-19289846</t>
  </si>
  <si>
    <t>611472992</t>
  </si>
  <si>
    <t>"P01"  3*2</t>
  </si>
  <si>
    <t>"P02"  1*2</t>
  </si>
  <si>
    <t>"P06"  1*2</t>
  </si>
  <si>
    <t>766R.01</t>
  </si>
  <si>
    <t>Dodávka a montáž dřevěného okna EURO s konstrukční hloubkou profilu 92 mm (IV 92) - ozn. "P01", rozm. 1150X2080 mm - kompletní dodávka a montáž dle ČSN 730540-02 v rozsahu dle podrobné technické specifikace viz. PD</t>
  </si>
  <si>
    <t>-1395493589</t>
  </si>
  <si>
    <t>766R.02</t>
  </si>
  <si>
    <t>Dodávka a montáž dřevěného okna EURO s konstrukční hloubkou profilu 92 mm (IV 92) - ozn. "P02", rozm. 1150x2080 mm - kompletní dodávka a montáž dle ČSN 730540-02 v rozsahu dle podrobné technické specifikace viz. PD</t>
  </si>
  <si>
    <t>-1294400836</t>
  </si>
  <si>
    <t>766R.03</t>
  </si>
  <si>
    <t>Dodávka a montáž dřevěného okna EURO s konstrukční hloubkou profilu 92 mm (IV 92) - ozn. "P03", rozm. 1170X1790 mm - kompletní dodávka a montáž dle ČSN 730540-02 v rozsahu dle podrobné technické specifikace viz. PD</t>
  </si>
  <si>
    <t>-2127184967</t>
  </si>
  <si>
    <t>766R.04</t>
  </si>
  <si>
    <t>Dodávka a montáž dřevěných vchodových dveří EURO - ozn. "P04", rozm. 800x2000 mm - kompletní dodávka a montáž dle ČSN 730540-02 v rozsahu dle podrobné technické specifikace viz. PD</t>
  </si>
  <si>
    <t>-855693942</t>
  </si>
  <si>
    <t>766R.05</t>
  </si>
  <si>
    <t>Dodávka a montáž dřevěného okna EURO s konstrukční hloubkou profilu 92 mm (IV 92) - ozn. "P05", rozm. 580x1220 mm - kompletní dodávka a montáž dle ČSN 730540-02 v rozsahu dle podrobné technické specifikace viz. PD</t>
  </si>
  <si>
    <t>-949074712</t>
  </si>
  <si>
    <t>766R.06</t>
  </si>
  <si>
    <t>Dodávka a montáž dřevěného okna EURO s konstrukční hloubkou profilu 92 mm (IV 92) - ozn. "P06", rozm. 1170x1240 mm - kompletní dodávka a montáž dle ČSN 730540-02 v rozsahu dle podrobné technické specifikace viz. PD</t>
  </si>
  <si>
    <t>-1178068685</t>
  </si>
  <si>
    <t>766R.07</t>
  </si>
  <si>
    <t>Dodávka a montáž dřevěného okna EURO s konstrukční hloubkou profilu 92 mm (IV 92) - ozn. "P07", rozm. 1500x1500 mm - kompletní dodávka a montáž dle ČSN 730540-02 v rozsahu dle podrobné technické specifikace viz. PD</t>
  </si>
  <si>
    <t>2134582498</t>
  </si>
  <si>
    <t>766R.08</t>
  </si>
  <si>
    <t>Dodávka a montáž dřevěného okna EURO s konstrukční hloubkou profilu 92 mm (IV 92) - ozn. "P08", rozm. 1170x1790 mm - kompletní dodávka a montáž dle ČSN 730540-02 v rozsahu dle podrobné technické specifikace viz. PD</t>
  </si>
  <si>
    <t>1394388006</t>
  </si>
  <si>
    <t>766R.09</t>
  </si>
  <si>
    <t>Dodávka a montáž dřevěného okna EURO s konstrukční hloubkou profilu 92 mm (IV 92) - ozn. "P09", rozm. 590x1220 mm - kompletní dodávka a montáž dle ČSN 730540-02 v rozsahu dle podrobné technické specifikace viz. PD</t>
  </si>
  <si>
    <t>1407542033</t>
  </si>
  <si>
    <t>766R.10</t>
  </si>
  <si>
    <t>Dodávka a montáž dřevěného okna EURO s konstrukční hloubkou profilu 92 mm (IV 92) - ozn. "P10", rozm. 1030x990 mm - kompletní dodávka a montáž dle ČSN 730540-02 v rozsahu dle podrobné technické specifikace viz. PD</t>
  </si>
  <si>
    <t>-1287815099</t>
  </si>
  <si>
    <t>"P10"  1</t>
  </si>
  <si>
    <t>766R.20</t>
  </si>
  <si>
    <t>Dodávka a montáž parapetní mřížky pro odvod tepla z otopného systému</t>
  </si>
  <si>
    <t>1884050320</t>
  </si>
  <si>
    <t>998766202</t>
  </si>
  <si>
    <t>Přesun hmot procentní pro konstrukce truhlářské v objektech v do 12 m</t>
  </si>
  <si>
    <t>19237180</t>
  </si>
  <si>
    <t>767</t>
  </si>
  <si>
    <t>767R.01</t>
  </si>
  <si>
    <t>Dodávka a montáž sítě proti hmyzu</t>
  </si>
  <si>
    <t>-1574072745</t>
  </si>
  <si>
    <t>998767202</t>
  </si>
  <si>
    <t>Přesun hmot procentní pro zámečnické konstrukce v objektech v do 12 m</t>
  </si>
  <si>
    <t>-107473780</t>
  </si>
  <si>
    <t>781</t>
  </si>
  <si>
    <t>781121011</t>
  </si>
  <si>
    <t>Nátěr penetrační na stěnu</t>
  </si>
  <si>
    <t>461738255</t>
  </si>
  <si>
    <t>781474117</t>
  </si>
  <si>
    <t>Montáž obkladů vnitřních keramických hladkých do 45 ks/m2 lepených flexibilním lepidlem</t>
  </si>
  <si>
    <t>-268312055</t>
  </si>
  <si>
    <t>vnitřní parapet</t>
  </si>
  <si>
    <t>597610001</t>
  </si>
  <si>
    <t>obkládačky keramické I. j.</t>
  </si>
  <si>
    <t>-426012097</t>
  </si>
  <si>
    <t>0,59*1,2 'Přepočtené koeficientem množství</t>
  </si>
  <si>
    <t>781494511</t>
  </si>
  <si>
    <t>Plastové profily ukončovací lepené flexibilním lepidlem</t>
  </si>
  <si>
    <t>-278525797</t>
  </si>
  <si>
    <t>"P09"  0,59*4</t>
  </si>
  <si>
    <t>781495115</t>
  </si>
  <si>
    <t>Spárování vnitřních obkladů silikonem</t>
  </si>
  <si>
    <t>709487214</t>
  </si>
  <si>
    <t>998781203</t>
  </si>
  <si>
    <t>Přesun hmot procentní pro obklady keramické v objektech v do 24 m</t>
  </si>
  <si>
    <t>61117808</t>
  </si>
  <si>
    <t>784</t>
  </si>
  <si>
    <t>784111003</t>
  </si>
  <si>
    <t>Oprášení (ometení ) podkladu v místnostech výšky do 5,00 m</t>
  </si>
  <si>
    <t>-504988818</t>
  </si>
  <si>
    <t>784211113</t>
  </si>
  <si>
    <t>Dvojnásobné  bílé malby ze směsí za mokra velmi dobře otěruvzdorných v místnostech výšky do 5,00 m</t>
  </si>
  <si>
    <t>-576141594</t>
  </si>
  <si>
    <t>(10,47+2,49+2,30+1,08+1,24+0,83+2,69+5,25+1,81+1,19+1,80)*3,60</t>
  </si>
  <si>
    <t>(5,24+5,07+4,40+5,60+2,30+1,08+1,20+1,98+1,74+3,92+4,45+5,06)*2,80</t>
  </si>
  <si>
    <t>784211161</t>
  </si>
  <si>
    <t>Příplatek k cenám 2x maleb ze směsí za mokra otěruvzdorných za barevnou malbu v světlém odstínu</t>
  </si>
  <si>
    <t>-899593199</t>
  </si>
  <si>
    <t>786</t>
  </si>
  <si>
    <t>786624110</t>
  </si>
  <si>
    <t>Montáž lamelové žaluzie do EURO oken dřevěných otevíravých, sklápěcích a vyklápěcích</t>
  </si>
  <si>
    <t>-1882675675</t>
  </si>
  <si>
    <t>55346200</t>
  </si>
  <si>
    <t>žaluzie horizontální interiérové, barva krémová (před objednávkou odsouhlasit s investorem)</t>
  </si>
  <si>
    <t>1858523068</t>
  </si>
  <si>
    <t>VON - Vedlejší a ostatní náklady</t>
  </si>
  <si>
    <t>VRN - Vedlejší rozpočtové náklady</t>
  </si>
  <si>
    <t>VRN</t>
  </si>
  <si>
    <t>Vedlejší rozpočtové náklady</t>
  </si>
  <si>
    <t>090001001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</si>
  <si>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</si>
  <si>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1024</t>
  </si>
  <si>
    <t>160395364</t>
  </si>
  <si>
    <t>090001002</t>
  </si>
  <si>
    <t>Zařízení staveniště (přechodné dopravní značení, zajištění objízdných tras a uzávěr včetně příslušných povolení, ZS sociální objekty, včetně vnitrostaveništního rozvodu a napojení  na media energii,) - kompletní zajištění</t>
  </si>
  <si>
    <t>1135553476</t>
  </si>
  <si>
    <t>090001003</t>
  </si>
  <si>
    <t>Průběžné čištění komunikací, čištění vozidel při výjezdu ze stavby (zajištění obslužného provozu (zásobování, svoz komunálních odpadů, záchranných složek, ..)</t>
  </si>
  <si>
    <t>-860236745</t>
  </si>
  <si>
    <t>090001004</t>
  </si>
  <si>
    <t>Zajištění dokumentace skutečného provedení staveby (3xgrafická forma, 1xdigitální forma dle požadavků objednatele), veškeré doklady nutné k vydání kolaudačního souhlasu</t>
  </si>
  <si>
    <t>-2076617398</t>
  </si>
  <si>
    <t>090001005</t>
  </si>
  <si>
    <t>Vyhotovení dílenské dokumentace (vyrobní, ..)</t>
  </si>
  <si>
    <t>-260706384</t>
  </si>
  <si>
    <t>090001006</t>
  </si>
  <si>
    <t>Náklady zhotovitele na nutné konzultace se zpracovatelem PD při realizaci stavby</t>
  </si>
  <si>
    <t>-1272099545</t>
  </si>
  <si>
    <t>090001007</t>
  </si>
  <si>
    <t>Vyhotovení fotodokumentace původního a nového stavu, průběhu a realizace stavby</t>
  </si>
  <si>
    <t>860386461</t>
  </si>
  <si>
    <t>090001008</t>
  </si>
  <si>
    <t>Ostatní náklady spojené s požadavky objednatele, které jsou uvedeny v jednotlivých článcích smlouvy o dílo, pokud nejsou zahrnuty v soupisech prací</t>
  </si>
  <si>
    <t>197279454</t>
  </si>
  <si>
    <t>090001009</t>
  </si>
  <si>
    <t>Závěrečný úklid objektu před předáním stavby uživateli do trvalého užívání, čištění oken, finální úklid stavby</t>
  </si>
  <si>
    <t>1227539108</t>
  </si>
  <si>
    <t>090001010</t>
  </si>
  <si>
    <t>Povinná rezerva na nepředvídatelné práce (pevná částka 100.000,- Kč)</t>
  </si>
  <si>
    <t>-1221280542</t>
  </si>
  <si>
    <t>Zemní práce - čerpáno z výkresu D.01-D.10</t>
  </si>
  <si>
    <t>Svislé a kompletní konstrukce - čerpáno z výkresu D.01-D.10</t>
  </si>
  <si>
    <t>Komunikace pozemní - čerpáno z výkresu D.07-D.10</t>
  </si>
  <si>
    <t>Úprava povrchů vnějších - čerpáno z výkresu D.01-D.10</t>
  </si>
  <si>
    <t>Doplňující konstrukce a práce pozemních komunikací, letišť a ploch - čerpáno z výkresu D.01-D.10</t>
  </si>
  <si>
    <t>Lešení a stavební výtahy - čerpáno z výkresu D.01-D.10</t>
  </si>
  <si>
    <t>Různé dokončovací konstrukce a práce pozemních staveb - čerpáno z výkresu D.07-D.10</t>
  </si>
  <si>
    <t>Prorážení otvorů a ostatní bourací práce - čerpáno z výkresu D.07-D.10</t>
  </si>
  <si>
    <t>Demolice a sanace - čerpáno z výkresu D.07-D.10</t>
  </si>
  <si>
    <t>Sanace kamenného soklu - čerpáno z výkresu D.01-D.10</t>
  </si>
  <si>
    <t>Přesun sutě - čerpáno z výkresu D.01-D.10</t>
  </si>
  <si>
    <t>Přesun hmot - čerpáno z výkresu D.01-D.10</t>
  </si>
  <si>
    <t>Elektroinstalace - silnoproud - čerpáno z výkresu D.07-D.10</t>
  </si>
  <si>
    <t>Konstrukce klempířské - čerpáno z výkresu D.01-D.10</t>
  </si>
  <si>
    <t>Dokončovací práce - nátěry - čerpáno z výkresu D.01-D.10</t>
  </si>
  <si>
    <t>Úprava povrchů vnitřních - čerpáno z výkresu D.01, D.02, P01-P10</t>
  </si>
  <si>
    <t>Úprava povrchů vnějších - čerpáno z výkresu D.01, D.02, P01-P10</t>
  </si>
  <si>
    <t>Podlahy a podlahové konstrukce - čerpáno z výkresu D.01, D.02, P01-P10</t>
  </si>
  <si>
    <t>Lešení a stavební výtahy - čerpáno z výkresu D.01, D.02, P01-P10</t>
  </si>
  <si>
    <t>Různé dokončovací konstrukce a práce pozemních staveb - čerpáno z výkresu D.01, D.02, P01-P10</t>
  </si>
  <si>
    <t>Bourání konstrukcí - čerpáno z výkresu D.01, D.02, P01-P10</t>
  </si>
  <si>
    <t>Přesun sutě - čerpáno z výkresu D.01, D.02, P01-P10</t>
  </si>
  <si>
    <t>Přesun hmot - čerpáno z výkresu D.01, D.02, P01-P10</t>
  </si>
  <si>
    <t>Konstrukce klempířské - čerpáno z výkresu D.01, D.02, P01-P10</t>
  </si>
  <si>
    <t>Konstrukce truhlářské - čerpáno z výkresu D.01, D.02, P01-P10</t>
  </si>
  <si>
    <t>Konstrukce zámečnické - čerpáno z výkresu D.01, D.02, P01-P10</t>
  </si>
  <si>
    <t>Dokončovací práce - obklady - čerpáno z výkresu D.01, D.02, P01-P10</t>
  </si>
  <si>
    <t>Dokončovací práce - malby a tapety - čerpáno z výkresu D.01, D.02, P01-P10</t>
  </si>
  <si>
    <t>Dokončovací práce - čalounické úpravy - čerpáno z výkresu D.01, D.02, P01-P10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</si>
</sst>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4" fontId="0" fillId="2" borderId="22" xfId="0" applyNumberFormat="1" applyFont="1" applyFill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selection activeCell="U49" sqref="U4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1"/>
      <c r="AQ5" s="21"/>
      <c r="AR5" s="19"/>
      <c r="BE5" s="287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1"/>
      <c r="AQ6" s="21"/>
      <c r="AR6" s="19"/>
      <c r="BE6" s="288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8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8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8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88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88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8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88"/>
      <c r="BS13" s="16" t="s">
        <v>6</v>
      </c>
    </row>
    <row r="14" spans="1:74">
      <c r="B14" s="20"/>
      <c r="C14" s="21"/>
      <c r="D14" s="21"/>
      <c r="E14" s="283" t="s">
        <v>29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88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8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8"/>
      <c r="BS16" s="16" t="s">
        <v>4</v>
      </c>
    </row>
    <row r="17" spans="2:7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88"/>
      <c r="BS17" s="16" t="s">
        <v>32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8"/>
      <c r="BS18" s="16" t="s">
        <v>6</v>
      </c>
    </row>
    <row r="19" spans="2:7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8"/>
      <c r="BS19" s="16" t="s">
        <v>6</v>
      </c>
    </row>
    <row r="20" spans="2:7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88"/>
      <c r="BS20" s="16" t="s">
        <v>32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8"/>
    </row>
    <row r="22" spans="2:7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8"/>
    </row>
    <row r="23" spans="2:71" ht="16.5" customHeight="1">
      <c r="B23" s="20"/>
      <c r="C23" s="21"/>
      <c r="D23" s="21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1"/>
      <c r="AP23" s="21"/>
      <c r="AQ23" s="21"/>
      <c r="AR23" s="19"/>
      <c r="BE23" s="288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8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8"/>
    </row>
    <row r="26" spans="2:71" s="1" customFormat="1" ht="25.9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9">
        <f>ROUND(AG54,2)</f>
        <v>100000</v>
      </c>
      <c r="AL26" s="290"/>
      <c r="AM26" s="290"/>
      <c r="AN26" s="290"/>
      <c r="AO26" s="290"/>
      <c r="AP26" s="34"/>
      <c r="AQ26" s="34"/>
      <c r="AR26" s="37"/>
      <c r="BE26" s="288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8"/>
    </row>
    <row r="28" spans="2:71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6" t="s">
        <v>37</v>
      </c>
      <c r="M28" s="286"/>
      <c r="N28" s="286"/>
      <c r="O28" s="286"/>
      <c r="P28" s="286"/>
      <c r="Q28" s="34"/>
      <c r="R28" s="34"/>
      <c r="S28" s="34"/>
      <c r="T28" s="34"/>
      <c r="U28" s="34"/>
      <c r="V28" s="34"/>
      <c r="W28" s="286" t="s">
        <v>38</v>
      </c>
      <c r="X28" s="286"/>
      <c r="Y28" s="286"/>
      <c r="Z28" s="286"/>
      <c r="AA28" s="286"/>
      <c r="AB28" s="286"/>
      <c r="AC28" s="286"/>
      <c r="AD28" s="286"/>
      <c r="AE28" s="286"/>
      <c r="AF28" s="34"/>
      <c r="AG28" s="34"/>
      <c r="AH28" s="34"/>
      <c r="AI28" s="34"/>
      <c r="AJ28" s="34"/>
      <c r="AK28" s="286" t="s">
        <v>39</v>
      </c>
      <c r="AL28" s="286"/>
      <c r="AM28" s="286"/>
      <c r="AN28" s="286"/>
      <c r="AO28" s="286"/>
      <c r="AP28" s="34"/>
      <c r="AQ28" s="34"/>
      <c r="AR28" s="37"/>
      <c r="BE28" s="288"/>
    </row>
    <row r="29" spans="2:71" s="2" customFormat="1" ht="14.45" customHeight="1">
      <c r="B29" s="38"/>
      <c r="C29" s="39"/>
      <c r="D29" s="28" t="s">
        <v>40</v>
      </c>
      <c r="E29" s="39"/>
      <c r="F29" s="28" t="s">
        <v>41</v>
      </c>
      <c r="G29" s="39"/>
      <c r="H29" s="39"/>
      <c r="I29" s="39"/>
      <c r="J29" s="39"/>
      <c r="K29" s="39"/>
      <c r="L29" s="259">
        <v>0.21</v>
      </c>
      <c r="M29" s="260"/>
      <c r="N29" s="260"/>
      <c r="O29" s="260"/>
      <c r="P29" s="260"/>
      <c r="Q29" s="39"/>
      <c r="R29" s="39"/>
      <c r="S29" s="39"/>
      <c r="T29" s="39"/>
      <c r="U29" s="39"/>
      <c r="V29" s="39"/>
      <c r="W29" s="267">
        <f>ROUND(AZ54, 2)</f>
        <v>100000</v>
      </c>
      <c r="X29" s="260"/>
      <c r="Y29" s="260"/>
      <c r="Z29" s="260"/>
      <c r="AA29" s="260"/>
      <c r="AB29" s="260"/>
      <c r="AC29" s="260"/>
      <c r="AD29" s="260"/>
      <c r="AE29" s="260"/>
      <c r="AF29" s="39"/>
      <c r="AG29" s="39"/>
      <c r="AH29" s="39"/>
      <c r="AI29" s="39"/>
      <c r="AJ29" s="39"/>
      <c r="AK29" s="267">
        <f>ROUND(AV54, 2)</f>
        <v>21000</v>
      </c>
      <c r="AL29" s="260"/>
      <c r="AM29" s="260"/>
      <c r="AN29" s="260"/>
      <c r="AO29" s="260"/>
      <c r="AP29" s="39"/>
      <c r="AQ29" s="39"/>
      <c r="AR29" s="40"/>
      <c r="BE29" s="288"/>
    </row>
    <row r="30" spans="2:71" s="2" customFormat="1" ht="14.45" customHeight="1">
      <c r="B30" s="38"/>
      <c r="C30" s="39"/>
      <c r="D30" s="39"/>
      <c r="E30" s="39"/>
      <c r="F30" s="28" t="s">
        <v>42</v>
      </c>
      <c r="G30" s="39"/>
      <c r="H30" s="39"/>
      <c r="I30" s="39"/>
      <c r="J30" s="39"/>
      <c r="K30" s="39"/>
      <c r="L30" s="259">
        <v>0.15</v>
      </c>
      <c r="M30" s="260"/>
      <c r="N30" s="260"/>
      <c r="O30" s="260"/>
      <c r="P30" s="260"/>
      <c r="Q30" s="39"/>
      <c r="R30" s="39"/>
      <c r="S30" s="39"/>
      <c r="T30" s="39"/>
      <c r="U30" s="39"/>
      <c r="V30" s="39"/>
      <c r="W30" s="267">
        <f>ROUND(BA54,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39"/>
      <c r="AG30" s="39"/>
      <c r="AH30" s="39"/>
      <c r="AI30" s="39"/>
      <c r="AJ30" s="39"/>
      <c r="AK30" s="267">
        <f>ROUND(AW54, 2)</f>
        <v>0</v>
      </c>
      <c r="AL30" s="260"/>
      <c r="AM30" s="260"/>
      <c r="AN30" s="260"/>
      <c r="AO30" s="260"/>
      <c r="AP30" s="39"/>
      <c r="AQ30" s="39"/>
      <c r="AR30" s="40"/>
      <c r="BE30" s="288"/>
    </row>
    <row r="31" spans="2:71" s="2" customFormat="1" ht="14.45" hidden="1" customHeight="1">
      <c r="B31" s="38"/>
      <c r="C31" s="39"/>
      <c r="D31" s="39"/>
      <c r="E31" s="39"/>
      <c r="F31" s="28" t="s">
        <v>43</v>
      </c>
      <c r="G31" s="39"/>
      <c r="H31" s="39"/>
      <c r="I31" s="39"/>
      <c r="J31" s="39"/>
      <c r="K31" s="39"/>
      <c r="L31" s="259">
        <v>0.21</v>
      </c>
      <c r="M31" s="260"/>
      <c r="N31" s="260"/>
      <c r="O31" s="260"/>
      <c r="P31" s="260"/>
      <c r="Q31" s="39"/>
      <c r="R31" s="39"/>
      <c r="S31" s="39"/>
      <c r="T31" s="39"/>
      <c r="U31" s="39"/>
      <c r="V31" s="39"/>
      <c r="W31" s="267">
        <f>ROUND(BB54,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39"/>
      <c r="AG31" s="39"/>
      <c r="AH31" s="39"/>
      <c r="AI31" s="39"/>
      <c r="AJ31" s="39"/>
      <c r="AK31" s="267">
        <v>0</v>
      </c>
      <c r="AL31" s="260"/>
      <c r="AM31" s="260"/>
      <c r="AN31" s="260"/>
      <c r="AO31" s="260"/>
      <c r="AP31" s="39"/>
      <c r="AQ31" s="39"/>
      <c r="AR31" s="40"/>
      <c r="BE31" s="288"/>
    </row>
    <row r="32" spans="2:71" s="2" customFormat="1" ht="14.45" hidden="1" customHeight="1">
      <c r="B32" s="38"/>
      <c r="C32" s="39"/>
      <c r="D32" s="39"/>
      <c r="E32" s="39"/>
      <c r="F32" s="28" t="s">
        <v>44</v>
      </c>
      <c r="G32" s="39"/>
      <c r="H32" s="39"/>
      <c r="I32" s="39"/>
      <c r="J32" s="39"/>
      <c r="K32" s="39"/>
      <c r="L32" s="259">
        <v>0.15</v>
      </c>
      <c r="M32" s="260"/>
      <c r="N32" s="260"/>
      <c r="O32" s="260"/>
      <c r="P32" s="260"/>
      <c r="Q32" s="39"/>
      <c r="R32" s="39"/>
      <c r="S32" s="39"/>
      <c r="T32" s="39"/>
      <c r="U32" s="39"/>
      <c r="V32" s="39"/>
      <c r="W32" s="267">
        <f>ROUND(BC54,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39"/>
      <c r="AG32" s="39"/>
      <c r="AH32" s="39"/>
      <c r="AI32" s="39"/>
      <c r="AJ32" s="39"/>
      <c r="AK32" s="267">
        <v>0</v>
      </c>
      <c r="AL32" s="260"/>
      <c r="AM32" s="260"/>
      <c r="AN32" s="260"/>
      <c r="AO32" s="260"/>
      <c r="AP32" s="39"/>
      <c r="AQ32" s="39"/>
      <c r="AR32" s="40"/>
      <c r="BE32" s="288"/>
    </row>
    <row r="33" spans="2:57" s="2" customFormat="1" ht="14.45" hidden="1" customHeight="1">
      <c r="B33" s="38"/>
      <c r="C33" s="39"/>
      <c r="D33" s="39"/>
      <c r="E33" s="39"/>
      <c r="F33" s="28" t="s">
        <v>45</v>
      </c>
      <c r="G33" s="39"/>
      <c r="H33" s="39"/>
      <c r="I33" s="39"/>
      <c r="J33" s="39"/>
      <c r="K33" s="39"/>
      <c r="L33" s="259">
        <v>0</v>
      </c>
      <c r="M33" s="260"/>
      <c r="N33" s="260"/>
      <c r="O33" s="260"/>
      <c r="P33" s="260"/>
      <c r="Q33" s="39"/>
      <c r="R33" s="39"/>
      <c r="S33" s="39"/>
      <c r="T33" s="39"/>
      <c r="U33" s="39"/>
      <c r="V33" s="39"/>
      <c r="W33" s="267">
        <f>ROUND(BD54,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39"/>
      <c r="AG33" s="39"/>
      <c r="AH33" s="39"/>
      <c r="AI33" s="39"/>
      <c r="AJ33" s="39"/>
      <c r="AK33" s="267">
        <v>0</v>
      </c>
      <c r="AL33" s="260"/>
      <c r="AM33" s="260"/>
      <c r="AN33" s="260"/>
      <c r="AO33" s="260"/>
      <c r="AP33" s="39"/>
      <c r="AQ33" s="39"/>
      <c r="AR33" s="40"/>
      <c r="BE33" s="288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88"/>
    </row>
    <row r="35" spans="2:57" s="1" customFormat="1" ht="25.9" customHeight="1"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63" t="s">
        <v>48</v>
      </c>
      <c r="Y35" s="264"/>
      <c r="Z35" s="264"/>
      <c r="AA35" s="264"/>
      <c r="AB35" s="264"/>
      <c r="AC35" s="43"/>
      <c r="AD35" s="43"/>
      <c r="AE35" s="43"/>
      <c r="AF35" s="43"/>
      <c r="AG35" s="43"/>
      <c r="AH35" s="43"/>
      <c r="AI35" s="43"/>
      <c r="AJ35" s="43"/>
      <c r="AK35" s="265">
        <f>SUM(AK26:AK33)</f>
        <v>121000</v>
      </c>
      <c r="AL35" s="264"/>
      <c r="AM35" s="264"/>
      <c r="AN35" s="264"/>
      <c r="AO35" s="266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2019004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77" t="str">
        <f>K6</f>
        <v>Mateřská školka Milostovice</v>
      </c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8"/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278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MŠ Milostovice, k.ú. Milostovice, st.p.č. 59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79" t="str">
        <f>IF(AN8= "","",AN8)</f>
        <v>17. 1. 2019</v>
      </c>
      <c r="AN47" s="279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Statutární město Opava, odbor investic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30</v>
      </c>
      <c r="AJ49" s="34"/>
      <c r="AK49" s="34"/>
      <c r="AL49" s="34"/>
      <c r="AM49" s="275" t="str">
        <f>IF(E17="","",E17)</f>
        <v>Ing. Jan Pospíšil</v>
      </c>
      <c r="AN49" s="276"/>
      <c r="AO49" s="276"/>
      <c r="AP49" s="276"/>
      <c r="AQ49" s="34"/>
      <c r="AR49" s="37"/>
      <c r="AS49" s="269" t="s">
        <v>50</v>
      </c>
      <c r="AT49" s="270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33</v>
      </c>
      <c r="AJ50" s="34"/>
      <c r="AK50" s="34"/>
      <c r="AL50" s="34"/>
      <c r="AM50" s="275" t="str">
        <f>IF(E20="","",E20)</f>
        <v xml:space="preserve"> </v>
      </c>
      <c r="AN50" s="276"/>
      <c r="AO50" s="276"/>
      <c r="AP50" s="276"/>
      <c r="AQ50" s="34"/>
      <c r="AR50" s="37"/>
      <c r="AS50" s="271"/>
      <c r="AT50" s="272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73"/>
      <c r="AT51" s="274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54" t="s">
        <v>51</v>
      </c>
      <c r="D52" s="255"/>
      <c r="E52" s="255"/>
      <c r="F52" s="255"/>
      <c r="G52" s="255"/>
      <c r="H52" s="61"/>
      <c r="I52" s="256" t="s">
        <v>52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62" t="s">
        <v>53</v>
      </c>
      <c r="AH52" s="255"/>
      <c r="AI52" s="255"/>
      <c r="AJ52" s="255"/>
      <c r="AK52" s="255"/>
      <c r="AL52" s="255"/>
      <c r="AM52" s="255"/>
      <c r="AN52" s="256" t="s">
        <v>54</v>
      </c>
      <c r="AO52" s="255"/>
      <c r="AP52" s="261"/>
      <c r="AQ52" s="62" t="s">
        <v>55</v>
      </c>
      <c r="AR52" s="37"/>
      <c r="AS52" s="63" t="s">
        <v>56</v>
      </c>
      <c r="AT52" s="64" t="s">
        <v>57</v>
      </c>
      <c r="AU52" s="64" t="s">
        <v>58</v>
      </c>
      <c r="AV52" s="64" t="s">
        <v>59</v>
      </c>
      <c r="AW52" s="64" t="s">
        <v>60</v>
      </c>
      <c r="AX52" s="64" t="s">
        <v>61</v>
      </c>
      <c r="AY52" s="64" t="s">
        <v>62</v>
      </c>
      <c r="AZ52" s="64" t="s">
        <v>63</v>
      </c>
      <c r="BA52" s="64" t="s">
        <v>64</v>
      </c>
      <c r="BB52" s="64" t="s">
        <v>65</v>
      </c>
      <c r="BC52" s="64" t="s">
        <v>66</v>
      </c>
      <c r="BD52" s="65" t="s">
        <v>67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68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52">
        <f>ROUND(SUM(AG55:AG57),2)</f>
        <v>100000</v>
      </c>
      <c r="AH54" s="252"/>
      <c r="AI54" s="252"/>
      <c r="AJ54" s="252"/>
      <c r="AK54" s="252"/>
      <c r="AL54" s="252"/>
      <c r="AM54" s="252"/>
      <c r="AN54" s="253">
        <f>SUM(AG54,AT54)</f>
        <v>121000</v>
      </c>
      <c r="AO54" s="253"/>
      <c r="AP54" s="253"/>
      <c r="AQ54" s="73" t="s">
        <v>1</v>
      </c>
      <c r="AR54" s="74"/>
      <c r="AS54" s="75">
        <f>ROUND(SUM(AS55:AS57),2)</f>
        <v>0</v>
      </c>
      <c r="AT54" s="76">
        <f>ROUND(SUM(AV54:AW54),2)</f>
        <v>21000</v>
      </c>
      <c r="AU54" s="77">
        <f>ROUND(SUM(AU55:AU57),5)</f>
        <v>0</v>
      </c>
      <c r="AV54" s="76">
        <f>ROUND(AZ54*L29,2)</f>
        <v>21000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ROUND(SUM(AZ55:AZ57),2)</f>
        <v>100000</v>
      </c>
      <c r="BA54" s="76">
        <f>ROUND(SUM(BA55:BA57),2)</f>
        <v>0</v>
      </c>
      <c r="BB54" s="76">
        <f>ROUND(SUM(BB55:BB57),2)</f>
        <v>0</v>
      </c>
      <c r="BC54" s="76">
        <f>ROUND(SUM(BC55:BC57),2)</f>
        <v>0</v>
      </c>
      <c r="BD54" s="78">
        <f>ROUND(SUM(BD55:BD57),2)</f>
        <v>0</v>
      </c>
      <c r="BS54" s="79" t="s">
        <v>69</v>
      </c>
      <c r="BT54" s="79" t="s">
        <v>70</v>
      </c>
      <c r="BU54" s="80" t="s">
        <v>71</v>
      </c>
      <c r="BV54" s="79" t="s">
        <v>72</v>
      </c>
      <c r="BW54" s="79" t="s">
        <v>5</v>
      </c>
      <c r="BX54" s="79" t="s">
        <v>73</v>
      </c>
      <c r="CL54" s="79" t="s">
        <v>1</v>
      </c>
    </row>
    <row r="55" spans="1:91" s="5" customFormat="1" ht="16.5" customHeight="1">
      <c r="A55" s="81" t="s">
        <v>74</v>
      </c>
      <c r="B55" s="82"/>
      <c r="C55" s="83"/>
      <c r="D55" s="251" t="s">
        <v>75</v>
      </c>
      <c r="E55" s="251"/>
      <c r="F55" s="251"/>
      <c r="G55" s="251"/>
      <c r="H55" s="251"/>
      <c r="I55" s="84"/>
      <c r="J55" s="251" t="s">
        <v>76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57">
        <f>'01 - Oprava fasády'!J30</f>
        <v>0</v>
      </c>
      <c r="AH55" s="258"/>
      <c r="AI55" s="258"/>
      <c r="AJ55" s="258"/>
      <c r="AK55" s="258"/>
      <c r="AL55" s="258"/>
      <c r="AM55" s="258"/>
      <c r="AN55" s="257">
        <f>SUM(AG55,AT55)</f>
        <v>0</v>
      </c>
      <c r="AO55" s="258"/>
      <c r="AP55" s="258"/>
      <c r="AQ55" s="85" t="s">
        <v>77</v>
      </c>
      <c r="AR55" s="86"/>
      <c r="AS55" s="87">
        <v>0</v>
      </c>
      <c r="AT55" s="88">
        <f>ROUND(SUM(AV55:AW55),2)</f>
        <v>0</v>
      </c>
      <c r="AU55" s="89">
        <f>'01 - Oprava fasády'!P96</f>
        <v>0</v>
      </c>
      <c r="AV55" s="88">
        <f>'01 - Oprava fasády'!J33</f>
        <v>0</v>
      </c>
      <c r="AW55" s="88">
        <f>'01 - Oprava fasády'!J34</f>
        <v>0</v>
      </c>
      <c r="AX55" s="88">
        <f>'01 - Oprava fasády'!J35</f>
        <v>0</v>
      </c>
      <c r="AY55" s="88">
        <f>'01 - Oprava fasády'!J36</f>
        <v>0</v>
      </c>
      <c r="AZ55" s="88">
        <f>'01 - Oprava fasády'!F33</f>
        <v>0</v>
      </c>
      <c r="BA55" s="88">
        <f>'01 - Oprava fasády'!F34</f>
        <v>0</v>
      </c>
      <c r="BB55" s="88">
        <f>'01 - Oprava fasády'!F35</f>
        <v>0</v>
      </c>
      <c r="BC55" s="88">
        <f>'01 - Oprava fasády'!F36</f>
        <v>0</v>
      </c>
      <c r="BD55" s="90">
        <f>'01 - Oprava fasády'!F37</f>
        <v>0</v>
      </c>
      <c r="BT55" s="91" t="s">
        <v>78</v>
      </c>
      <c r="BV55" s="91" t="s">
        <v>72</v>
      </c>
      <c r="BW55" s="91" t="s">
        <v>79</v>
      </c>
      <c r="BX55" s="91" t="s">
        <v>5</v>
      </c>
      <c r="CL55" s="91" t="s">
        <v>1</v>
      </c>
      <c r="CM55" s="91" t="s">
        <v>80</v>
      </c>
    </row>
    <row r="56" spans="1:91" s="5" customFormat="1" ht="16.5" customHeight="1">
      <c r="A56" s="81" t="s">
        <v>74</v>
      </c>
      <c r="B56" s="82"/>
      <c r="C56" s="83"/>
      <c r="D56" s="251" t="s">
        <v>81</v>
      </c>
      <c r="E56" s="251"/>
      <c r="F56" s="251"/>
      <c r="G56" s="251"/>
      <c r="H56" s="251"/>
      <c r="I56" s="84"/>
      <c r="J56" s="251" t="s">
        <v>82</v>
      </c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57">
        <f>'02 - Výměna výplní otvorů'!J30</f>
        <v>0</v>
      </c>
      <c r="AH56" s="258"/>
      <c r="AI56" s="258"/>
      <c r="AJ56" s="258"/>
      <c r="AK56" s="258"/>
      <c r="AL56" s="258"/>
      <c r="AM56" s="258"/>
      <c r="AN56" s="257">
        <f>SUM(AG56,AT56)</f>
        <v>0</v>
      </c>
      <c r="AO56" s="258"/>
      <c r="AP56" s="258"/>
      <c r="AQ56" s="85" t="s">
        <v>77</v>
      </c>
      <c r="AR56" s="86"/>
      <c r="AS56" s="87">
        <v>0</v>
      </c>
      <c r="AT56" s="88">
        <f>ROUND(SUM(AV56:AW56),2)</f>
        <v>0</v>
      </c>
      <c r="AU56" s="89">
        <f>'02 - Výměna výplní otvorů'!P95</f>
        <v>0</v>
      </c>
      <c r="AV56" s="88">
        <f>'02 - Výměna výplní otvorů'!J33</f>
        <v>0</v>
      </c>
      <c r="AW56" s="88">
        <f>'02 - Výměna výplní otvorů'!J34</f>
        <v>0</v>
      </c>
      <c r="AX56" s="88">
        <f>'02 - Výměna výplní otvorů'!J35</f>
        <v>0</v>
      </c>
      <c r="AY56" s="88">
        <f>'02 - Výměna výplní otvorů'!J36</f>
        <v>0</v>
      </c>
      <c r="AZ56" s="88">
        <f>'02 - Výměna výplní otvorů'!F33</f>
        <v>0</v>
      </c>
      <c r="BA56" s="88">
        <f>'02 - Výměna výplní otvorů'!F34</f>
        <v>0</v>
      </c>
      <c r="BB56" s="88">
        <f>'02 - Výměna výplní otvorů'!F35</f>
        <v>0</v>
      </c>
      <c r="BC56" s="88">
        <f>'02 - Výměna výplní otvorů'!F36</f>
        <v>0</v>
      </c>
      <c r="BD56" s="90">
        <f>'02 - Výměna výplní otvorů'!F37</f>
        <v>0</v>
      </c>
      <c r="BT56" s="91" t="s">
        <v>78</v>
      </c>
      <c r="BV56" s="91" t="s">
        <v>72</v>
      </c>
      <c r="BW56" s="91" t="s">
        <v>83</v>
      </c>
      <c r="BX56" s="91" t="s">
        <v>5</v>
      </c>
      <c r="CL56" s="91" t="s">
        <v>1</v>
      </c>
      <c r="CM56" s="91" t="s">
        <v>80</v>
      </c>
    </row>
    <row r="57" spans="1:91" s="5" customFormat="1" ht="16.5" customHeight="1">
      <c r="A57" s="81" t="s">
        <v>74</v>
      </c>
      <c r="B57" s="82"/>
      <c r="C57" s="83"/>
      <c r="D57" s="251" t="s">
        <v>84</v>
      </c>
      <c r="E57" s="251"/>
      <c r="F57" s="251"/>
      <c r="G57" s="251"/>
      <c r="H57" s="251"/>
      <c r="I57" s="84"/>
      <c r="J57" s="251" t="s">
        <v>85</v>
      </c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7">
        <f>'VON - Vedlejší a ostatní ...'!J30</f>
        <v>100000</v>
      </c>
      <c r="AH57" s="258"/>
      <c r="AI57" s="258"/>
      <c r="AJ57" s="258"/>
      <c r="AK57" s="258"/>
      <c r="AL57" s="258"/>
      <c r="AM57" s="258"/>
      <c r="AN57" s="257">
        <f>SUM(AG57,AT57)</f>
        <v>121000</v>
      </c>
      <c r="AO57" s="258"/>
      <c r="AP57" s="258"/>
      <c r="AQ57" s="85" t="s">
        <v>84</v>
      </c>
      <c r="AR57" s="86"/>
      <c r="AS57" s="92">
        <v>0</v>
      </c>
      <c r="AT57" s="93">
        <f>ROUND(SUM(AV57:AW57),2)</f>
        <v>21000</v>
      </c>
      <c r="AU57" s="94">
        <f>'VON - Vedlejší a ostatní ...'!P80</f>
        <v>0</v>
      </c>
      <c r="AV57" s="93">
        <f>'VON - Vedlejší a ostatní ...'!J33</f>
        <v>21000</v>
      </c>
      <c r="AW57" s="93">
        <f>'VON - Vedlejší a ostatní ...'!J34</f>
        <v>0</v>
      </c>
      <c r="AX57" s="93">
        <f>'VON - Vedlejší a ostatní ...'!J35</f>
        <v>0</v>
      </c>
      <c r="AY57" s="93">
        <f>'VON - Vedlejší a ostatní ...'!J36</f>
        <v>0</v>
      </c>
      <c r="AZ57" s="93">
        <f>'VON - Vedlejší a ostatní ...'!F33</f>
        <v>100000</v>
      </c>
      <c r="BA57" s="93">
        <f>'VON - Vedlejší a ostatní ...'!F34</f>
        <v>0</v>
      </c>
      <c r="BB57" s="93">
        <f>'VON - Vedlejší a ostatní ...'!F35</f>
        <v>0</v>
      </c>
      <c r="BC57" s="93">
        <f>'VON - Vedlejší a ostatní ...'!F36</f>
        <v>0</v>
      </c>
      <c r="BD57" s="95">
        <f>'VON - Vedlejší a ostatní ...'!F37</f>
        <v>0</v>
      </c>
      <c r="BT57" s="91" t="s">
        <v>78</v>
      </c>
      <c r="BV57" s="91" t="s">
        <v>72</v>
      </c>
      <c r="BW57" s="91" t="s">
        <v>86</v>
      </c>
      <c r="BX57" s="91" t="s">
        <v>5</v>
      </c>
      <c r="CL57" s="91" t="s">
        <v>1</v>
      </c>
      <c r="CM57" s="91" t="s">
        <v>80</v>
      </c>
    </row>
    <row r="58" spans="1:91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</row>
    <row r="59" spans="1:91" s="1" customFormat="1" ht="6.95" customHeight="1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</row>
  </sheetData>
  <sheetProtection algorithmName="SHA-512" hashValue="27Wi0Xn4Jagb7xUrvg+ags4MHlGLjT63B4UXCUMFq7QtKwQyqnWCIxZ6nGK18XR2cchok7kvONSy9qelXNsCCw==" saltValue="b640PAwbaR1Entd7Z4basFhVzsu137YwjMVMdY3CwfUFnhppgQF7rowfZknck9gWDB3Cp0ov5xHdqau4pvoZ/A==" spinCount="100000" sheet="1" objects="1" scenarios="1" formatColumns="0" formatRows="0"/>
  <mergeCells count="50">
    <mergeCell ref="AK33:AO33"/>
    <mergeCell ref="AK26:AO26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K31:AO31"/>
    <mergeCell ref="W32:AE32"/>
    <mergeCell ref="AK32:AO32"/>
    <mergeCell ref="W33:AE33"/>
    <mergeCell ref="AN54:AP54"/>
    <mergeCell ref="C52:G52"/>
    <mergeCell ref="I52:AF52"/>
    <mergeCell ref="D55:H55"/>
    <mergeCell ref="J55:AF55"/>
    <mergeCell ref="AN55:AP55"/>
    <mergeCell ref="AG55:AM55"/>
    <mergeCell ref="D56:H56"/>
    <mergeCell ref="J56:AF56"/>
    <mergeCell ref="D57:H57"/>
    <mergeCell ref="J57:AF57"/>
    <mergeCell ref="AG54:AM54"/>
  </mergeCells>
  <hyperlinks>
    <hyperlink ref="A55" location="'01 - Oprava fasády'!C2" display="/"/>
    <hyperlink ref="A56" location="'02 - Výměna výplní otvorů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95"/>
  <sheetViews>
    <sheetView showGridLines="0" zoomScale="150" zoomScaleNormal="150" workbookViewId="0">
      <selection activeCell="I119" sqref="I11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79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80</v>
      </c>
    </row>
    <row r="4" spans="2:46" ht="24.95" customHeight="1">
      <c r="B4" s="19"/>
      <c r="D4" s="100" t="s">
        <v>87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93" t="str">
        <f>'Rekapitulace stavby'!K6</f>
        <v>Mateřská školka Milostovice</v>
      </c>
      <c r="F7" s="294"/>
      <c r="G7" s="294"/>
      <c r="H7" s="294"/>
      <c r="L7" s="19"/>
    </row>
    <row r="8" spans="2:46" s="1" customFormat="1" ht="12" customHeight="1">
      <c r="B8" s="37"/>
      <c r="D8" s="101" t="s">
        <v>88</v>
      </c>
      <c r="I8" s="102"/>
      <c r="L8" s="37"/>
    </row>
    <row r="9" spans="2:46" s="1" customFormat="1" ht="36.950000000000003" customHeight="1">
      <c r="B9" s="37"/>
      <c r="E9" s="295" t="s">
        <v>89</v>
      </c>
      <c r="F9" s="296"/>
      <c r="G9" s="296"/>
      <c r="H9" s="29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17. 1. 2019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7" t="str">
        <f>'Rekapitulace stavby'!E14</f>
        <v>Vyplň údaj</v>
      </c>
      <c r="F18" s="298"/>
      <c r="G18" s="298"/>
      <c r="H18" s="29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9" t="s">
        <v>1</v>
      </c>
      <c r="F27" s="299"/>
      <c r="G27" s="299"/>
      <c r="H27" s="29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ROUND(J96,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5" customHeight="1">
      <c r="B33" s="37"/>
      <c r="D33" s="101" t="s">
        <v>40</v>
      </c>
      <c r="E33" s="101" t="s">
        <v>41</v>
      </c>
      <c r="F33" s="112">
        <f>ROUND((SUM(BE96:BE694)),  2)</f>
        <v>0</v>
      </c>
      <c r="I33" s="113">
        <v>0.21</v>
      </c>
      <c r="J33" s="112">
        <f>ROUND(((SUM(BE96:BE694))*I33),  2)</f>
        <v>0</v>
      </c>
      <c r="L33" s="37"/>
    </row>
    <row r="34" spans="2:12" s="1" customFormat="1" ht="14.45" customHeight="1">
      <c r="B34" s="37"/>
      <c r="E34" s="101" t="s">
        <v>42</v>
      </c>
      <c r="F34" s="112">
        <f>ROUND((SUM(BF96:BF694)),  2)</f>
        <v>0</v>
      </c>
      <c r="I34" s="113">
        <v>0.15</v>
      </c>
      <c r="J34" s="112">
        <f>ROUND(((SUM(BF96:BF694))*I34),  2)</f>
        <v>0</v>
      </c>
      <c r="L34" s="37"/>
    </row>
    <row r="35" spans="2:12" s="1" customFormat="1" ht="14.45" hidden="1" customHeight="1">
      <c r="B35" s="37"/>
      <c r="E35" s="101" t="s">
        <v>43</v>
      </c>
      <c r="F35" s="112">
        <f>ROUND((SUM(BG96:BG694)),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44</v>
      </c>
      <c r="F36" s="112">
        <f>ROUND((SUM(BH96:BH694)),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45</v>
      </c>
      <c r="F37" s="112">
        <f>ROUND((SUM(BI96:BI694)),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90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1" t="str">
        <f>E7</f>
        <v>Mateřská školka Milostovice</v>
      </c>
      <c r="F48" s="292"/>
      <c r="G48" s="292"/>
      <c r="H48" s="292"/>
      <c r="I48" s="102"/>
      <c r="J48" s="34"/>
      <c r="K48" s="34"/>
      <c r="L48" s="37"/>
    </row>
    <row r="49" spans="2:47" s="1" customFormat="1" ht="12" customHeight="1">
      <c r="B49" s="33"/>
      <c r="C49" s="28" t="s">
        <v>88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77" t="str">
        <f>E9</f>
        <v>01 - Oprava fasády</v>
      </c>
      <c r="F50" s="276"/>
      <c r="G50" s="276"/>
      <c r="H50" s="276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MŠ Milostovice, k.ú. Milostovice, st.p.č. 59</v>
      </c>
      <c r="G52" s="34"/>
      <c r="H52" s="34"/>
      <c r="I52" s="103" t="s">
        <v>22</v>
      </c>
      <c r="J52" s="54" t="str">
        <f>IF(J12="","",J12)</f>
        <v>17. 1. 2019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Statutární město Opava, odbor investic</v>
      </c>
      <c r="G54" s="34"/>
      <c r="H54" s="34"/>
      <c r="I54" s="103" t="s">
        <v>30</v>
      </c>
      <c r="J54" s="31" t="str">
        <f>E21</f>
        <v>Ing. Jan Pospíšil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91</v>
      </c>
      <c r="D57" s="129"/>
      <c r="E57" s="129"/>
      <c r="F57" s="129"/>
      <c r="G57" s="129"/>
      <c r="H57" s="129"/>
      <c r="I57" s="130"/>
      <c r="J57" s="131" t="s">
        <v>92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93</v>
      </c>
      <c r="D59" s="34"/>
      <c r="E59" s="34"/>
      <c r="F59" s="34"/>
      <c r="G59" s="34"/>
      <c r="H59" s="34"/>
      <c r="I59" s="102"/>
      <c r="J59" s="72">
        <f>J96</f>
        <v>0</v>
      </c>
      <c r="K59" s="34"/>
      <c r="L59" s="37"/>
      <c r="AU59" s="16" t="s">
        <v>94</v>
      </c>
    </row>
    <row r="60" spans="2:47" s="7" customFormat="1" ht="24.95" customHeight="1">
      <c r="B60" s="133"/>
      <c r="C60" s="134"/>
      <c r="D60" s="135" t="s">
        <v>95</v>
      </c>
      <c r="E60" s="136"/>
      <c r="F60" s="136"/>
      <c r="G60" s="136"/>
      <c r="H60" s="136"/>
      <c r="I60" s="137"/>
      <c r="J60" s="138">
        <f>J97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96</v>
      </c>
      <c r="E61" s="143"/>
      <c r="F61" s="143"/>
      <c r="G61" s="143"/>
      <c r="H61" s="143"/>
      <c r="I61" s="144"/>
      <c r="J61" s="145">
        <f>J98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97</v>
      </c>
      <c r="E62" s="143"/>
      <c r="F62" s="143"/>
      <c r="G62" s="143"/>
      <c r="H62" s="143"/>
      <c r="I62" s="144"/>
      <c r="J62" s="145">
        <f>J124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98</v>
      </c>
      <c r="E63" s="143"/>
      <c r="F63" s="143"/>
      <c r="G63" s="143"/>
      <c r="H63" s="143"/>
      <c r="I63" s="144"/>
      <c r="J63" s="145">
        <f>J129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99</v>
      </c>
      <c r="E64" s="143"/>
      <c r="F64" s="143"/>
      <c r="G64" s="143"/>
      <c r="H64" s="143"/>
      <c r="I64" s="144"/>
      <c r="J64" s="145">
        <f>J139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100</v>
      </c>
      <c r="E65" s="143"/>
      <c r="F65" s="143"/>
      <c r="G65" s="143"/>
      <c r="H65" s="143"/>
      <c r="I65" s="144"/>
      <c r="J65" s="145">
        <f>J294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101</v>
      </c>
      <c r="E66" s="143"/>
      <c r="F66" s="143"/>
      <c r="G66" s="143"/>
      <c r="H66" s="143"/>
      <c r="I66" s="144"/>
      <c r="J66" s="145">
        <f>J303</f>
        <v>0</v>
      </c>
      <c r="K66" s="141"/>
      <c r="L66" s="146"/>
    </row>
    <row r="67" spans="2:12" s="8" customFormat="1" ht="19.899999999999999" customHeight="1">
      <c r="B67" s="140"/>
      <c r="C67" s="141"/>
      <c r="D67" s="142" t="s">
        <v>102</v>
      </c>
      <c r="E67" s="143"/>
      <c r="F67" s="143"/>
      <c r="G67" s="143"/>
      <c r="H67" s="143"/>
      <c r="I67" s="144"/>
      <c r="J67" s="145">
        <f>J332</f>
        <v>0</v>
      </c>
      <c r="K67" s="141"/>
      <c r="L67" s="146"/>
    </row>
    <row r="68" spans="2:12" s="8" customFormat="1" ht="19.899999999999999" customHeight="1">
      <c r="B68" s="140"/>
      <c r="C68" s="141"/>
      <c r="D68" s="142" t="s">
        <v>103</v>
      </c>
      <c r="E68" s="143"/>
      <c r="F68" s="143"/>
      <c r="G68" s="143"/>
      <c r="H68" s="143"/>
      <c r="I68" s="144"/>
      <c r="J68" s="145">
        <f>J343</f>
        <v>0</v>
      </c>
      <c r="K68" s="141"/>
      <c r="L68" s="146"/>
    </row>
    <row r="69" spans="2:12" s="8" customFormat="1" ht="19.899999999999999" customHeight="1">
      <c r="B69" s="140"/>
      <c r="C69" s="141"/>
      <c r="D69" s="142" t="s">
        <v>104</v>
      </c>
      <c r="E69" s="143"/>
      <c r="F69" s="143"/>
      <c r="G69" s="143"/>
      <c r="H69" s="143"/>
      <c r="I69" s="144"/>
      <c r="J69" s="145">
        <f>J463</f>
        <v>0</v>
      </c>
      <c r="K69" s="141"/>
      <c r="L69" s="146"/>
    </row>
    <row r="70" spans="2:12" s="8" customFormat="1" ht="19.899999999999999" customHeight="1">
      <c r="B70" s="140"/>
      <c r="C70" s="141"/>
      <c r="D70" s="142" t="s">
        <v>105</v>
      </c>
      <c r="E70" s="143"/>
      <c r="F70" s="143"/>
      <c r="G70" s="143"/>
      <c r="H70" s="143"/>
      <c r="I70" s="144"/>
      <c r="J70" s="145">
        <f>J474</f>
        <v>0</v>
      </c>
      <c r="K70" s="141"/>
      <c r="L70" s="146"/>
    </row>
    <row r="71" spans="2:12" s="8" customFormat="1" ht="19.899999999999999" customHeight="1">
      <c r="B71" s="140"/>
      <c r="C71" s="141"/>
      <c r="D71" s="142" t="s">
        <v>106</v>
      </c>
      <c r="E71" s="143"/>
      <c r="F71" s="143"/>
      <c r="G71" s="143"/>
      <c r="H71" s="143"/>
      <c r="I71" s="144"/>
      <c r="J71" s="145">
        <f>J512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107</v>
      </c>
      <c r="E72" s="143"/>
      <c r="F72" s="143"/>
      <c r="G72" s="143"/>
      <c r="H72" s="143"/>
      <c r="I72" s="144"/>
      <c r="J72" s="145">
        <f>J520</f>
        <v>0</v>
      </c>
      <c r="K72" s="141"/>
      <c r="L72" s="146"/>
    </row>
    <row r="73" spans="2:12" s="7" customFormat="1" ht="24.95" customHeight="1">
      <c r="B73" s="133"/>
      <c r="C73" s="134"/>
      <c r="D73" s="135" t="s">
        <v>108</v>
      </c>
      <c r="E73" s="136"/>
      <c r="F73" s="136"/>
      <c r="G73" s="136"/>
      <c r="H73" s="136"/>
      <c r="I73" s="137"/>
      <c r="J73" s="138">
        <f>J522</f>
        <v>0</v>
      </c>
      <c r="K73" s="134"/>
      <c r="L73" s="139"/>
    </row>
    <row r="74" spans="2:12" s="8" customFormat="1" ht="19.899999999999999" customHeight="1">
      <c r="B74" s="140"/>
      <c r="C74" s="141"/>
      <c r="D74" s="142" t="s">
        <v>109</v>
      </c>
      <c r="E74" s="143"/>
      <c r="F74" s="143"/>
      <c r="G74" s="143"/>
      <c r="H74" s="143"/>
      <c r="I74" s="144"/>
      <c r="J74" s="145">
        <f>J523</f>
        <v>0</v>
      </c>
      <c r="K74" s="141"/>
      <c r="L74" s="146"/>
    </row>
    <row r="75" spans="2:12" s="8" customFormat="1" ht="19.899999999999999" customHeight="1">
      <c r="B75" s="140"/>
      <c r="C75" s="141"/>
      <c r="D75" s="142" t="s">
        <v>110</v>
      </c>
      <c r="E75" s="143"/>
      <c r="F75" s="143"/>
      <c r="G75" s="143"/>
      <c r="H75" s="143"/>
      <c r="I75" s="144"/>
      <c r="J75" s="145">
        <f>J525</f>
        <v>0</v>
      </c>
      <c r="K75" s="141"/>
      <c r="L75" s="146"/>
    </row>
    <row r="76" spans="2:12" s="8" customFormat="1" ht="19.899999999999999" customHeight="1">
      <c r="B76" s="140"/>
      <c r="C76" s="141"/>
      <c r="D76" s="142" t="s">
        <v>111</v>
      </c>
      <c r="E76" s="143"/>
      <c r="F76" s="143"/>
      <c r="G76" s="143"/>
      <c r="H76" s="143"/>
      <c r="I76" s="144"/>
      <c r="J76" s="145">
        <f>J615</f>
        <v>0</v>
      </c>
      <c r="K76" s="141"/>
      <c r="L76" s="146"/>
    </row>
    <row r="77" spans="2:12" s="1" customFormat="1" ht="21.75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6.95" customHeight="1">
      <c r="B78" s="45"/>
      <c r="C78" s="46"/>
      <c r="D78" s="46"/>
      <c r="E78" s="46"/>
      <c r="F78" s="46"/>
      <c r="G78" s="46"/>
      <c r="H78" s="46"/>
      <c r="I78" s="124"/>
      <c r="J78" s="46"/>
      <c r="K78" s="46"/>
      <c r="L78" s="37"/>
    </row>
    <row r="82" spans="2:63" s="1" customFormat="1" ht="6.95" customHeight="1">
      <c r="B82" s="47"/>
      <c r="C82" s="48"/>
      <c r="D82" s="48"/>
      <c r="E82" s="48"/>
      <c r="F82" s="48"/>
      <c r="G82" s="48"/>
      <c r="H82" s="48"/>
      <c r="I82" s="127"/>
      <c r="J82" s="48"/>
      <c r="K82" s="48"/>
      <c r="L82" s="37"/>
    </row>
    <row r="83" spans="2:63" s="1" customFormat="1" ht="24.95" customHeight="1">
      <c r="B83" s="33"/>
      <c r="C83" s="22" t="s">
        <v>112</v>
      </c>
      <c r="D83" s="34"/>
      <c r="E83" s="34"/>
      <c r="F83" s="34"/>
      <c r="G83" s="34"/>
      <c r="H83" s="34"/>
      <c r="I83" s="102"/>
      <c r="J83" s="34"/>
      <c r="K83" s="34"/>
      <c r="L83" s="37"/>
    </row>
    <row r="84" spans="2:63" s="1" customFormat="1" ht="6.9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3" s="1" customFormat="1" ht="12" customHeight="1">
      <c r="B85" s="33"/>
      <c r="C85" s="28" t="s">
        <v>16</v>
      </c>
      <c r="D85" s="34"/>
      <c r="E85" s="34"/>
      <c r="F85" s="34"/>
      <c r="G85" s="34"/>
      <c r="H85" s="34"/>
      <c r="I85" s="102"/>
      <c r="J85" s="34"/>
      <c r="K85" s="34"/>
      <c r="L85" s="37"/>
    </row>
    <row r="86" spans="2:63" s="1" customFormat="1" ht="16.5" customHeight="1">
      <c r="B86" s="33"/>
      <c r="C86" s="34"/>
      <c r="D86" s="34"/>
      <c r="E86" s="291" t="str">
        <f>E7</f>
        <v>Mateřská školka Milostovice</v>
      </c>
      <c r="F86" s="292"/>
      <c r="G86" s="292"/>
      <c r="H86" s="292"/>
      <c r="I86" s="102"/>
      <c r="J86" s="34"/>
      <c r="K86" s="34"/>
      <c r="L86" s="37"/>
    </row>
    <row r="87" spans="2:63" s="1" customFormat="1" ht="12" customHeight="1">
      <c r="B87" s="33"/>
      <c r="C87" s="28" t="s">
        <v>88</v>
      </c>
      <c r="D87" s="34"/>
      <c r="E87" s="34"/>
      <c r="F87" s="34"/>
      <c r="G87" s="34"/>
      <c r="H87" s="34"/>
      <c r="I87" s="102"/>
      <c r="J87" s="34"/>
      <c r="K87" s="34"/>
      <c r="L87" s="37"/>
    </row>
    <row r="88" spans="2:63" s="1" customFormat="1" ht="16.5" customHeight="1">
      <c r="B88" s="33"/>
      <c r="C88" s="34"/>
      <c r="D88" s="34"/>
      <c r="E88" s="277" t="str">
        <f>E9</f>
        <v>01 - Oprava fasády</v>
      </c>
      <c r="F88" s="276"/>
      <c r="G88" s="276"/>
      <c r="H88" s="276"/>
      <c r="I88" s="102"/>
      <c r="J88" s="34"/>
      <c r="K88" s="34"/>
      <c r="L88" s="37"/>
    </row>
    <row r="89" spans="2:63" s="1" customFormat="1" ht="6.95" customHeight="1">
      <c r="B89" s="33"/>
      <c r="C89" s="34"/>
      <c r="D89" s="34"/>
      <c r="E89" s="34"/>
      <c r="F89" s="34"/>
      <c r="G89" s="34"/>
      <c r="H89" s="34"/>
      <c r="I89" s="102"/>
      <c r="J89" s="34"/>
      <c r="K89" s="34"/>
      <c r="L89" s="37"/>
    </row>
    <row r="90" spans="2:63" s="1" customFormat="1" ht="12" customHeight="1">
      <c r="B90" s="33"/>
      <c r="C90" s="28" t="s">
        <v>20</v>
      </c>
      <c r="D90" s="34"/>
      <c r="E90" s="34"/>
      <c r="F90" s="26" t="str">
        <f>F12</f>
        <v>MŠ Milostovice, k.ú. Milostovice, st.p.č. 59</v>
      </c>
      <c r="G90" s="34"/>
      <c r="H90" s="34"/>
      <c r="I90" s="103" t="s">
        <v>22</v>
      </c>
      <c r="J90" s="54" t="str">
        <f>IF(J12="","",J12)</f>
        <v>17. 1. 2019</v>
      </c>
      <c r="K90" s="34"/>
      <c r="L90" s="37"/>
    </row>
    <row r="91" spans="2:63" s="1" customFormat="1" ht="6.95" customHeight="1">
      <c r="B91" s="33"/>
      <c r="C91" s="34"/>
      <c r="D91" s="34"/>
      <c r="E91" s="34"/>
      <c r="F91" s="34"/>
      <c r="G91" s="34"/>
      <c r="H91" s="34"/>
      <c r="I91" s="102"/>
      <c r="J91" s="34"/>
      <c r="K91" s="34"/>
      <c r="L91" s="37"/>
    </row>
    <row r="92" spans="2:63" s="1" customFormat="1" ht="13.7" customHeight="1">
      <c r="B92" s="33"/>
      <c r="C92" s="28" t="s">
        <v>24</v>
      </c>
      <c r="D92" s="34"/>
      <c r="E92" s="34"/>
      <c r="F92" s="26" t="str">
        <f>E15</f>
        <v>Statutární město Opava, odbor investic</v>
      </c>
      <c r="G92" s="34"/>
      <c r="H92" s="34"/>
      <c r="I92" s="103" t="s">
        <v>30</v>
      </c>
      <c r="J92" s="31" t="str">
        <f>E21</f>
        <v>Ing. Jan Pospíšil</v>
      </c>
      <c r="K92" s="34"/>
      <c r="L92" s="37"/>
    </row>
    <row r="93" spans="2:63" s="1" customFormat="1" ht="13.7" customHeight="1">
      <c r="B93" s="33"/>
      <c r="C93" s="28" t="s">
        <v>28</v>
      </c>
      <c r="D93" s="34"/>
      <c r="E93" s="34"/>
      <c r="F93" s="26" t="str">
        <f>IF(E18="","",E18)</f>
        <v>Vyplň údaj</v>
      </c>
      <c r="G93" s="34"/>
      <c r="H93" s="34"/>
      <c r="I93" s="103" t="s">
        <v>33</v>
      </c>
      <c r="J93" s="31" t="str">
        <f>E24</f>
        <v xml:space="preserve"> </v>
      </c>
      <c r="K93" s="34"/>
      <c r="L93" s="37"/>
    </row>
    <row r="94" spans="2:63" s="1" customFormat="1" ht="10.35" customHeight="1">
      <c r="B94" s="33"/>
      <c r="C94" s="34"/>
      <c r="D94" s="34"/>
      <c r="E94" s="34"/>
      <c r="F94" s="34"/>
      <c r="G94" s="34"/>
      <c r="H94" s="34"/>
      <c r="I94" s="102"/>
      <c r="J94" s="34"/>
      <c r="K94" s="34"/>
      <c r="L94" s="37"/>
    </row>
    <row r="95" spans="2:63" s="9" customFormat="1" ht="29.25" customHeight="1">
      <c r="B95" s="147"/>
      <c r="C95" s="148" t="s">
        <v>113</v>
      </c>
      <c r="D95" s="149" t="s">
        <v>55</v>
      </c>
      <c r="E95" s="149" t="s">
        <v>51</v>
      </c>
      <c r="F95" s="149" t="s">
        <v>52</v>
      </c>
      <c r="G95" s="149" t="s">
        <v>114</v>
      </c>
      <c r="H95" s="149" t="s">
        <v>115</v>
      </c>
      <c r="I95" s="150" t="s">
        <v>116</v>
      </c>
      <c r="J95" s="149" t="s">
        <v>92</v>
      </c>
      <c r="K95" s="151" t="s">
        <v>117</v>
      </c>
      <c r="L95" s="152"/>
      <c r="M95" s="63" t="s">
        <v>1</v>
      </c>
      <c r="N95" s="64" t="s">
        <v>40</v>
      </c>
      <c r="O95" s="64" t="s">
        <v>118</v>
      </c>
      <c r="P95" s="64" t="s">
        <v>119</v>
      </c>
      <c r="Q95" s="64" t="s">
        <v>120</v>
      </c>
      <c r="R95" s="64" t="s">
        <v>121</v>
      </c>
      <c r="S95" s="64" t="s">
        <v>122</v>
      </c>
      <c r="T95" s="65" t="s">
        <v>123</v>
      </c>
    </row>
    <row r="96" spans="2:63" s="1" customFormat="1" ht="22.9" customHeight="1">
      <c r="B96" s="33"/>
      <c r="C96" s="70" t="s">
        <v>124</v>
      </c>
      <c r="D96" s="34"/>
      <c r="E96" s="34"/>
      <c r="F96" s="34"/>
      <c r="G96" s="34"/>
      <c r="H96" s="34"/>
      <c r="I96" s="102"/>
      <c r="J96" s="153">
        <f>BK96</f>
        <v>0</v>
      </c>
      <c r="K96" s="34"/>
      <c r="L96" s="37"/>
      <c r="M96" s="66"/>
      <c r="N96" s="67"/>
      <c r="O96" s="67"/>
      <c r="P96" s="154">
        <f>P97+P522</f>
        <v>0</v>
      </c>
      <c r="Q96" s="67"/>
      <c r="R96" s="154">
        <f>R97+R522</f>
        <v>64.517310870000003</v>
      </c>
      <c r="S96" s="67"/>
      <c r="T96" s="155">
        <f>T97+T522</f>
        <v>46.482197499999998</v>
      </c>
      <c r="AT96" s="16" t="s">
        <v>69</v>
      </c>
      <c r="AU96" s="16" t="s">
        <v>94</v>
      </c>
      <c r="BK96" s="156">
        <f>BK97+BK522</f>
        <v>0</v>
      </c>
    </row>
    <row r="97" spans="2:65" s="10" customFormat="1" ht="25.9" customHeight="1">
      <c r="B97" s="157"/>
      <c r="C97" s="158"/>
      <c r="D97" s="159" t="s">
        <v>69</v>
      </c>
      <c r="E97" s="160" t="s">
        <v>125</v>
      </c>
      <c r="F97" s="160" t="s">
        <v>126</v>
      </c>
      <c r="G97" s="158"/>
      <c r="H97" s="158"/>
      <c r="I97" s="161"/>
      <c r="J97" s="162">
        <f>BK97</f>
        <v>0</v>
      </c>
      <c r="K97" s="158"/>
      <c r="L97" s="163"/>
      <c r="M97" s="164"/>
      <c r="N97" s="165"/>
      <c r="O97" s="165"/>
      <c r="P97" s="166">
        <f>P98+P124+P129+P139+P294+P303+P332+P343+P463+P474+P512+P520</f>
        <v>0</v>
      </c>
      <c r="Q97" s="165"/>
      <c r="R97" s="166">
        <f>R98+R124+R129+R139+R294+R303+R332+R343+R463+R474+R512+R520</f>
        <v>63.066964230000004</v>
      </c>
      <c r="S97" s="165"/>
      <c r="T97" s="167">
        <f>T98+T124+T129+T139+T294+T303+T332+T343+T463+T474+T512+T520</f>
        <v>46.065638</v>
      </c>
      <c r="AR97" s="168" t="s">
        <v>78</v>
      </c>
      <c r="AT97" s="169" t="s">
        <v>69</v>
      </c>
      <c r="AU97" s="169" t="s">
        <v>70</v>
      </c>
      <c r="AY97" s="168" t="s">
        <v>127</v>
      </c>
      <c r="BK97" s="170">
        <f>BK98+BK124+BK129+BK139+BK294+BK303+BK332+BK343+BK463+BK474+BK512+BK520</f>
        <v>0</v>
      </c>
    </row>
    <row r="98" spans="2:65" s="10" customFormat="1" ht="22.9" customHeight="1">
      <c r="B98" s="157"/>
      <c r="C98" s="158"/>
      <c r="D98" s="159" t="s">
        <v>69</v>
      </c>
      <c r="E98" s="171" t="s">
        <v>78</v>
      </c>
      <c r="F98" s="171" t="s">
        <v>1237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SUM(P99:P123)</f>
        <v>0</v>
      </c>
      <c r="Q98" s="165"/>
      <c r="R98" s="166">
        <f>SUM(R99:R123)</f>
        <v>0</v>
      </c>
      <c r="S98" s="165"/>
      <c r="T98" s="167">
        <f>SUM(T99:T123)</f>
        <v>13.2544</v>
      </c>
      <c r="AR98" s="168" t="s">
        <v>78</v>
      </c>
      <c r="AT98" s="169" t="s">
        <v>69</v>
      </c>
      <c r="AU98" s="169" t="s">
        <v>78</v>
      </c>
      <c r="AY98" s="168" t="s">
        <v>127</v>
      </c>
      <c r="BK98" s="170">
        <f>SUM(BK99:BK123)</f>
        <v>0</v>
      </c>
    </row>
    <row r="99" spans="2:65" s="1" customFormat="1" ht="16.5" customHeight="1">
      <c r="B99" s="33"/>
      <c r="C99" s="173" t="s">
        <v>78</v>
      </c>
      <c r="D99" s="173" t="s">
        <v>128</v>
      </c>
      <c r="E99" s="174" t="s">
        <v>129</v>
      </c>
      <c r="F99" s="175" t="s">
        <v>130</v>
      </c>
      <c r="G99" s="176" t="s">
        <v>131</v>
      </c>
      <c r="H99" s="177">
        <v>24.32</v>
      </c>
      <c r="I99" s="178"/>
      <c r="J99" s="179">
        <f>ROUND(I99*H99,2)</f>
        <v>0</v>
      </c>
      <c r="K99" s="175" t="s">
        <v>132</v>
      </c>
      <c r="L99" s="37"/>
      <c r="M99" s="180" t="s">
        <v>1</v>
      </c>
      <c r="N99" s="181" t="s">
        <v>41</v>
      </c>
      <c r="O99" s="59"/>
      <c r="P99" s="182">
        <f>O99*H99</f>
        <v>0</v>
      </c>
      <c r="Q99" s="182">
        <v>0</v>
      </c>
      <c r="R99" s="182">
        <f>Q99*H99</f>
        <v>0</v>
      </c>
      <c r="S99" s="182">
        <v>0.255</v>
      </c>
      <c r="T99" s="183">
        <f>S99*H99</f>
        <v>6.2016</v>
      </c>
      <c r="AR99" s="16" t="s">
        <v>133</v>
      </c>
      <c r="AT99" s="16" t="s">
        <v>128</v>
      </c>
      <c r="AU99" s="16" t="s">
        <v>80</v>
      </c>
      <c r="AY99" s="16" t="s">
        <v>127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78</v>
      </c>
      <c r="BK99" s="184">
        <f>ROUND(I99*H99,2)</f>
        <v>0</v>
      </c>
      <c r="BL99" s="16" t="s">
        <v>133</v>
      </c>
      <c r="BM99" s="16" t="s">
        <v>134</v>
      </c>
    </row>
    <row r="100" spans="2:65" s="11" customFormat="1">
      <c r="B100" s="185"/>
      <c r="C100" s="186"/>
      <c r="D100" s="187" t="s">
        <v>135</v>
      </c>
      <c r="E100" s="188" t="s">
        <v>1</v>
      </c>
      <c r="F100" s="189" t="s">
        <v>136</v>
      </c>
      <c r="G100" s="186"/>
      <c r="H100" s="188" t="s">
        <v>1</v>
      </c>
      <c r="I100" s="190"/>
      <c r="J100" s="186"/>
      <c r="K100" s="186"/>
      <c r="L100" s="191"/>
      <c r="M100" s="192"/>
      <c r="N100" s="193"/>
      <c r="O100" s="193"/>
      <c r="P100" s="193"/>
      <c r="Q100" s="193"/>
      <c r="R100" s="193"/>
      <c r="S100" s="193"/>
      <c r="T100" s="194"/>
      <c r="AT100" s="195" t="s">
        <v>135</v>
      </c>
      <c r="AU100" s="195" t="s">
        <v>80</v>
      </c>
      <c r="AV100" s="11" t="s">
        <v>78</v>
      </c>
      <c r="AW100" s="11" t="s">
        <v>32</v>
      </c>
      <c r="AX100" s="11" t="s">
        <v>70</v>
      </c>
      <c r="AY100" s="195" t="s">
        <v>127</v>
      </c>
    </row>
    <row r="101" spans="2:65" s="12" customFormat="1">
      <c r="B101" s="196"/>
      <c r="C101" s="197"/>
      <c r="D101" s="187" t="s">
        <v>135</v>
      </c>
      <c r="E101" s="198" t="s">
        <v>1</v>
      </c>
      <c r="F101" s="199" t="s">
        <v>137</v>
      </c>
      <c r="G101" s="197"/>
      <c r="H101" s="200">
        <v>12.83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135</v>
      </c>
      <c r="AU101" s="206" t="s">
        <v>80</v>
      </c>
      <c r="AV101" s="12" t="s">
        <v>80</v>
      </c>
      <c r="AW101" s="12" t="s">
        <v>32</v>
      </c>
      <c r="AX101" s="12" t="s">
        <v>70</v>
      </c>
      <c r="AY101" s="206" t="s">
        <v>127</v>
      </c>
    </row>
    <row r="102" spans="2:65" s="12" customFormat="1">
      <c r="B102" s="196"/>
      <c r="C102" s="197"/>
      <c r="D102" s="187" t="s">
        <v>135</v>
      </c>
      <c r="E102" s="198" t="s">
        <v>1</v>
      </c>
      <c r="F102" s="199" t="s">
        <v>138</v>
      </c>
      <c r="G102" s="197"/>
      <c r="H102" s="200">
        <v>3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135</v>
      </c>
      <c r="AU102" s="206" t="s">
        <v>80</v>
      </c>
      <c r="AV102" s="12" t="s">
        <v>80</v>
      </c>
      <c r="AW102" s="12" t="s">
        <v>32</v>
      </c>
      <c r="AX102" s="12" t="s">
        <v>70</v>
      </c>
      <c r="AY102" s="206" t="s">
        <v>127</v>
      </c>
    </row>
    <row r="103" spans="2:65" s="12" customFormat="1">
      <c r="B103" s="196"/>
      <c r="C103" s="197"/>
      <c r="D103" s="187" t="s">
        <v>135</v>
      </c>
      <c r="E103" s="198" t="s">
        <v>1</v>
      </c>
      <c r="F103" s="199" t="s">
        <v>139</v>
      </c>
      <c r="G103" s="197"/>
      <c r="H103" s="200">
        <v>8.49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135</v>
      </c>
      <c r="AU103" s="206" t="s">
        <v>80</v>
      </c>
      <c r="AV103" s="12" t="s">
        <v>80</v>
      </c>
      <c r="AW103" s="12" t="s">
        <v>32</v>
      </c>
      <c r="AX103" s="12" t="s">
        <v>70</v>
      </c>
      <c r="AY103" s="206" t="s">
        <v>127</v>
      </c>
    </row>
    <row r="104" spans="2:65" s="13" customFormat="1">
      <c r="B104" s="207"/>
      <c r="C104" s="208"/>
      <c r="D104" s="187" t="s">
        <v>135</v>
      </c>
      <c r="E104" s="209" t="s">
        <v>1</v>
      </c>
      <c r="F104" s="210" t="s">
        <v>140</v>
      </c>
      <c r="G104" s="208"/>
      <c r="H104" s="211">
        <v>24.32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135</v>
      </c>
      <c r="AU104" s="217" t="s">
        <v>80</v>
      </c>
      <c r="AV104" s="13" t="s">
        <v>133</v>
      </c>
      <c r="AW104" s="13" t="s">
        <v>32</v>
      </c>
      <c r="AX104" s="13" t="s">
        <v>78</v>
      </c>
      <c r="AY104" s="217" t="s">
        <v>127</v>
      </c>
    </row>
    <row r="105" spans="2:65" s="1" customFormat="1" ht="16.5" customHeight="1">
      <c r="B105" s="33"/>
      <c r="C105" s="173" t="s">
        <v>80</v>
      </c>
      <c r="D105" s="173" t="s">
        <v>128</v>
      </c>
      <c r="E105" s="174" t="s">
        <v>141</v>
      </c>
      <c r="F105" s="175" t="s">
        <v>142</v>
      </c>
      <c r="G105" s="176" t="s">
        <v>131</v>
      </c>
      <c r="H105" s="177">
        <v>24.32</v>
      </c>
      <c r="I105" s="178"/>
      <c r="J105" s="179">
        <f>ROUND(I105*H105,2)</f>
        <v>0</v>
      </c>
      <c r="K105" s="175" t="s">
        <v>132</v>
      </c>
      <c r="L105" s="37"/>
      <c r="M105" s="180" t="s">
        <v>1</v>
      </c>
      <c r="N105" s="181" t="s">
        <v>41</v>
      </c>
      <c r="O105" s="59"/>
      <c r="P105" s="182">
        <f>O105*H105</f>
        <v>0</v>
      </c>
      <c r="Q105" s="182">
        <v>0</v>
      </c>
      <c r="R105" s="182">
        <f>Q105*H105</f>
        <v>0</v>
      </c>
      <c r="S105" s="182">
        <v>0.28999999999999998</v>
      </c>
      <c r="T105" s="183">
        <f>S105*H105</f>
        <v>7.0527999999999995</v>
      </c>
      <c r="AR105" s="16" t="s">
        <v>133</v>
      </c>
      <c r="AT105" s="16" t="s">
        <v>128</v>
      </c>
      <c r="AU105" s="16" t="s">
        <v>80</v>
      </c>
      <c r="AY105" s="16" t="s">
        <v>127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78</v>
      </c>
      <c r="BK105" s="184">
        <f>ROUND(I105*H105,2)</f>
        <v>0</v>
      </c>
      <c r="BL105" s="16" t="s">
        <v>133</v>
      </c>
      <c r="BM105" s="16" t="s">
        <v>143</v>
      </c>
    </row>
    <row r="106" spans="2:65" s="1" customFormat="1" ht="16.5" customHeight="1">
      <c r="B106" s="33"/>
      <c r="C106" s="173" t="s">
        <v>144</v>
      </c>
      <c r="D106" s="173" t="s">
        <v>128</v>
      </c>
      <c r="E106" s="174" t="s">
        <v>145</v>
      </c>
      <c r="F106" s="175" t="s">
        <v>146</v>
      </c>
      <c r="G106" s="176" t="s">
        <v>147</v>
      </c>
      <c r="H106" s="177">
        <v>2.1190000000000002</v>
      </c>
      <c r="I106" s="178"/>
      <c r="J106" s="179">
        <f>ROUND(I106*H106,2)</f>
        <v>0</v>
      </c>
      <c r="K106" s="175" t="s">
        <v>132</v>
      </c>
      <c r="L106" s="37"/>
      <c r="M106" s="180" t="s">
        <v>1</v>
      </c>
      <c r="N106" s="181" t="s">
        <v>41</v>
      </c>
      <c r="O106" s="59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6" t="s">
        <v>133</v>
      </c>
      <c r="AT106" s="16" t="s">
        <v>128</v>
      </c>
      <c r="AU106" s="16" t="s">
        <v>80</v>
      </c>
      <c r="AY106" s="16" t="s">
        <v>127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78</v>
      </c>
      <c r="BK106" s="184">
        <f>ROUND(I106*H106,2)</f>
        <v>0</v>
      </c>
      <c r="BL106" s="16" t="s">
        <v>133</v>
      </c>
      <c r="BM106" s="16" t="s">
        <v>148</v>
      </c>
    </row>
    <row r="107" spans="2:65" s="11" customFormat="1">
      <c r="B107" s="185"/>
      <c r="C107" s="186"/>
      <c r="D107" s="187" t="s">
        <v>135</v>
      </c>
      <c r="E107" s="188" t="s">
        <v>1</v>
      </c>
      <c r="F107" s="189" t="s">
        <v>149</v>
      </c>
      <c r="G107" s="186"/>
      <c r="H107" s="188" t="s">
        <v>1</v>
      </c>
      <c r="I107" s="190"/>
      <c r="J107" s="186"/>
      <c r="K107" s="186"/>
      <c r="L107" s="191"/>
      <c r="M107" s="192"/>
      <c r="N107" s="193"/>
      <c r="O107" s="193"/>
      <c r="P107" s="193"/>
      <c r="Q107" s="193"/>
      <c r="R107" s="193"/>
      <c r="S107" s="193"/>
      <c r="T107" s="194"/>
      <c r="AT107" s="195" t="s">
        <v>135</v>
      </c>
      <c r="AU107" s="195" t="s">
        <v>80</v>
      </c>
      <c r="AV107" s="11" t="s">
        <v>78</v>
      </c>
      <c r="AW107" s="11" t="s">
        <v>32</v>
      </c>
      <c r="AX107" s="11" t="s">
        <v>70</v>
      </c>
      <c r="AY107" s="195" t="s">
        <v>127</v>
      </c>
    </row>
    <row r="108" spans="2:65" s="12" customFormat="1">
      <c r="B108" s="196"/>
      <c r="C108" s="197"/>
      <c r="D108" s="187" t="s">
        <v>135</v>
      </c>
      <c r="E108" s="198" t="s">
        <v>1</v>
      </c>
      <c r="F108" s="199" t="s">
        <v>150</v>
      </c>
      <c r="G108" s="197"/>
      <c r="H108" s="200">
        <v>2.1190000000000002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135</v>
      </c>
      <c r="AU108" s="206" t="s">
        <v>80</v>
      </c>
      <c r="AV108" s="12" t="s">
        <v>80</v>
      </c>
      <c r="AW108" s="12" t="s">
        <v>32</v>
      </c>
      <c r="AX108" s="12" t="s">
        <v>70</v>
      </c>
      <c r="AY108" s="206" t="s">
        <v>127</v>
      </c>
    </row>
    <row r="109" spans="2:65" s="13" customFormat="1">
      <c r="B109" s="207"/>
      <c r="C109" s="208"/>
      <c r="D109" s="187" t="s">
        <v>135</v>
      </c>
      <c r="E109" s="209" t="s">
        <v>1</v>
      </c>
      <c r="F109" s="210" t="s">
        <v>140</v>
      </c>
      <c r="G109" s="208"/>
      <c r="H109" s="211">
        <v>2.1190000000000002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135</v>
      </c>
      <c r="AU109" s="217" t="s">
        <v>80</v>
      </c>
      <c r="AV109" s="13" t="s">
        <v>133</v>
      </c>
      <c r="AW109" s="13" t="s">
        <v>32</v>
      </c>
      <c r="AX109" s="13" t="s">
        <v>78</v>
      </c>
      <c r="AY109" s="217" t="s">
        <v>127</v>
      </c>
    </row>
    <row r="110" spans="2:65" s="1" customFormat="1" ht="16.5" customHeight="1">
      <c r="B110" s="33"/>
      <c r="C110" s="173" t="s">
        <v>133</v>
      </c>
      <c r="D110" s="173" t="s">
        <v>128</v>
      </c>
      <c r="E110" s="174" t="s">
        <v>151</v>
      </c>
      <c r="F110" s="175" t="s">
        <v>152</v>
      </c>
      <c r="G110" s="176" t="s">
        <v>147</v>
      </c>
      <c r="H110" s="177">
        <v>2.1190000000000002</v>
      </c>
      <c r="I110" s="178"/>
      <c r="J110" s="179">
        <f t="shared" ref="J110:J115" si="0">ROUND(I110*H110,2)</f>
        <v>0</v>
      </c>
      <c r="K110" s="175" t="s">
        <v>132</v>
      </c>
      <c r="L110" s="37"/>
      <c r="M110" s="180" t="s">
        <v>1</v>
      </c>
      <c r="N110" s="181" t="s">
        <v>41</v>
      </c>
      <c r="O110" s="59"/>
      <c r="P110" s="182">
        <f t="shared" ref="P110:P115" si="1">O110*H110</f>
        <v>0</v>
      </c>
      <c r="Q110" s="182">
        <v>0</v>
      </c>
      <c r="R110" s="182">
        <f t="shared" ref="R110:R115" si="2">Q110*H110</f>
        <v>0</v>
      </c>
      <c r="S110" s="182">
        <v>0</v>
      </c>
      <c r="T110" s="183">
        <f t="shared" ref="T110:T115" si="3">S110*H110</f>
        <v>0</v>
      </c>
      <c r="AR110" s="16" t="s">
        <v>133</v>
      </c>
      <c r="AT110" s="16" t="s">
        <v>128</v>
      </c>
      <c r="AU110" s="16" t="s">
        <v>80</v>
      </c>
      <c r="AY110" s="16" t="s">
        <v>127</v>
      </c>
      <c r="BE110" s="184">
        <f t="shared" ref="BE110:BE115" si="4">IF(N110="základní",J110,0)</f>
        <v>0</v>
      </c>
      <c r="BF110" s="184">
        <f t="shared" ref="BF110:BF115" si="5">IF(N110="snížená",J110,0)</f>
        <v>0</v>
      </c>
      <c r="BG110" s="184">
        <f t="shared" ref="BG110:BG115" si="6">IF(N110="zákl. přenesená",J110,0)</f>
        <v>0</v>
      </c>
      <c r="BH110" s="184">
        <f t="shared" ref="BH110:BH115" si="7">IF(N110="sníž. přenesená",J110,0)</f>
        <v>0</v>
      </c>
      <c r="BI110" s="184">
        <f t="shared" ref="BI110:BI115" si="8">IF(N110="nulová",J110,0)</f>
        <v>0</v>
      </c>
      <c r="BJ110" s="16" t="s">
        <v>78</v>
      </c>
      <c r="BK110" s="184">
        <f t="shared" ref="BK110:BK115" si="9">ROUND(I110*H110,2)</f>
        <v>0</v>
      </c>
      <c r="BL110" s="16" t="s">
        <v>133</v>
      </c>
      <c r="BM110" s="16" t="s">
        <v>153</v>
      </c>
    </row>
    <row r="111" spans="2:65" s="1" customFormat="1" ht="16.5" customHeight="1">
      <c r="B111" s="33"/>
      <c r="C111" s="173" t="s">
        <v>154</v>
      </c>
      <c r="D111" s="173" t="s">
        <v>128</v>
      </c>
      <c r="E111" s="174" t="s">
        <v>155</v>
      </c>
      <c r="F111" s="175" t="s">
        <v>156</v>
      </c>
      <c r="G111" s="176" t="s">
        <v>147</v>
      </c>
      <c r="H111" s="177">
        <v>2.1190000000000002</v>
      </c>
      <c r="I111" s="178"/>
      <c r="J111" s="179">
        <f t="shared" si="0"/>
        <v>0</v>
      </c>
      <c r="K111" s="175" t="s">
        <v>132</v>
      </c>
      <c r="L111" s="37"/>
      <c r="M111" s="180" t="s">
        <v>1</v>
      </c>
      <c r="N111" s="181" t="s">
        <v>41</v>
      </c>
      <c r="O111" s="59"/>
      <c r="P111" s="182">
        <f t="shared" si="1"/>
        <v>0</v>
      </c>
      <c r="Q111" s="182">
        <v>0</v>
      </c>
      <c r="R111" s="182">
        <f t="shared" si="2"/>
        <v>0</v>
      </c>
      <c r="S111" s="182">
        <v>0</v>
      </c>
      <c r="T111" s="183">
        <f t="shared" si="3"/>
        <v>0</v>
      </c>
      <c r="AR111" s="16" t="s">
        <v>133</v>
      </c>
      <c r="AT111" s="16" t="s">
        <v>128</v>
      </c>
      <c r="AU111" s="16" t="s">
        <v>80</v>
      </c>
      <c r="AY111" s="16" t="s">
        <v>127</v>
      </c>
      <c r="BE111" s="184">
        <f t="shared" si="4"/>
        <v>0</v>
      </c>
      <c r="BF111" s="184">
        <f t="shared" si="5"/>
        <v>0</v>
      </c>
      <c r="BG111" s="184">
        <f t="shared" si="6"/>
        <v>0</v>
      </c>
      <c r="BH111" s="184">
        <f t="shared" si="7"/>
        <v>0</v>
      </c>
      <c r="BI111" s="184">
        <f t="shared" si="8"/>
        <v>0</v>
      </c>
      <c r="BJ111" s="16" t="s">
        <v>78</v>
      </c>
      <c r="BK111" s="184">
        <f t="shared" si="9"/>
        <v>0</v>
      </c>
      <c r="BL111" s="16" t="s">
        <v>133</v>
      </c>
      <c r="BM111" s="16" t="s">
        <v>157</v>
      </c>
    </row>
    <row r="112" spans="2:65" s="1" customFormat="1" ht="16.5" customHeight="1">
      <c r="B112" s="33"/>
      <c r="C112" s="173" t="s">
        <v>158</v>
      </c>
      <c r="D112" s="173" t="s">
        <v>128</v>
      </c>
      <c r="E112" s="174" t="s">
        <v>159</v>
      </c>
      <c r="F112" s="175" t="s">
        <v>160</v>
      </c>
      <c r="G112" s="176" t="s">
        <v>147</v>
      </c>
      <c r="H112" s="177">
        <v>2.1190000000000002</v>
      </c>
      <c r="I112" s="178"/>
      <c r="J112" s="179">
        <f t="shared" si="0"/>
        <v>0</v>
      </c>
      <c r="K112" s="175" t="s">
        <v>132</v>
      </c>
      <c r="L112" s="37"/>
      <c r="M112" s="180" t="s">
        <v>1</v>
      </c>
      <c r="N112" s="181" t="s">
        <v>41</v>
      </c>
      <c r="O112" s="59"/>
      <c r="P112" s="182">
        <f t="shared" si="1"/>
        <v>0</v>
      </c>
      <c r="Q112" s="182">
        <v>0</v>
      </c>
      <c r="R112" s="182">
        <f t="shared" si="2"/>
        <v>0</v>
      </c>
      <c r="S112" s="182">
        <v>0</v>
      </c>
      <c r="T112" s="183">
        <f t="shared" si="3"/>
        <v>0</v>
      </c>
      <c r="AR112" s="16" t="s">
        <v>133</v>
      </c>
      <c r="AT112" s="16" t="s">
        <v>128</v>
      </c>
      <c r="AU112" s="16" t="s">
        <v>80</v>
      </c>
      <c r="AY112" s="16" t="s">
        <v>127</v>
      </c>
      <c r="BE112" s="184">
        <f t="shared" si="4"/>
        <v>0</v>
      </c>
      <c r="BF112" s="184">
        <f t="shared" si="5"/>
        <v>0</v>
      </c>
      <c r="BG112" s="184">
        <f t="shared" si="6"/>
        <v>0</v>
      </c>
      <c r="BH112" s="184">
        <f t="shared" si="7"/>
        <v>0</v>
      </c>
      <c r="BI112" s="184">
        <f t="shared" si="8"/>
        <v>0</v>
      </c>
      <c r="BJ112" s="16" t="s">
        <v>78</v>
      </c>
      <c r="BK112" s="184">
        <f t="shared" si="9"/>
        <v>0</v>
      </c>
      <c r="BL112" s="16" t="s">
        <v>133</v>
      </c>
      <c r="BM112" s="16" t="s">
        <v>161</v>
      </c>
    </row>
    <row r="113" spans="2:65" s="1" customFormat="1" ht="16.5" customHeight="1">
      <c r="B113" s="33"/>
      <c r="C113" s="173" t="s">
        <v>162</v>
      </c>
      <c r="D113" s="173" t="s">
        <v>128</v>
      </c>
      <c r="E113" s="174" t="s">
        <v>163</v>
      </c>
      <c r="F113" s="175" t="s">
        <v>164</v>
      </c>
      <c r="G113" s="176" t="s">
        <v>147</v>
      </c>
      <c r="H113" s="177">
        <v>2.1190000000000002</v>
      </c>
      <c r="I113" s="178"/>
      <c r="J113" s="179">
        <f t="shared" si="0"/>
        <v>0</v>
      </c>
      <c r="K113" s="175" t="s">
        <v>132</v>
      </c>
      <c r="L113" s="37"/>
      <c r="M113" s="180" t="s">
        <v>1</v>
      </c>
      <c r="N113" s="181" t="s">
        <v>41</v>
      </c>
      <c r="O113" s="59"/>
      <c r="P113" s="182">
        <f t="shared" si="1"/>
        <v>0</v>
      </c>
      <c r="Q113" s="182">
        <v>0</v>
      </c>
      <c r="R113" s="182">
        <f t="shared" si="2"/>
        <v>0</v>
      </c>
      <c r="S113" s="182">
        <v>0</v>
      </c>
      <c r="T113" s="183">
        <f t="shared" si="3"/>
        <v>0</v>
      </c>
      <c r="AR113" s="16" t="s">
        <v>133</v>
      </c>
      <c r="AT113" s="16" t="s">
        <v>128</v>
      </c>
      <c r="AU113" s="16" t="s">
        <v>80</v>
      </c>
      <c r="AY113" s="16" t="s">
        <v>127</v>
      </c>
      <c r="BE113" s="184">
        <f t="shared" si="4"/>
        <v>0</v>
      </c>
      <c r="BF113" s="184">
        <f t="shared" si="5"/>
        <v>0</v>
      </c>
      <c r="BG113" s="184">
        <f t="shared" si="6"/>
        <v>0</v>
      </c>
      <c r="BH113" s="184">
        <f t="shared" si="7"/>
        <v>0</v>
      </c>
      <c r="BI113" s="184">
        <f t="shared" si="8"/>
        <v>0</v>
      </c>
      <c r="BJ113" s="16" t="s">
        <v>78</v>
      </c>
      <c r="BK113" s="184">
        <f t="shared" si="9"/>
        <v>0</v>
      </c>
      <c r="BL113" s="16" t="s">
        <v>133</v>
      </c>
      <c r="BM113" s="16" t="s">
        <v>165</v>
      </c>
    </row>
    <row r="114" spans="2:65" s="1" customFormat="1" ht="16.5" customHeight="1">
      <c r="B114" s="33"/>
      <c r="C114" s="173" t="s">
        <v>166</v>
      </c>
      <c r="D114" s="173" t="s">
        <v>128</v>
      </c>
      <c r="E114" s="174" t="s">
        <v>167</v>
      </c>
      <c r="F114" s="175" t="s">
        <v>168</v>
      </c>
      <c r="G114" s="176" t="s">
        <v>147</v>
      </c>
      <c r="H114" s="177">
        <v>2.1190000000000002</v>
      </c>
      <c r="I114" s="178"/>
      <c r="J114" s="179">
        <f t="shared" si="0"/>
        <v>0</v>
      </c>
      <c r="K114" s="175" t="s">
        <v>132</v>
      </c>
      <c r="L114" s="37"/>
      <c r="M114" s="180" t="s">
        <v>1</v>
      </c>
      <c r="N114" s="181" t="s">
        <v>41</v>
      </c>
      <c r="O114" s="59"/>
      <c r="P114" s="182">
        <f t="shared" si="1"/>
        <v>0</v>
      </c>
      <c r="Q114" s="182">
        <v>0</v>
      </c>
      <c r="R114" s="182">
        <f t="shared" si="2"/>
        <v>0</v>
      </c>
      <c r="S114" s="182">
        <v>0</v>
      </c>
      <c r="T114" s="183">
        <f t="shared" si="3"/>
        <v>0</v>
      </c>
      <c r="AR114" s="16" t="s">
        <v>133</v>
      </c>
      <c r="AT114" s="16" t="s">
        <v>128</v>
      </c>
      <c r="AU114" s="16" t="s">
        <v>80</v>
      </c>
      <c r="AY114" s="16" t="s">
        <v>127</v>
      </c>
      <c r="BE114" s="184">
        <f t="shared" si="4"/>
        <v>0</v>
      </c>
      <c r="BF114" s="184">
        <f t="shared" si="5"/>
        <v>0</v>
      </c>
      <c r="BG114" s="184">
        <f t="shared" si="6"/>
        <v>0</v>
      </c>
      <c r="BH114" s="184">
        <f t="shared" si="7"/>
        <v>0</v>
      </c>
      <c r="BI114" s="184">
        <f t="shared" si="8"/>
        <v>0</v>
      </c>
      <c r="BJ114" s="16" t="s">
        <v>78</v>
      </c>
      <c r="BK114" s="184">
        <f t="shared" si="9"/>
        <v>0</v>
      </c>
      <c r="BL114" s="16" t="s">
        <v>133</v>
      </c>
      <c r="BM114" s="16" t="s">
        <v>169</v>
      </c>
    </row>
    <row r="115" spans="2:65" s="1" customFormat="1" ht="16.5" customHeight="1">
      <c r="B115" s="33"/>
      <c r="C115" s="173" t="s">
        <v>170</v>
      </c>
      <c r="D115" s="173" t="s">
        <v>128</v>
      </c>
      <c r="E115" s="174" t="s">
        <v>171</v>
      </c>
      <c r="F115" s="175" t="s">
        <v>172</v>
      </c>
      <c r="G115" s="176" t="s">
        <v>173</v>
      </c>
      <c r="H115" s="177">
        <v>3.496</v>
      </c>
      <c r="I115" s="178"/>
      <c r="J115" s="179">
        <f t="shared" si="0"/>
        <v>0</v>
      </c>
      <c r="K115" s="175" t="s">
        <v>132</v>
      </c>
      <c r="L115" s="37"/>
      <c r="M115" s="180" t="s">
        <v>1</v>
      </c>
      <c r="N115" s="181" t="s">
        <v>41</v>
      </c>
      <c r="O115" s="59"/>
      <c r="P115" s="182">
        <f t="shared" si="1"/>
        <v>0</v>
      </c>
      <c r="Q115" s="182">
        <v>0</v>
      </c>
      <c r="R115" s="182">
        <f t="shared" si="2"/>
        <v>0</v>
      </c>
      <c r="S115" s="182">
        <v>0</v>
      </c>
      <c r="T115" s="183">
        <f t="shared" si="3"/>
        <v>0</v>
      </c>
      <c r="AR115" s="16" t="s">
        <v>133</v>
      </c>
      <c r="AT115" s="16" t="s">
        <v>128</v>
      </c>
      <c r="AU115" s="16" t="s">
        <v>80</v>
      </c>
      <c r="AY115" s="16" t="s">
        <v>127</v>
      </c>
      <c r="BE115" s="184">
        <f t="shared" si="4"/>
        <v>0</v>
      </c>
      <c r="BF115" s="184">
        <f t="shared" si="5"/>
        <v>0</v>
      </c>
      <c r="BG115" s="184">
        <f t="shared" si="6"/>
        <v>0</v>
      </c>
      <c r="BH115" s="184">
        <f t="shared" si="7"/>
        <v>0</v>
      </c>
      <c r="BI115" s="184">
        <f t="shared" si="8"/>
        <v>0</v>
      </c>
      <c r="BJ115" s="16" t="s">
        <v>78</v>
      </c>
      <c r="BK115" s="184">
        <f t="shared" si="9"/>
        <v>0</v>
      </c>
      <c r="BL115" s="16" t="s">
        <v>133</v>
      </c>
      <c r="BM115" s="16" t="s">
        <v>174</v>
      </c>
    </row>
    <row r="116" spans="2:65" s="12" customFormat="1">
      <c r="B116" s="196"/>
      <c r="C116" s="197"/>
      <c r="D116" s="187" t="s">
        <v>135</v>
      </c>
      <c r="E116" s="198" t="s">
        <v>1</v>
      </c>
      <c r="F116" s="199" t="s">
        <v>175</v>
      </c>
      <c r="G116" s="197"/>
      <c r="H116" s="200">
        <v>3.496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135</v>
      </c>
      <c r="AU116" s="206" t="s">
        <v>80</v>
      </c>
      <c r="AV116" s="12" t="s">
        <v>80</v>
      </c>
      <c r="AW116" s="12" t="s">
        <v>32</v>
      </c>
      <c r="AX116" s="12" t="s">
        <v>70</v>
      </c>
      <c r="AY116" s="206" t="s">
        <v>127</v>
      </c>
    </row>
    <row r="117" spans="2:65" s="13" customFormat="1">
      <c r="B117" s="207"/>
      <c r="C117" s="208"/>
      <c r="D117" s="187" t="s">
        <v>135</v>
      </c>
      <c r="E117" s="209" t="s">
        <v>1</v>
      </c>
      <c r="F117" s="210" t="s">
        <v>140</v>
      </c>
      <c r="G117" s="208"/>
      <c r="H117" s="211">
        <v>3.496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135</v>
      </c>
      <c r="AU117" s="217" t="s">
        <v>80</v>
      </c>
      <c r="AV117" s="13" t="s">
        <v>133</v>
      </c>
      <c r="AW117" s="13" t="s">
        <v>32</v>
      </c>
      <c r="AX117" s="13" t="s">
        <v>78</v>
      </c>
      <c r="AY117" s="217" t="s">
        <v>127</v>
      </c>
    </row>
    <row r="118" spans="2:65" s="1" customFormat="1" ht="16.5" customHeight="1">
      <c r="B118" s="33"/>
      <c r="C118" s="173" t="s">
        <v>176</v>
      </c>
      <c r="D118" s="173" t="s">
        <v>128</v>
      </c>
      <c r="E118" s="174" t="s">
        <v>177</v>
      </c>
      <c r="F118" s="175" t="s">
        <v>178</v>
      </c>
      <c r="G118" s="176" t="s">
        <v>173</v>
      </c>
      <c r="H118" s="177">
        <v>13.254</v>
      </c>
      <c r="I118" s="178"/>
      <c r="J118" s="179">
        <f>ROUND(I118*H118,2)</f>
        <v>0</v>
      </c>
      <c r="K118" s="175" t="s">
        <v>132</v>
      </c>
      <c r="L118" s="37"/>
      <c r="M118" s="180" t="s">
        <v>1</v>
      </c>
      <c r="N118" s="181" t="s">
        <v>41</v>
      </c>
      <c r="O118" s="59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6" t="s">
        <v>133</v>
      </c>
      <c r="AT118" s="16" t="s">
        <v>128</v>
      </c>
      <c r="AU118" s="16" t="s">
        <v>80</v>
      </c>
      <c r="AY118" s="16" t="s">
        <v>127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78</v>
      </c>
      <c r="BK118" s="184">
        <f>ROUND(I118*H118,2)</f>
        <v>0</v>
      </c>
      <c r="BL118" s="16" t="s">
        <v>133</v>
      </c>
      <c r="BM118" s="16" t="s">
        <v>179</v>
      </c>
    </row>
    <row r="119" spans="2:65" s="1" customFormat="1" ht="16.5" customHeight="1">
      <c r="B119" s="33"/>
      <c r="C119" s="173" t="s">
        <v>180</v>
      </c>
      <c r="D119" s="173" t="s">
        <v>128</v>
      </c>
      <c r="E119" s="174" t="s">
        <v>181</v>
      </c>
      <c r="F119" s="175" t="s">
        <v>182</v>
      </c>
      <c r="G119" s="176" t="s">
        <v>173</v>
      </c>
      <c r="H119" s="177">
        <v>13.254</v>
      </c>
      <c r="I119" s="178"/>
      <c r="J119" s="179">
        <f>ROUND(I119*H119,2)</f>
        <v>0</v>
      </c>
      <c r="K119" s="175" t="s">
        <v>132</v>
      </c>
      <c r="L119" s="37"/>
      <c r="M119" s="180" t="s">
        <v>1</v>
      </c>
      <c r="N119" s="181" t="s">
        <v>41</v>
      </c>
      <c r="O119" s="59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6" t="s">
        <v>133</v>
      </c>
      <c r="AT119" s="16" t="s">
        <v>128</v>
      </c>
      <c r="AU119" s="16" t="s">
        <v>80</v>
      </c>
      <c r="AY119" s="16" t="s">
        <v>127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78</v>
      </c>
      <c r="BK119" s="184">
        <f>ROUND(I119*H119,2)</f>
        <v>0</v>
      </c>
      <c r="BL119" s="16" t="s">
        <v>133</v>
      </c>
      <c r="BM119" s="16" t="s">
        <v>183</v>
      </c>
    </row>
    <row r="120" spans="2:65" s="1" customFormat="1" ht="16.5" customHeight="1">
      <c r="B120" s="33"/>
      <c r="C120" s="173" t="s">
        <v>184</v>
      </c>
      <c r="D120" s="173" t="s">
        <v>128</v>
      </c>
      <c r="E120" s="174" t="s">
        <v>185</v>
      </c>
      <c r="F120" s="175" t="s">
        <v>186</v>
      </c>
      <c r="G120" s="176" t="s">
        <v>173</v>
      </c>
      <c r="H120" s="177">
        <v>185.55600000000001</v>
      </c>
      <c r="I120" s="178"/>
      <c r="J120" s="179">
        <f>ROUND(I120*H120,2)</f>
        <v>0</v>
      </c>
      <c r="K120" s="175" t="s">
        <v>132</v>
      </c>
      <c r="L120" s="37"/>
      <c r="M120" s="180" t="s">
        <v>1</v>
      </c>
      <c r="N120" s="181" t="s">
        <v>41</v>
      </c>
      <c r="O120" s="59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6" t="s">
        <v>133</v>
      </c>
      <c r="AT120" s="16" t="s">
        <v>128</v>
      </c>
      <c r="AU120" s="16" t="s">
        <v>80</v>
      </c>
      <c r="AY120" s="16" t="s">
        <v>127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78</v>
      </c>
      <c r="BK120" s="184">
        <f>ROUND(I120*H120,2)</f>
        <v>0</v>
      </c>
      <c r="BL120" s="16" t="s">
        <v>133</v>
      </c>
      <c r="BM120" s="16" t="s">
        <v>187</v>
      </c>
    </row>
    <row r="121" spans="2:65" s="12" customFormat="1">
      <c r="B121" s="196"/>
      <c r="C121" s="197"/>
      <c r="D121" s="187" t="s">
        <v>135</v>
      </c>
      <c r="E121" s="197"/>
      <c r="F121" s="199" t="s">
        <v>188</v>
      </c>
      <c r="G121" s="197"/>
      <c r="H121" s="200">
        <v>185.55600000000001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135</v>
      </c>
      <c r="AU121" s="206" t="s">
        <v>80</v>
      </c>
      <c r="AV121" s="12" t="s">
        <v>80</v>
      </c>
      <c r="AW121" s="12" t="s">
        <v>4</v>
      </c>
      <c r="AX121" s="12" t="s">
        <v>78</v>
      </c>
      <c r="AY121" s="206" t="s">
        <v>127</v>
      </c>
    </row>
    <row r="122" spans="2:65" s="1" customFormat="1" ht="16.5" customHeight="1">
      <c r="B122" s="33"/>
      <c r="C122" s="173" t="s">
        <v>189</v>
      </c>
      <c r="D122" s="173" t="s">
        <v>128</v>
      </c>
      <c r="E122" s="174" t="s">
        <v>190</v>
      </c>
      <c r="F122" s="175" t="s">
        <v>191</v>
      </c>
      <c r="G122" s="176" t="s">
        <v>173</v>
      </c>
      <c r="H122" s="177">
        <v>13.254</v>
      </c>
      <c r="I122" s="178"/>
      <c r="J122" s="179">
        <f>ROUND(I122*H122,2)</f>
        <v>0</v>
      </c>
      <c r="K122" s="175" t="s">
        <v>132</v>
      </c>
      <c r="L122" s="37"/>
      <c r="M122" s="180" t="s">
        <v>1</v>
      </c>
      <c r="N122" s="181" t="s">
        <v>41</v>
      </c>
      <c r="O122" s="5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6" t="s">
        <v>133</v>
      </c>
      <c r="AT122" s="16" t="s">
        <v>128</v>
      </c>
      <c r="AU122" s="16" t="s">
        <v>80</v>
      </c>
      <c r="AY122" s="16" t="s">
        <v>127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78</v>
      </c>
      <c r="BK122" s="184">
        <f>ROUND(I122*H122,2)</f>
        <v>0</v>
      </c>
      <c r="BL122" s="16" t="s">
        <v>133</v>
      </c>
      <c r="BM122" s="16" t="s">
        <v>192</v>
      </c>
    </row>
    <row r="123" spans="2:65" s="1" customFormat="1" ht="16.5" customHeight="1">
      <c r="B123" s="33"/>
      <c r="C123" s="173" t="s">
        <v>193</v>
      </c>
      <c r="D123" s="173" t="s">
        <v>128</v>
      </c>
      <c r="E123" s="174" t="s">
        <v>194</v>
      </c>
      <c r="F123" s="175" t="s">
        <v>195</v>
      </c>
      <c r="G123" s="176" t="s">
        <v>173</v>
      </c>
      <c r="H123" s="177">
        <v>13.254</v>
      </c>
      <c r="I123" s="178"/>
      <c r="J123" s="179">
        <f>ROUND(I123*H123,2)</f>
        <v>0</v>
      </c>
      <c r="K123" s="175" t="s">
        <v>1</v>
      </c>
      <c r="L123" s="37"/>
      <c r="M123" s="180" t="s">
        <v>1</v>
      </c>
      <c r="N123" s="181" t="s">
        <v>41</v>
      </c>
      <c r="O123" s="59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6" t="s">
        <v>133</v>
      </c>
      <c r="AT123" s="16" t="s">
        <v>128</v>
      </c>
      <c r="AU123" s="16" t="s">
        <v>80</v>
      </c>
      <c r="AY123" s="16" t="s">
        <v>127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78</v>
      </c>
      <c r="BK123" s="184">
        <f>ROUND(I123*H123,2)</f>
        <v>0</v>
      </c>
      <c r="BL123" s="16" t="s">
        <v>133</v>
      </c>
      <c r="BM123" s="16" t="s">
        <v>196</v>
      </c>
    </row>
    <row r="124" spans="2:65" s="10" customFormat="1" ht="22.9" customHeight="1">
      <c r="B124" s="157"/>
      <c r="C124" s="158"/>
      <c r="D124" s="159" t="s">
        <v>69</v>
      </c>
      <c r="E124" s="171" t="s">
        <v>144</v>
      </c>
      <c r="F124" s="171" t="s">
        <v>1238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SUM(P125:P128)</f>
        <v>0</v>
      </c>
      <c r="Q124" s="165"/>
      <c r="R124" s="166">
        <f>SUM(R125:R128)</f>
        <v>0.16932860000000002</v>
      </c>
      <c r="S124" s="165"/>
      <c r="T124" s="167">
        <f>SUM(T125:T128)</f>
        <v>0</v>
      </c>
      <c r="AR124" s="168" t="s">
        <v>78</v>
      </c>
      <c r="AT124" s="169" t="s">
        <v>69</v>
      </c>
      <c r="AU124" s="169" t="s">
        <v>78</v>
      </c>
      <c r="AY124" s="168" t="s">
        <v>127</v>
      </c>
      <c r="BK124" s="170">
        <f>SUM(BK125:BK128)</f>
        <v>0</v>
      </c>
    </row>
    <row r="125" spans="2:65" s="1" customFormat="1" ht="22.5" customHeight="1">
      <c r="B125" s="33"/>
      <c r="C125" s="173" t="s">
        <v>8</v>
      </c>
      <c r="D125" s="173" t="s">
        <v>128</v>
      </c>
      <c r="E125" s="174" t="s">
        <v>197</v>
      </c>
      <c r="F125" s="175" t="s">
        <v>198</v>
      </c>
      <c r="G125" s="176" t="s">
        <v>199</v>
      </c>
      <c r="H125" s="177">
        <v>7.6550000000000002</v>
      </c>
      <c r="I125" s="178"/>
      <c r="J125" s="179">
        <f>ROUND(I125*H125,2)</f>
        <v>0</v>
      </c>
      <c r="K125" s="175" t="s">
        <v>1</v>
      </c>
      <c r="L125" s="37"/>
      <c r="M125" s="180" t="s">
        <v>1</v>
      </c>
      <c r="N125" s="181" t="s">
        <v>41</v>
      </c>
      <c r="O125" s="59"/>
      <c r="P125" s="182">
        <f>O125*H125</f>
        <v>0</v>
      </c>
      <c r="Q125" s="182">
        <v>2.2120000000000001E-2</v>
      </c>
      <c r="R125" s="182">
        <f>Q125*H125</f>
        <v>0.16932860000000002</v>
      </c>
      <c r="S125" s="182">
        <v>0</v>
      </c>
      <c r="T125" s="183">
        <f>S125*H125</f>
        <v>0</v>
      </c>
      <c r="AR125" s="16" t="s">
        <v>133</v>
      </c>
      <c r="AT125" s="16" t="s">
        <v>128</v>
      </c>
      <c r="AU125" s="16" t="s">
        <v>80</v>
      </c>
      <c r="AY125" s="16" t="s">
        <v>127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78</v>
      </c>
      <c r="BK125" s="184">
        <f>ROUND(I125*H125,2)</f>
        <v>0</v>
      </c>
      <c r="BL125" s="16" t="s">
        <v>133</v>
      </c>
      <c r="BM125" s="16" t="s">
        <v>200</v>
      </c>
    </row>
    <row r="126" spans="2:65" s="12" customFormat="1">
      <c r="B126" s="196"/>
      <c r="C126" s="197"/>
      <c r="D126" s="187" t="s">
        <v>135</v>
      </c>
      <c r="E126" s="198" t="s">
        <v>1</v>
      </c>
      <c r="F126" s="199" t="s">
        <v>201</v>
      </c>
      <c r="G126" s="197"/>
      <c r="H126" s="200">
        <v>3.42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135</v>
      </c>
      <c r="AU126" s="206" t="s">
        <v>80</v>
      </c>
      <c r="AV126" s="12" t="s">
        <v>80</v>
      </c>
      <c r="AW126" s="12" t="s">
        <v>32</v>
      </c>
      <c r="AX126" s="12" t="s">
        <v>70</v>
      </c>
      <c r="AY126" s="206" t="s">
        <v>127</v>
      </c>
    </row>
    <row r="127" spans="2:65" s="12" customFormat="1">
      <c r="B127" s="196"/>
      <c r="C127" s="197"/>
      <c r="D127" s="187" t="s">
        <v>135</v>
      </c>
      <c r="E127" s="198" t="s">
        <v>1</v>
      </c>
      <c r="F127" s="199" t="s">
        <v>202</v>
      </c>
      <c r="G127" s="197"/>
      <c r="H127" s="200">
        <v>4.2350000000000003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135</v>
      </c>
      <c r="AU127" s="206" t="s">
        <v>80</v>
      </c>
      <c r="AV127" s="12" t="s">
        <v>80</v>
      </c>
      <c r="AW127" s="12" t="s">
        <v>32</v>
      </c>
      <c r="AX127" s="12" t="s">
        <v>70</v>
      </c>
      <c r="AY127" s="206" t="s">
        <v>127</v>
      </c>
    </row>
    <row r="128" spans="2:65" s="13" customFormat="1">
      <c r="B128" s="207"/>
      <c r="C128" s="208"/>
      <c r="D128" s="187" t="s">
        <v>135</v>
      </c>
      <c r="E128" s="209" t="s">
        <v>1</v>
      </c>
      <c r="F128" s="210" t="s">
        <v>140</v>
      </c>
      <c r="G128" s="208"/>
      <c r="H128" s="211">
        <v>7.6550000000000002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135</v>
      </c>
      <c r="AU128" s="217" t="s">
        <v>80</v>
      </c>
      <c r="AV128" s="13" t="s">
        <v>133</v>
      </c>
      <c r="AW128" s="13" t="s">
        <v>32</v>
      </c>
      <c r="AX128" s="13" t="s">
        <v>78</v>
      </c>
      <c r="AY128" s="217" t="s">
        <v>127</v>
      </c>
    </row>
    <row r="129" spans="2:65" s="10" customFormat="1" ht="22.9" customHeight="1">
      <c r="B129" s="157"/>
      <c r="C129" s="158"/>
      <c r="D129" s="159" t="s">
        <v>69</v>
      </c>
      <c r="E129" s="171" t="s">
        <v>154</v>
      </c>
      <c r="F129" s="171" t="s">
        <v>1239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SUM(P130:P138)</f>
        <v>0</v>
      </c>
      <c r="Q129" s="165"/>
      <c r="R129" s="166">
        <f>SUM(R130:R138)</f>
        <v>15.5344</v>
      </c>
      <c r="S129" s="165"/>
      <c r="T129" s="167">
        <f>SUM(T130:T138)</f>
        <v>0</v>
      </c>
      <c r="AR129" s="168" t="s">
        <v>78</v>
      </c>
      <c r="AT129" s="169" t="s">
        <v>69</v>
      </c>
      <c r="AU129" s="169" t="s">
        <v>78</v>
      </c>
      <c r="AY129" s="168" t="s">
        <v>127</v>
      </c>
      <c r="BK129" s="170">
        <f>SUM(BK130:BK138)</f>
        <v>0</v>
      </c>
    </row>
    <row r="130" spans="2:65" s="1" customFormat="1" ht="16.5" customHeight="1">
      <c r="B130" s="33"/>
      <c r="C130" s="173" t="s">
        <v>203</v>
      </c>
      <c r="D130" s="173" t="s">
        <v>128</v>
      </c>
      <c r="E130" s="174" t="s">
        <v>204</v>
      </c>
      <c r="F130" s="175" t="s">
        <v>205</v>
      </c>
      <c r="G130" s="176" t="s">
        <v>131</v>
      </c>
      <c r="H130" s="177">
        <v>24.32</v>
      </c>
      <c r="I130" s="178"/>
      <c r="J130" s="179">
        <f>ROUND(I130*H130,2)</f>
        <v>0</v>
      </c>
      <c r="K130" s="175" t="s">
        <v>132</v>
      </c>
      <c r="L130" s="37"/>
      <c r="M130" s="180" t="s">
        <v>1</v>
      </c>
      <c r="N130" s="181" t="s">
        <v>41</v>
      </c>
      <c r="O130" s="59"/>
      <c r="P130" s="182">
        <f>O130*H130</f>
        <v>0</v>
      </c>
      <c r="Q130" s="182">
        <v>0.39600000000000002</v>
      </c>
      <c r="R130" s="182">
        <f>Q130*H130</f>
        <v>9.6307200000000002</v>
      </c>
      <c r="S130" s="182">
        <v>0</v>
      </c>
      <c r="T130" s="183">
        <f>S130*H130</f>
        <v>0</v>
      </c>
      <c r="AR130" s="16" t="s">
        <v>133</v>
      </c>
      <c r="AT130" s="16" t="s">
        <v>128</v>
      </c>
      <c r="AU130" s="16" t="s">
        <v>80</v>
      </c>
      <c r="AY130" s="16" t="s">
        <v>127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78</v>
      </c>
      <c r="BK130" s="184">
        <f>ROUND(I130*H130,2)</f>
        <v>0</v>
      </c>
      <c r="BL130" s="16" t="s">
        <v>133</v>
      </c>
      <c r="BM130" s="16" t="s">
        <v>206</v>
      </c>
    </row>
    <row r="131" spans="2:65" s="1" customFormat="1" ht="33.75" customHeight="1">
      <c r="B131" s="33"/>
      <c r="C131" s="173" t="s">
        <v>207</v>
      </c>
      <c r="D131" s="173" t="s">
        <v>128</v>
      </c>
      <c r="E131" s="174" t="s">
        <v>208</v>
      </c>
      <c r="F131" s="175" t="s">
        <v>209</v>
      </c>
      <c r="G131" s="176" t="s">
        <v>131</v>
      </c>
      <c r="H131" s="177">
        <v>24.32</v>
      </c>
      <c r="I131" s="178"/>
      <c r="J131" s="179">
        <f>ROUND(I131*H131,2)</f>
        <v>0</v>
      </c>
      <c r="K131" s="175" t="s">
        <v>132</v>
      </c>
      <c r="L131" s="37"/>
      <c r="M131" s="180" t="s">
        <v>1</v>
      </c>
      <c r="N131" s="181" t="s">
        <v>41</v>
      </c>
      <c r="O131" s="59"/>
      <c r="P131" s="182">
        <f>O131*H131</f>
        <v>0</v>
      </c>
      <c r="Q131" s="182">
        <v>0.10100000000000001</v>
      </c>
      <c r="R131" s="182">
        <f>Q131*H131</f>
        <v>2.4563200000000003</v>
      </c>
      <c r="S131" s="182">
        <v>0</v>
      </c>
      <c r="T131" s="183">
        <f>S131*H131</f>
        <v>0</v>
      </c>
      <c r="AR131" s="16" t="s">
        <v>133</v>
      </c>
      <c r="AT131" s="16" t="s">
        <v>128</v>
      </c>
      <c r="AU131" s="16" t="s">
        <v>80</v>
      </c>
      <c r="AY131" s="16" t="s">
        <v>127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78</v>
      </c>
      <c r="BK131" s="184">
        <f>ROUND(I131*H131,2)</f>
        <v>0</v>
      </c>
      <c r="BL131" s="16" t="s">
        <v>133</v>
      </c>
      <c r="BM131" s="16" t="s">
        <v>210</v>
      </c>
    </row>
    <row r="132" spans="2:65" s="11" customFormat="1">
      <c r="B132" s="185"/>
      <c r="C132" s="186"/>
      <c r="D132" s="187" t="s">
        <v>135</v>
      </c>
      <c r="E132" s="188" t="s">
        <v>1</v>
      </c>
      <c r="F132" s="189" t="s">
        <v>211</v>
      </c>
      <c r="G132" s="186"/>
      <c r="H132" s="188" t="s">
        <v>1</v>
      </c>
      <c r="I132" s="190"/>
      <c r="J132" s="186"/>
      <c r="K132" s="186"/>
      <c r="L132" s="191"/>
      <c r="M132" s="192"/>
      <c r="N132" s="193"/>
      <c r="O132" s="193"/>
      <c r="P132" s="193"/>
      <c r="Q132" s="193"/>
      <c r="R132" s="193"/>
      <c r="S132" s="193"/>
      <c r="T132" s="194"/>
      <c r="AT132" s="195" t="s">
        <v>135</v>
      </c>
      <c r="AU132" s="195" t="s">
        <v>80</v>
      </c>
      <c r="AV132" s="11" t="s">
        <v>78</v>
      </c>
      <c r="AW132" s="11" t="s">
        <v>32</v>
      </c>
      <c r="AX132" s="11" t="s">
        <v>70</v>
      </c>
      <c r="AY132" s="195" t="s">
        <v>127</v>
      </c>
    </row>
    <row r="133" spans="2:65" s="12" customFormat="1">
      <c r="B133" s="196"/>
      <c r="C133" s="197"/>
      <c r="D133" s="187" t="s">
        <v>135</v>
      </c>
      <c r="E133" s="198" t="s">
        <v>1</v>
      </c>
      <c r="F133" s="199" t="s">
        <v>137</v>
      </c>
      <c r="G133" s="197"/>
      <c r="H133" s="200">
        <v>12.83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135</v>
      </c>
      <c r="AU133" s="206" t="s">
        <v>80</v>
      </c>
      <c r="AV133" s="12" t="s">
        <v>80</v>
      </c>
      <c r="AW133" s="12" t="s">
        <v>32</v>
      </c>
      <c r="AX133" s="12" t="s">
        <v>70</v>
      </c>
      <c r="AY133" s="206" t="s">
        <v>127</v>
      </c>
    </row>
    <row r="134" spans="2:65" s="12" customFormat="1">
      <c r="B134" s="196"/>
      <c r="C134" s="197"/>
      <c r="D134" s="187" t="s">
        <v>135</v>
      </c>
      <c r="E134" s="198" t="s">
        <v>1</v>
      </c>
      <c r="F134" s="199" t="s">
        <v>138</v>
      </c>
      <c r="G134" s="197"/>
      <c r="H134" s="200">
        <v>3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135</v>
      </c>
      <c r="AU134" s="206" t="s">
        <v>80</v>
      </c>
      <c r="AV134" s="12" t="s">
        <v>80</v>
      </c>
      <c r="AW134" s="12" t="s">
        <v>32</v>
      </c>
      <c r="AX134" s="12" t="s">
        <v>70</v>
      </c>
      <c r="AY134" s="206" t="s">
        <v>127</v>
      </c>
    </row>
    <row r="135" spans="2:65" s="12" customFormat="1">
      <c r="B135" s="196"/>
      <c r="C135" s="197"/>
      <c r="D135" s="187" t="s">
        <v>135</v>
      </c>
      <c r="E135" s="198" t="s">
        <v>1</v>
      </c>
      <c r="F135" s="199" t="s">
        <v>139</v>
      </c>
      <c r="G135" s="197"/>
      <c r="H135" s="200">
        <v>8.49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135</v>
      </c>
      <c r="AU135" s="206" t="s">
        <v>80</v>
      </c>
      <c r="AV135" s="12" t="s">
        <v>80</v>
      </c>
      <c r="AW135" s="12" t="s">
        <v>32</v>
      </c>
      <c r="AX135" s="12" t="s">
        <v>70</v>
      </c>
      <c r="AY135" s="206" t="s">
        <v>127</v>
      </c>
    </row>
    <row r="136" spans="2:65" s="13" customFormat="1">
      <c r="B136" s="207"/>
      <c r="C136" s="208"/>
      <c r="D136" s="187" t="s">
        <v>135</v>
      </c>
      <c r="E136" s="209" t="s">
        <v>1</v>
      </c>
      <c r="F136" s="210" t="s">
        <v>140</v>
      </c>
      <c r="G136" s="208"/>
      <c r="H136" s="211">
        <v>24.32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135</v>
      </c>
      <c r="AU136" s="217" t="s">
        <v>80</v>
      </c>
      <c r="AV136" s="13" t="s">
        <v>133</v>
      </c>
      <c r="AW136" s="13" t="s">
        <v>32</v>
      </c>
      <c r="AX136" s="13" t="s">
        <v>78</v>
      </c>
      <c r="AY136" s="217" t="s">
        <v>127</v>
      </c>
    </row>
    <row r="137" spans="2:65" s="1" customFormat="1" ht="16.5" customHeight="1">
      <c r="B137" s="33"/>
      <c r="C137" s="218" t="s">
        <v>212</v>
      </c>
      <c r="D137" s="218" t="s">
        <v>213</v>
      </c>
      <c r="E137" s="219" t="s">
        <v>214</v>
      </c>
      <c r="F137" s="220" t="s">
        <v>215</v>
      </c>
      <c r="G137" s="221" t="s">
        <v>131</v>
      </c>
      <c r="H137" s="222">
        <v>25.536000000000001</v>
      </c>
      <c r="I137" s="223"/>
      <c r="J137" s="224">
        <f>ROUND(I137*H137,2)</f>
        <v>0</v>
      </c>
      <c r="K137" s="220" t="s">
        <v>1</v>
      </c>
      <c r="L137" s="225"/>
      <c r="M137" s="226" t="s">
        <v>1</v>
      </c>
      <c r="N137" s="227" t="s">
        <v>41</v>
      </c>
      <c r="O137" s="59"/>
      <c r="P137" s="182">
        <f>O137*H137</f>
        <v>0</v>
      </c>
      <c r="Q137" s="182">
        <v>0.13500000000000001</v>
      </c>
      <c r="R137" s="182">
        <f>Q137*H137</f>
        <v>3.4473600000000002</v>
      </c>
      <c r="S137" s="182">
        <v>0</v>
      </c>
      <c r="T137" s="183">
        <f>S137*H137</f>
        <v>0</v>
      </c>
      <c r="AR137" s="16" t="s">
        <v>166</v>
      </c>
      <c r="AT137" s="16" t="s">
        <v>213</v>
      </c>
      <c r="AU137" s="16" t="s">
        <v>80</v>
      </c>
      <c r="AY137" s="16" t="s">
        <v>127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78</v>
      </c>
      <c r="BK137" s="184">
        <f>ROUND(I137*H137,2)</f>
        <v>0</v>
      </c>
      <c r="BL137" s="16" t="s">
        <v>133</v>
      </c>
      <c r="BM137" s="16" t="s">
        <v>216</v>
      </c>
    </row>
    <row r="138" spans="2:65" s="12" customFormat="1">
      <c r="B138" s="196"/>
      <c r="C138" s="197"/>
      <c r="D138" s="187" t="s">
        <v>135</v>
      </c>
      <c r="E138" s="197"/>
      <c r="F138" s="199" t="s">
        <v>217</v>
      </c>
      <c r="G138" s="197"/>
      <c r="H138" s="200">
        <v>25.536000000000001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135</v>
      </c>
      <c r="AU138" s="206" t="s">
        <v>80</v>
      </c>
      <c r="AV138" s="12" t="s">
        <v>80</v>
      </c>
      <c r="AW138" s="12" t="s">
        <v>4</v>
      </c>
      <c r="AX138" s="12" t="s">
        <v>78</v>
      </c>
      <c r="AY138" s="206" t="s">
        <v>127</v>
      </c>
    </row>
    <row r="139" spans="2:65" s="10" customFormat="1" ht="22.9" customHeight="1">
      <c r="B139" s="157"/>
      <c r="C139" s="158"/>
      <c r="D139" s="159" t="s">
        <v>69</v>
      </c>
      <c r="E139" s="171" t="s">
        <v>218</v>
      </c>
      <c r="F139" s="171" t="s">
        <v>1240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SUM(P140:P293)</f>
        <v>0</v>
      </c>
      <c r="Q139" s="165"/>
      <c r="R139" s="166">
        <f>SUM(R140:R293)</f>
        <v>36.514144040000005</v>
      </c>
      <c r="S139" s="165"/>
      <c r="T139" s="167">
        <f>SUM(T140:T293)</f>
        <v>0</v>
      </c>
      <c r="AR139" s="168" t="s">
        <v>78</v>
      </c>
      <c r="AT139" s="169" t="s">
        <v>69</v>
      </c>
      <c r="AU139" s="169" t="s">
        <v>78</v>
      </c>
      <c r="AY139" s="168" t="s">
        <v>127</v>
      </c>
      <c r="BK139" s="170">
        <f>SUM(BK140:BK293)</f>
        <v>0</v>
      </c>
    </row>
    <row r="140" spans="2:65" s="1" customFormat="1" ht="16.5" customHeight="1">
      <c r="B140" s="33"/>
      <c r="C140" s="173" t="s">
        <v>219</v>
      </c>
      <c r="D140" s="173" t="s">
        <v>128</v>
      </c>
      <c r="E140" s="174" t="s">
        <v>220</v>
      </c>
      <c r="F140" s="175" t="s">
        <v>221</v>
      </c>
      <c r="G140" s="176" t="s">
        <v>131</v>
      </c>
      <c r="H140" s="177">
        <v>375.19200000000001</v>
      </c>
      <c r="I140" s="178"/>
      <c r="J140" s="179">
        <f>ROUND(I140*H140,2)</f>
        <v>0</v>
      </c>
      <c r="K140" s="175" t="s">
        <v>132</v>
      </c>
      <c r="L140" s="37"/>
      <c r="M140" s="180" t="s">
        <v>1</v>
      </c>
      <c r="N140" s="181" t="s">
        <v>41</v>
      </c>
      <c r="O140" s="59"/>
      <c r="P140" s="182">
        <f>O140*H140</f>
        <v>0</v>
      </c>
      <c r="Q140" s="182">
        <v>2.0480000000000002E-2</v>
      </c>
      <c r="R140" s="182">
        <f>Q140*H140</f>
        <v>7.6839321600000003</v>
      </c>
      <c r="S140" s="182">
        <v>0</v>
      </c>
      <c r="T140" s="183">
        <f>S140*H140</f>
        <v>0</v>
      </c>
      <c r="AR140" s="16" t="s">
        <v>133</v>
      </c>
      <c r="AT140" s="16" t="s">
        <v>128</v>
      </c>
      <c r="AU140" s="16" t="s">
        <v>80</v>
      </c>
      <c r="AY140" s="16" t="s">
        <v>127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78</v>
      </c>
      <c r="BK140" s="184">
        <f>ROUND(I140*H140,2)</f>
        <v>0</v>
      </c>
      <c r="BL140" s="16" t="s">
        <v>133</v>
      </c>
      <c r="BM140" s="16" t="s">
        <v>222</v>
      </c>
    </row>
    <row r="141" spans="2:65" s="1" customFormat="1" ht="22.5" customHeight="1">
      <c r="B141" s="33"/>
      <c r="C141" s="173" t="s">
        <v>223</v>
      </c>
      <c r="D141" s="173" t="s">
        <v>128</v>
      </c>
      <c r="E141" s="174" t="s">
        <v>224</v>
      </c>
      <c r="F141" s="175" t="s">
        <v>225</v>
      </c>
      <c r="G141" s="176" t="s">
        <v>131</v>
      </c>
      <c r="H141" s="177">
        <v>750.38400000000001</v>
      </c>
      <c r="I141" s="178"/>
      <c r="J141" s="179">
        <f>ROUND(I141*H141,2)</f>
        <v>0</v>
      </c>
      <c r="K141" s="175" t="s">
        <v>132</v>
      </c>
      <c r="L141" s="37"/>
      <c r="M141" s="180" t="s">
        <v>1</v>
      </c>
      <c r="N141" s="181" t="s">
        <v>41</v>
      </c>
      <c r="O141" s="59"/>
      <c r="P141" s="182">
        <f>O141*H141</f>
        <v>0</v>
      </c>
      <c r="Q141" s="182">
        <v>7.9000000000000008E-3</v>
      </c>
      <c r="R141" s="182">
        <f>Q141*H141</f>
        <v>5.9280336000000009</v>
      </c>
      <c r="S141" s="182">
        <v>0</v>
      </c>
      <c r="T141" s="183">
        <f>S141*H141</f>
        <v>0</v>
      </c>
      <c r="AR141" s="16" t="s">
        <v>133</v>
      </c>
      <c r="AT141" s="16" t="s">
        <v>128</v>
      </c>
      <c r="AU141" s="16" t="s">
        <v>80</v>
      </c>
      <c r="AY141" s="16" t="s">
        <v>127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78</v>
      </c>
      <c r="BK141" s="184">
        <f>ROUND(I141*H141,2)</f>
        <v>0</v>
      </c>
      <c r="BL141" s="16" t="s">
        <v>133</v>
      </c>
      <c r="BM141" s="16" t="s">
        <v>226</v>
      </c>
    </row>
    <row r="142" spans="2:65" s="11" customFormat="1">
      <c r="B142" s="185"/>
      <c r="C142" s="186"/>
      <c r="D142" s="187" t="s">
        <v>135</v>
      </c>
      <c r="E142" s="188" t="s">
        <v>1</v>
      </c>
      <c r="F142" s="189" t="s">
        <v>227</v>
      </c>
      <c r="G142" s="186"/>
      <c r="H142" s="188" t="s">
        <v>1</v>
      </c>
      <c r="I142" s="190"/>
      <c r="J142" s="186"/>
      <c r="K142" s="186"/>
      <c r="L142" s="191"/>
      <c r="M142" s="192"/>
      <c r="N142" s="193"/>
      <c r="O142" s="193"/>
      <c r="P142" s="193"/>
      <c r="Q142" s="193"/>
      <c r="R142" s="193"/>
      <c r="S142" s="193"/>
      <c r="T142" s="194"/>
      <c r="AT142" s="195" t="s">
        <v>135</v>
      </c>
      <c r="AU142" s="195" t="s">
        <v>80</v>
      </c>
      <c r="AV142" s="11" t="s">
        <v>78</v>
      </c>
      <c r="AW142" s="11" t="s">
        <v>32</v>
      </c>
      <c r="AX142" s="11" t="s">
        <v>70</v>
      </c>
      <c r="AY142" s="195" t="s">
        <v>127</v>
      </c>
    </row>
    <row r="143" spans="2:65" s="12" customFormat="1">
      <c r="B143" s="196"/>
      <c r="C143" s="197"/>
      <c r="D143" s="187" t="s">
        <v>135</v>
      </c>
      <c r="E143" s="198" t="s">
        <v>1</v>
      </c>
      <c r="F143" s="199" t="s">
        <v>228</v>
      </c>
      <c r="G143" s="197"/>
      <c r="H143" s="200">
        <v>750.38400000000001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135</v>
      </c>
      <c r="AU143" s="206" t="s">
        <v>80</v>
      </c>
      <c r="AV143" s="12" t="s">
        <v>80</v>
      </c>
      <c r="AW143" s="12" t="s">
        <v>32</v>
      </c>
      <c r="AX143" s="12" t="s">
        <v>70</v>
      </c>
      <c r="AY143" s="206" t="s">
        <v>127</v>
      </c>
    </row>
    <row r="144" spans="2:65" s="13" customFormat="1">
      <c r="B144" s="207"/>
      <c r="C144" s="208"/>
      <c r="D144" s="187" t="s">
        <v>135</v>
      </c>
      <c r="E144" s="209" t="s">
        <v>1</v>
      </c>
      <c r="F144" s="210" t="s">
        <v>140</v>
      </c>
      <c r="G144" s="208"/>
      <c r="H144" s="211">
        <v>750.38400000000001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135</v>
      </c>
      <c r="AU144" s="217" t="s">
        <v>80</v>
      </c>
      <c r="AV144" s="13" t="s">
        <v>133</v>
      </c>
      <c r="AW144" s="13" t="s">
        <v>32</v>
      </c>
      <c r="AX144" s="13" t="s">
        <v>78</v>
      </c>
      <c r="AY144" s="217" t="s">
        <v>127</v>
      </c>
    </row>
    <row r="145" spans="2:65" s="1" customFormat="1" ht="16.5" customHeight="1">
      <c r="B145" s="33"/>
      <c r="C145" s="173" t="s">
        <v>7</v>
      </c>
      <c r="D145" s="173" t="s">
        <v>128</v>
      </c>
      <c r="E145" s="174" t="s">
        <v>229</v>
      </c>
      <c r="F145" s="175" t="s">
        <v>230</v>
      </c>
      <c r="G145" s="176" t="s">
        <v>199</v>
      </c>
      <c r="H145" s="177">
        <v>126.77</v>
      </c>
      <c r="I145" s="178"/>
      <c r="J145" s="179">
        <f>ROUND(I145*H145,2)</f>
        <v>0</v>
      </c>
      <c r="K145" s="175" t="s">
        <v>132</v>
      </c>
      <c r="L145" s="37"/>
      <c r="M145" s="180" t="s">
        <v>1</v>
      </c>
      <c r="N145" s="181" t="s">
        <v>41</v>
      </c>
      <c r="O145" s="59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16" t="s">
        <v>133</v>
      </c>
      <c r="AT145" s="16" t="s">
        <v>128</v>
      </c>
      <c r="AU145" s="16" t="s">
        <v>80</v>
      </c>
      <c r="AY145" s="16" t="s">
        <v>127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78</v>
      </c>
      <c r="BK145" s="184">
        <f>ROUND(I145*H145,2)</f>
        <v>0</v>
      </c>
      <c r="BL145" s="16" t="s">
        <v>133</v>
      </c>
      <c r="BM145" s="16" t="s">
        <v>231</v>
      </c>
    </row>
    <row r="146" spans="2:65" s="11" customFormat="1">
      <c r="B146" s="185"/>
      <c r="C146" s="186"/>
      <c r="D146" s="187" t="s">
        <v>135</v>
      </c>
      <c r="E146" s="188" t="s">
        <v>1</v>
      </c>
      <c r="F146" s="189" t="s">
        <v>232</v>
      </c>
      <c r="G146" s="186"/>
      <c r="H146" s="188" t="s">
        <v>1</v>
      </c>
      <c r="I146" s="190"/>
      <c r="J146" s="186"/>
      <c r="K146" s="186"/>
      <c r="L146" s="191"/>
      <c r="M146" s="192"/>
      <c r="N146" s="193"/>
      <c r="O146" s="193"/>
      <c r="P146" s="193"/>
      <c r="Q146" s="193"/>
      <c r="R146" s="193"/>
      <c r="S146" s="193"/>
      <c r="T146" s="194"/>
      <c r="AT146" s="195" t="s">
        <v>135</v>
      </c>
      <c r="AU146" s="195" t="s">
        <v>80</v>
      </c>
      <c r="AV146" s="11" t="s">
        <v>78</v>
      </c>
      <c r="AW146" s="11" t="s">
        <v>32</v>
      </c>
      <c r="AX146" s="11" t="s">
        <v>70</v>
      </c>
      <c r="AY146" s="195" t="s">
        <v>127</v>
      </c>
    </row>
    <row r="147" spans="2:65" s="11" customFormat="1">
      <c r="B147" s="185"/>
      <c r="C147" s="186"/>
      <c r="D147" s="187" t="s">
        <v>135</v>
      </c>
      <c r="E147" s="188" t="s">
        <v>1</v>
      </c>
      <c r="F147" s="189" t="s">
        <v>233</v>
      </c>
      <c r="G147" s="186"/>
      <c r="H147" s="188" t="s">
        <v>1</v>
      </c>
      <c r="I147" s="190"/>
      <c r="J147" s="186"/>
      <c r="K147" s="186"/>
      <c r="L147" s="191"/>
      <c r="M147" s="192"/>
      <c r="N147" s="193"/>
      <c r="O147" s="193"/>
      <c r="P147" s="193"/>
      <c r="Q147" s="193"/>
      <c r="R147" s="193"/>
      <c r="S147" s="193"/>
      <c r="T147" s="194"/>
      <c r="AT147" s="195" t="s">
        <v>135</v>
      </c>
      <c r="AU147" s="195" t="s">
        <v>80</v>
      </c>
      <c r="AV147" s="11" t="s">
        <v>78</v>
      </c>
      <c r="AW147" s="11" t="s">
        <v>32</v>
      </c>
      <c r="AX147" s="11" t="s">
        <v>70</v>
      </c>
      <c r="AY147" s="195" t="s">
        <v>127</v>
      </c>
    </row>
    <row r="148" spans="2:65" s="12" customFormat="1">
      <c r="B148" s="196"/>
      <c r="C148" s="197"/>
      <c r="D148" s="187" t="s">
        <v>135</v>
      </c>
      <c r="E148" s="198" t="s">
        <v>1</v>
      </c>
      <c r="F148" s="199" t="s">
        <v>234</v>
      </c>
      <c r="G148" s="197"/>
      <c r="H148" s="200">
        <v>4.8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135</v>
      </c>
      <c r="AU148" s="206" t="s">
        <v>80</v>
      </c>
      <c r="AV148" s="12" t="s">
        <v>80</v>
      </c>
      <c r="AW148" s="12" t="s">
        <v>32</v>
      </c>
      <c r="AX148" s="12" t="s">
        <v>70</v>
      </c>
      <c r="AY148" s="206" t="s">
        <v>127</v>
      </c>
    </row>
    <row r="149" spans="2:65" s="12" customFormat="1">
      <c r="B149" s="196"/>
      <c r="C149" s="197"/>
      <c r="D149" s="187" t="s">
        <v>135</v>
      </c>
      <c r="E149" s="198" t="s">
        <v>1</v>
      </c>
      <c r="F149" s="199" t="s">
        <v>235</v>
      </c>
      <c r="G149" s="197"/>
      <c r="H149" s="200">
        <v>9.5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135</v>
      </c>
      <c r="AU149" s="206" t="s">
        <v>80</v>
      </c>
      <c r="AV149" s="12" t="s">
        <v>80</v>
      </c>
      <c r="AW149" s="12" t="s">
        <v>32</v>
      </c>
      <c r="AX149" s="12" t="s">
        <v>70</v>
      </c>
      <c r="AY149" s="206" t="s">
        <v>127</v>
      </c>
    </row>
    <row r="150" spans="2:65" s="11" customFormat="1">
      <c r="B150" s="185"/>
      <c r="C150" s="186"/>
      <c r="D150" s="187" t="s">
        <v>135</v>
      </c>
      <c r="E150" s="188" t="s">
        <v>1</v>
      </c>
      <c r="F150" s="189" t="s">
        <v>236</v>
      </c>
      <c r="G150" s="186"/>
      <c r="H150" s="188" t="s">
        <v>1</v>
      </c>
      <c r="I150" s="190"/>
      <c r="J150" s="186"/>
      <c r="K150" s="186"/>
      <c r="L150" s="191"/>
      <c r="M150" s="192"/>
      <c r="N150" s="193"/>
      <c r="O150" s="193"/>
      <c r="P150" s="193"/>
      <c r="Q150" s="193"/>
      <c r="R150" s="193"/>
      <c r="S150" s="193"/>
      <c r="T150" s="194"/>
      <c r="AT150" s="195" t="s">
        <v>135</v>
      </c>
      <c r="AU150" s="195" t="s">
        <v>80</v>
      </c>
      <c r="AV150" s="11" t="s">
        <v>78</v>
      </c>
      <c r="AW150" s="11" t="s">
        <v>32</v>
      </c>
      <c r="AX150" s="11" t="s">
        <v>70</v>
      </c>
      <c r="AY150" s="195" t="s">
        <v>127</v>
      </c>
    </row>
    <row r="151" spans="2:65" s="12" customFormat="1">
      <c r="B151" s="196"/>
      <c r="C151" s="197"/>
      <c r="D151" s="187" t="s">
        <v>135</v>
      </c>
      <c r="E151" s="198" t="s">
        <v>1</v>
      </c>
      <c r="F151" s="199" t="s">
        <v>237</v>
      </c>
      <c r="G151" s="197"/>
      <c r="H151" s="200">
        <v>12.08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135</v>
      </c>
      <c r="AU151" s="206" t="s">
        <v>80</v>
      </c>
      <c r="AV151" s="12" t="s">
        <v>80</v>
      </c>
      <c r="AW151" s="12" t="s">
        <v>32</v>
      </c>
      <c r="AX151" s="12" t="s">
        <v>70</v>
      </c>
      <c r="AY151" s="206" t="s">
        <v>127</v>
      </c>
    </row>
    <row r="152" spans="2:65" s="12" customFormat="1">
      <c r="B152" s="196"/>
      <c r="C152" s="197"/>
      <c r="D152" s="187" t="s">
        <v>135</v>
      </c>
      <c r="E152" s="198" t="s">
        <v>1</v>
      </c>
      <c r="F152" s="199" t="s">
        <v>238</v>
      </c>
      <c r="G152" s="197"/>
      <c r="H152" s="200">
        <v>4.5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135</v>
      </c>
      <c r="AU152" s="206" t="s">
        <v>80</v>
      </c>
      <c r="AV152" s="12" t="s">
        <v>80</v>
      </c>
      <c r="AW152" s="12" t="s">
        <v>32</v>
      </c>
      <c r="AX152" s="12" t="s">
        <v>70</v>
      </c>
      <c r="AY152" s="206" t="s">
        <v>127</v>
      </c>
    </row>
    <row r="153" spans="2:65" s="12" customFormat="1">
      <c r="B153" s="196"/>
      <c r="C153" s="197"/>
      <c r="D153" s="187" t="s">
        <v>135</v>
      </c>
      <c r="E153" s="198" t="s">
        <v>1</v>
      </c>
      <c r="F153" s="199" t="s">
        <v>239</v>
      </c>
      <c r="G153" s="197"/>
      <c r="H153" s="200">
        <v>9.1199999999999992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135</v>
      </c>
      <c r="AU153" s="206" t="s">
        <v>80</v>
      </c>
      <c r="AV153" s="12" t="s">
        <v>80</v>
      </c>
      <c r="AW153" s="12" t="s">
        <v>32</v>
      </c>
      <c r="AX153" s="12" t="s">
        <v>70</v>
      </c>
      <c r="AY153" s="206" t="s">
        <v>127</v>
      </c>
    </row>
    <row r="154" spans="2:65" s="12" customFormat="1">
      <c r="B154" s="196"/>
      <c r="C154" s="197"/>
      <c r="D154" s="187" t="s">
        <v>135</v>
      </c>
      <c r="E154" s="198" t="s">
        <v>1</v>
      </c>
      <c r="F154" s="199" t="s">
        <v>240</v>
      </c>
      <c r="G154" s="197"/>
      <c r="H154" s="200">
        <v>14.25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135</v>
      </c>
      <c r="AU154" s="206" t="s">
        <v>80</v>
      </c>
      <c r="AV154" s="12" t="s">
        <v>80</v>
      </c>
      <c r="AW154" s="12" t="s">
        <v>32</v>
      </c>
      <c r="AX154" s="12" t="s">
        <v>70</v>
      </c>
      <c r="AY154" s="206" t="s">
        <v>127</v>
      </c>
    </row>
    <row r="155" spans="2:65" s="11" customFormat="1">
      <c r="B155" s="185"/>
      <c r="C155" s="186"/>
      <c r="D155" s="187" t="s">
        <v>135</v>
      </c>
      <c r="E155" s="188" t="s">
        <v>1</v>
      </c>
      <c r="F155" s="189" t="s">
        <v>241</v>
      </c>
      <c r="G155" s="186"/>
      <c r="H155" s="188" t="s">
        <v>1</v>
      </c>
      <c r="I155" s="190"/>
      <c r="J155" s="186"/>
      <c r="K155" s="186"/>
      <c r="L155" s="191"/>
      <c r="M155" s="192"/>
      <c r="N155" s="193"/>
      <c r="O155" s="193"/>
      <c r="P155" s="193"/>
      <c r="Q155" s="193"/>
      <c r="R155" s="193"/>
      <c r="S155" s="193"/>
      <c r="T155" s="194"/>
      <c r="AT155" s="195" t="s">
        <v>135</v>
      </c>
      <c r="AU155" s="195" t="s">
        <v>80</v>
      </c>
      <c r="AV155" s="11" t="s">
        <v>78</v>
      </c>
      <c r="AW155" s="11" t="s">
        <v>32</v>
      </c>
      <c r="AX155" s="11" t="s">
        <v>70</v>
      </c>
      <c r="AY155" s="195" t="s">
        <v>127</v>
      </c>
    </row>
    <row r="156" spans="2:65" s="12" customFormat="1">
      <c r="B156" s="196"/>
      <c r="C156" s="197"/>
      <c r="D156" s="187" t="s">
        <v>135</v>
      </c>
      <c r="E156" s="198" t="s">
        <v>1</v>
      </c>
      <c r="F156" s="199" t="s">
        <v>242</v>
      </c>
      <c r="G156" s="197"/>
      <c r="H156" s="200">
        <v>5.62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135</v>
      </c>
      <c r="AU156" s="206" t="s">
        <v>80</v>
      </c>
      <c r="AV156" s="12" t="s">
        <v>80</v>
      </c>
      <c r="AW156" s="12" t="s">
        <v>32</v>
      </c>
      <c r="AX156" s="12" t="s">
        <v>70</v>
      </c>
      <c r="AY156" s="206" t="s">
        <v>127</v>
      </c>
    </row>
    <row r="157" spans="2:65" s="12" customFormat="1">
      <c r="B157" s="196"/>
      <c r="C157" s="197"/>
      <c r="D157" s="187" t="s">
        <v>135</v>
      </c>
      <c r="E157" s="198" t="s">
        <v>1</v>
      </c>
      <c r="F157" s="199" t="s">
        <v>243</v>
      </c>
      <c r="G157" s="197"/>
      <c r="H157" s="200">
        <v>21.6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135</v>
      </c>
      <c r="AU157" s="206" t="s">
        <v>80</v>
      </c>
      <c r="AV157" s="12" t="s">
        <v>80</v>
      </c>
      <c r="AW157" s="12" t="s">
        <v>32</v>
      </c>
      <c r="AX157" s="12" t="s">
        <v>70</v>
      </c>
      <c r="AY157" s="206" t="s">
        <v>127</v>
      </c>
    </row>
    <row r="158" spans="2:65" s="12" customFormat="1">
      <c r="B158" s="196"/>
      <c r="C158" s="197"/>
      <c r="D158" s="187" t="s">
        <v>135</v>
      </c>
      <c r="E158" s="198" t="s">
        <v>1</v>
      </c>
      <c r="F158" s="199" t="s">
        <v>244</v>
      </c>
      <c r="G158" s="197"/>
      <c r="H158" s="200">
        <v>19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135</v>
      </c>
      <c r="AU158" s="206" t="s">
        <v>80</v>
      </c>
      <c r="AV158" s="12" t="s">
        <v>80</v>
      </c>
      <c r="AW158" s="12" t="s">
        <v>32</v>
      </c>
      <c r="AX158" s="12" t="s">
        <v>70</v>
      </c>
      <c r="AY158" s="206" t="s">
        <v>127</v>
      </c>
    </row>
    <row r="159" spans="2:65" s="11" customFormat="1">
      <c r="B159" s="185"/>
      <c r="C159" s="186"/>
      <c r="D159" s="187" t="s">
        <v>135</v>
      </c>
      <c r="E159" s="188" t="s">
        <v>1</v>
      </c>
      <c r="F159" s="189" t="s">
        <v>245</v>
      </c>
      <c r="G159" s="186"/>
      <c r="H159" s="188" t="s">
        <v>1</v>
      </c>
      <c r="I159" s="190"/>
      <c r="J159" s="186"/>
      <c r="K159" s="186"/>
      <c r="L159" s="191"/>
      <c r="M159" s="192"/>
      <c r="N159" s="193"/>
      <c r="O159" s="193"/>
      <c r="P159" s="193"/>
      <c r="Q159" s="193"/>
      <c r="R159" s="193"/>
      <c r="S159" s="193"/>
      <c r="T159" s="194"/>
      <c r="AT159" s="195" t="s">
        <v>135</v>
      </c>
      <c r="AU159" s="195" t="s">
        <v>80</v>
      </c>
      <c r="AV159" s="11" t="s">
        <v>78</v>
      </c>
      <c r="AW159" s="11" t="s">
        <v>32</v>
      </c>
      <c r="AX159" s="11" t="s">
        <v>70</v>
      </c>
      <c r="AY159" s="195" t="s">
        <v>127</v>
      </c>
    </row>
    <row r="160" spans="2:65" s="12" customFormat="1">
      <c r="B160" s="196"/>
      <c r="C160" s="197"/>
      <c r="D160" s="187" t="s">
        <v>135</v>
      </c>
      <c r="E160" s="198" t="s">
        <v>1</v>
      </c>
      <c r="F160" s="199" t="s">
        <v>246</v>
      </c>
      <c r="G160" s="197"/>
      <c r="H160" s="200">
        <v>2.6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135</v>
      </c>
      <c r="AU160" s="206" t="s">
        <v>80</v>
      </c>
      <c r="AV160" s="12" t="s">
        <v>80</v>
      </c>
      <c r="AW160" s="12" t="s">
        <v>32</v>
      </c>
      <c r="AX160" s="12" t="s">
        <v>70</v>
      </c>
      <c r="AY160" s="206" t="s">
        <v>127</v>
      </c>
    </row>
    <row r="161" spans="2:65" s="12" customFormat="1">
      <c r="B161" s="196"/>
      <c r="C161" s="197"/>
      <c r="D161" s="187" t="s">
        <v>135</v>
      </c>
      <c r="E161" s="198" t="s">
        <v>1</v>
      </c>
      <c r="F161" s="199" t="s">
        <v>247</v>
      </c>
      <c r="G161" s="197"/>
      <c r="H161" s="200">
        <v>3.02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135</v>
      </c>
      <c r="AU161" s="206" t="s">
        <v>80</v>
      </c>
      <c r="AV161" s="12" t="s">
        <v>80</v>
      </c>
      <c r="AW161" s="12" t="s">
        <v>32</v>
      </c>
      <c r="AX161" s="12" t="s">
        <v>70</v>
      </c>
      <c r="AY161" s="206" t="s">
        <v>127</v>
      </c>
    </row>
    <row r="162" spans="2:65" s="12" customFormat="1">
      <c r="B162" s="196"/>
      <c r="C162" s="197"/>
      <c r="D162" s="187" t="s">
        <v>135</v>
      </c>
      <c r="E162" s="198" t="s">
        <v>1</v>
      </c>
      <c r="F162" s="199" t="s">
        <v>248</v>
      </c>
      <c r="G162" s="197"/>
      <c r="H162" s="200">
        <v>3.65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135</v>
      </c>
      <c r="AU162" s="206" t="s">
        <v>80</v>
      </c>
      <c r="AV162" s="12" t="s">
        <v>80</v>
      </c>
      <c r="AW162" s="12" t="s">
        <v>32</v>
      </c>
      <c r="AX162" s="12" t="s">
        <v>70</v>
      </c>
      <c r="AY162" s="206" t="s">
        <v>127</v>
      </c>
    </row>
    <row r="163" spans="2:65" s="12" customFormat="1">
      <c r="B163" s="196"/>
      <c r="C163" s="197"/>
      <c r="D163" s="187" t="s">
        <v>135</v>
      </c>
      <c r="E163" s="198" t="s">
        <v>1</v>
      </c>
      <c r="F163" s="199" t="s">
        <v>238</v>
      </c>
      <c r="G163" s="197"/>
      <c r="H163" s="200">
        <v>4.5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135</v>
      </c>
      <c r="AU163" s="206" t="s">
        <v>80</v>
      </c>
      <c r="AV163" s="12" t="s">
        <v>80</v>
      </c>
      <c r="AW163" s="12" t="s">
        <v>32</v>
      </c>
      <c r="AX163" s="12" t="s">
        <v>70</v>
      </c>
      <c r="AY163" s="206" t="s">
        <v>127</v>
      </c>
    </row>
    <row r="164" spans="2:65" s="12" customFormat="1">
      <c r="B164" s="196"/>
      <c r="C164" s="197"/>
      <c r="D164" s="187" t="s">
        <v>135</v>
      </c>
      <c r="E164" s="198" t="s">
        <v>1</v>
      </c>
      <c r="F164" s="199" t="s">
        <v>249</v>
      </c>
      <c r="G164" s="197"/>
      <c r="H164" s="200">
        <v>4.75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135</v>
      </c>
      <c r="AU164" s="206" t="s">
        <v>80</v>
      </c>
      <c r="AV164" s="12" t="s">
        <v>80</v>
      </c>
      <c r="AW164" s="12" t="s">
        <v>32</v>
      </c>
      <c r="AX164" s="12" t="s">
        <v>70</v>
      </c>
      <c r="AY164" s="206" t="s">
        <v>127</v>
      </c>
    </row>
    <row r="165" spans="2:65" s="12" customFormat="1">
      <c r="B165" s="196"/>
      <c r="C165" s="197"/>
      <c r="D165" s="187" t="s">
        <v>135</v>
      </c>
      <c r="E165" s="198" t="s">
        <v>1</v>
      </c>
      <c r="F165" s="199" t="s">
        <v>250</v>
      </c>
      <c r="G165" s="197"/>
      <c r="H165" s="200">
        <v>3.03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135</v>
      </c>
      <c r="AU165" s="206" t="s">
        <v>80</v>
      </c>
      <c r="AV165" s="12" t="s">
        <v>80</v>
      </c>
      <c r="AW165" s="12" t="s">
        <v>32</v>
      </c>
      <c r="AX165" s="12" t="s">
        <v>70</v>
      </c>
      <c r="AY165" s="206" t="s">
        <v>127</v>
      </c>
    </row>
    <row r="166" spans="2:65" s="12" customFormat="1">
      <c r="B166" s="196"/>
      <c r="C166" s="197"/>
      <c r="D166" s="187" t="s">
        <v>135</v>
      </c>
      <c r="E166" s="198" t="s">
        <v>1</v>
      </c>
      <c r="F166" s="199" t="s">
        <v>249</v>
      </c>
      <c r="G166" s="197"/>
      <c r="H166" s="200">
        <v>4.75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135</v>
      </c>
      <c r="AU166" s="206" t="s">
        <v>80</v>
      </c>
      <c r="AV166" s="12" t="s">
        <v>80</v>
      </c>
      <c r="AW166" s="12" t="s">
        <v>32</v>
      </c>
      <c r="AX166" s="12" t="s">
        <v>70</v>
      </c>
      <c r="AY166" s="206" t="s">
        <v>127</v>
      </c>
    </row>
    <row r="167" spans="2:65" s="13" customFormat="1">
      <c r="B167" s="207"/>
      <c r="C167" s="208"/>
      <c r="D167" s="187" t="s">
        <v>135</v>
      </c>
      <c r="E167" s="209" t="s">
        <v>1</v>
      </c>
      <c r="F167" s="210" t="s">
        <v>140</v>
      </c>
      <c r="G167" s="208"/>
      <c r="H167" s="211">
        <v>126.77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135</v>
      </c>
      <c r="AU167" s="217" t="s">
        <v>80</v>
      </c>
      <c r="AV167" s="13" t="s">
        <v>133</v>
      </c>
      <c r="AW167" s="13" t="s">
        <v>32</v>
      </c>
      <c r="AX167" s="13" t="s">
        <v>78</v>
      </c>
      <c r="AY167" s="217" t="s">
        <v>127</v>
      </c>
    </row>
    <row r="168" spans="2:65" s="1" customFormat="1" ht="16.5" customHeight="1">
      <c r="B168" s="33"/>
      <c r="C168" s="218" t="s">
        <v>251</v>
      </c>
      <c r="D168" s="218" t="s">
        <v>213</v>
      </c>
      <c r="E168" s="219" t="s">
        <v>252</v>
      </c>
      <c r="F168" s="220" t="s">
        <v>253</v>
      </c>
      <c r="G168" s="221" t="s">
        <v>199</v>
      </c>
      <c r="H168" s="222">
        <v>133.10900000000001</v>
      </c>
      <c r="I168" s="223"/>
      <c r="J168" s="224">
        <f>ROUND(I168*H168,2)</f>
        <v>0</v>
      </c>
      <c r="K168" s="220" t="s">
        <v>132</v>
      </c>
      <c r="L168" s="225"/>
      <c r="M168" s="226" t="s">
        <v>1</v>
      </c>
      <c r="N168" s="227" t="s">
        <v>41</v>
      </c>
      <c r="O168" s="59"/>
      <c r="P168" s="182">
        <f>O168*H168</f>
        <v>0</v>
      </c>
      <c r="Q168" s="182">
        <v>4.0000000000000003E-5</v>
      </c>
      <c r="R168" s="182">
        <f>Q168*H168</f>
        <v>5.3243600000000011E-3</v>
      </c>
      <c r="S168" s="182">
        <v>0</v>
      </c>
      <c r="T168" s="183">
        <f>S168*H168</f>
        <v>0</v>
      </c>
      <c r="AR168" s="16" t="s">
        <v>166</v>
      </c>
      <c r="AT168" s="16" t="s">
        <v>213</v>
      </c>
      <c r="AU168" s="16" t="s">
        <v>80</v>
      </c>
      <c r="AY168" s="16" t="s">
        <v>127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78</v>
      </c>
      <c r="BK168" s="184">
        <f>ROUND(I168*H168,2)</f>
        <v>0</v>
      </c>
      <c r="BL168" s="16" t="s">
        <v>133</v>
      </c>
      <c r="BM168" s="16" t="s">
        <v>254</v>
      </c>
    </row>
    <row r="169" spans="2:65" s="12" customFormat="1">
      <c r="B169" s="196"/>
      <c r="C169" s="197"/>
      <c r="D169" s="187" t="s">
        <v>135</v>
      </c>
      <c r="E169" s="197"/>
      <c r="F169" s="199" t="s">
        <v>255</v>
      </c>
      <c r="G169" s="197"/>
      <c r="H169" s="200">
        <v>133.10900000000001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135</v>
      </c>
      <c r="AU169" s="206" t="s">
        <v>80</v>
      </c>
      <c r="AV169" s="12" t="s">
        <v>80</v>
      </c>
      <c r="AW169" s="12" t="s">
        <v>4</v>
      </c>
      <c r="AX169" s="12" t="s">
        <v>78</v>
      </c>
      <c r="AY169" s="206" t="s">
        <v>127</v>
      </c>
    </row>
    <row r="170" spans="2:65" s="1" customFormat="1" ht="22.5" customHeight="1">
      <c r="B170" s="33"/>
      <c r="C170" s="173" t="s">
        <v>256</v>
      </c>
      <c r="D170" s="173" t="s">
        <v>128</v>
      </c>
      <c r="E170" s="174" t="s">
        <v>257</v>
      </c>
      <c r="F170" s="175" t="s">
        <v>258</v>
      </c>
      <c r="G170" s="176" t="s">
        <v>131</v>
      </c>
      <c r="H170" s="177">
        <v>375.19200000000001</v>
      </c>
      <c r="I170" s="178"/>
      <c r="J170" s="179">
        <f>ROUND(I170*H170,2)</f>
        <v>0</v>
      </c>
      <c r="K170" s="175" t="s">
        <v>132</v>
      </c>
      <c r="L170" s="37"/>
      <c r="M170" s="180" t="s">
        <v>1</v>
      </c>
      <c r="N170" s="181" t="s">
        <v>41</v>
      </c>
      <c r="O170" s="59"/>
      <c r="P170" s="182">
        <f>O170*H170</f>
        <v>0</v>
      </c>
      <c r="Q170" s="182">
        <v>4.8509999999999998E-2</v>
      </c>
      <c r="R170" s="182">
        <f>Q170*H170</f>
        <v>18.20056392</v>
      </c>
      <c r="S170" s="182">
        <v>0</v>
      </c>
      <c r="T170" s="183">
        <f>S170*H170</f>
        <v>0</v>
      </c>
      <c r="AR170" s="16" t="s">
        <v>133</v>
      </c>
      <c r="AT170" s="16" t="s">
        <v>128</v>
      </c>
      <c r="AU170" s="16" t="s">
        <v>80</v>
      </c>
      <c r="AY170" s="16" t="s">
        <v>127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6" t="s">
        <v>78</v>
      </c>
      <c r="BK170" s="184">
        <f>ROUND(I170*H170,2)</f>
        <v>0</v>
      </c>
      <c r="BL170" s="16" t="s">
        <v>133</v>
      </c>
      <c r="BM170" s="16" t="s">
        <v>259</v>
      </c>
    </row>
    <row r="171" spans="2:65" s="1" customFormat="1" ht="22.5" customHeight="1">
      <c r="B171" s="33"/>
      <c r="C171" s="173" t="s">
        <v>260</v>
      </c>
      <c r="D171" s="173" t="s">
        <v>128</v>
      </c>
      <c r="E171" s="174" t="s">
        <v>261</v>
      </c>
      <c r="F171" s="175" t="s">
        <v>262</v>
      </c>
      <c r="G171" s="176" t="s">
        <v>199</v>
      </c>
      <c r="H171" s="177">
        <v>40.76</v>
      </c>
      <c r="I171" s="178"/>
      <c r="J171" s="179">
        <f>ROUND(I171*H171,2)</f>
        <v>0</v>
      </c>
      <c r="K171" s="175" t="s">
        <v>1</v>
      </c>
      <c r="L171" s="37"/>
      <c r="M171" s="180" t="s">
        <v>1</v>
      </c>
      <c r="N171" s="181" t="s">
        <v>41</v>
      </c>
      <c r="O171" s="59"/>
      <c r="P171" s="182">
        <f>O171*H171</f>
        <v>0</v>
      </c>
      <c r="Q171" s="182">
        <v>0.05</v>
      </c>
      <c r="R171" s="182">
        <f>Q171*H171</f>
        <v>2.0379999999999998</v>
      </c>
      <c r="S171" s="182">
        <v>0</v>
      </c>
      <c r="T171" s="183">
        <f>S171*H171</f>
        <v>0</v>
      </c>
      <c r="AR171" s="16" t="s">
        <v>133</v>
      </c>
      <c r="AT171" s="16" t="s">
        <v>128</v>
      </c>
      <c r="AU171" s="16" t="s">
        <v>80</v>
      </c>
      <c r="AY171" s="16" t="s">
        <v>127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78</v>
      </c>
      <c r="BK171" s="184">
        <f>ROUND(I171*H171,2)</f>
        <v>0</v>
      </c>
      <c r="BL171" s="16" t="s">
        <v>133</v>
      </c>
      <c r="BM171" s="16" t="s">
        <v>263</v>
      </c>
    </row>
    <row r="172" spans="2:65" s="11" customFormat="1">
      <c r="B172" s="185"/>
      <c r="C172" s="186"/>
      <c r="D172" s="187" t="s">
        <v>135</v>
      </c>
      <c r="E172" s="188" t="s">
        <v>1</v>
      </c>
      <c r="F172" s="189" t="s">
        <v>233</v>
      </c>
      <c r="G172" s="186"/>
      <c r="H172" s="188" t="s">
        <v>1</v>
      </c>
      <c r="I172" s="190"/>
      <c r="J172" s="186"/>
      <c r="K172" s="186"/>
      <c r="L172" s="191"/>
      <c r="M172" s="192"/>
      <c r="N172" s="193"/>
      <c r="O172" s="193"/>
      <c r="P172" s="193"/>
      <c r="Q172" s="193"/>
      <c r="R172" s="193"/>
      <c r="S172" s="193"/>
      <c r="T172" s="194"/>
      <c r="AT172" s="195" t="s">
        <v>135</v>
      </c>
      <c r="AU172" s="195" t="s">
        <v>80</v>
      </c>
      <c r="AV172" s="11" t="s">
        <v>78</v>
      </c>
      <c r="AW172" s="11" t="s">
        <v>32</v>
      </c>
      <c r="AX172" s="11" t="s">
        <v>70</v>
      </c>
      <c r="AY172" s="195" t="s">
        <v>127</v>
      </c>
    </row>
    <row r="173" spans="2:65" s="12" customFormat="1">
      <c r="B173" s="196"/>
      <c r="C173" s="197"/>
      <c r="D173" s="187" t="s">
        <v>135</v>
      </c>
      <c r="E173" s="198" t="s">
        <v>1</v>
      </c>
      <c r="F173" s="199" t="s">
        <v>264</v>
      </c>
      <c r="G173" s="197"/>
      <c r="H173" s="200">
        <v>11.5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135</v>
      </c>
      <c r="AU173" s="206" t="s">
        <v>80</v>
      </c>
      <c r="AV173" s="12" t="s">
        <v>80</v>
      </c>
      <c r="AW173" s="12" t="s">
        <v>32</v>
      </c>
      <c r="AX173" s="12" t="s">
        <v>70</v>
      </c>
      <c r="AY173" s="206" t="s">
        <v>127</v>
      </c>
    </row>
    <row r="174" spans="2:65" s="11" customFormat="1">
      <c r="B174" s="185"/>
      <c r="C174" s="186"/>
      <c r="D174" s="187" t="s">
        <v>135</v>
      </c>
      <c r="E174" s="188" t="s">
        <v>1</v>
      </c>
      <c r="F174" s="189" t="s">
        <v>236</v>
      </c>
      <c r="G174" s="186"/>
      <c r="H174" s="188" t="s">
        <v>1</v>
      </c>
      <c r="I174" s="190"/>
      <c r="J174" s="186"/>
      <c r="K174" s="186"/>
      <c r="L174" s="191"/>
      <c r="M174" s="192"/>
      <c r="N174" s="193"/>
      <c r="O174" s="193"/>
      <c r="P174" s="193"/>
      <c r="Q174" s="193"/>
      <c r="R174" s="193"/>
      <c r="S174" s="193"/>
      <c r="T174" s="194"/>
      <c r="AT174" s="195" t="s">
        <v>135</v>
      </c>
      <c r="AU174" s="195" t="s">
        <v>80</v>
      </c>
      <c r="AV174" s="11" t="s">
        <v>78</v>
      </c>
      <c r="AW174" s="11" t="s">
        <v>32</v>
      </c>
      <c r="AX174" s="11" t="s">
        <v>70</v>
      </c>
      <c r="AY174" s="195" t="s">
        <v>127</v>
      </c>
    </row>
    <row r="175" spans="2:65" s="12" customFormat="1">
      <c r="B175" s="196"/>
      <c r="C175" s="197"/>
      <c r="D175" s="187" t="s">
        <v>135</v>
      </c>
      <c r="E175" s="198" t="s">
        <v>1</v>
      </c>
      <c r="F175" s="199" t="s">
        <v>264</v>
      </c>
      <c r="G175" s="197"/>
      <c r="H175" s="200">
        <v>11.5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135</v>
      </c>
      <c r="AU175" s="206" t="s">
        <v>80</v>
      </c>
      <c r="AV175" s="12" t="s">
        <v>80</v>
      </c>
      <c r="AW175" s="12" t="s">
        <v>32</v>
      </c>
      <c r="AX175" s="12" t="s">
        <v>70</v>
      </c>
      <c r="AY175" s="206" t="s">
        <v>127</v>
      </c>
    </row>
    <row r="176" spans="2:65" s="11" customFormat="1">
      <c r="B176" s="185"/>
      <c r="C176" s="186"/>
      <c r="D176" s="187" t="s">
        <v>135</v>
      </c>
      <c r="E176" s="188" t="s">
        <v>1</v>
      </c>
      <c r="F176" s="189" t="s">
        <v>241</v>
      </c>
      <c r="G176" s="186"/>
      <c r="H176" s="188" t="s">
        <v>1</v>
      </c>
      <c r="I176" s="190"/>
      <c r="J176" s="186"/>
      <c r="K176" s="186"/>
      <c r="L176" s="191"/>
      <c r="M176" s="192"/>
      <c r="N176" s="193"/>
      <c r="O176" s="193"/>
      <c r="P176" s="193"/>
      <c r="Q176" s="193"/>
      <c r="R176" s="193"/>
      <c r="S176" s="193"/>
      <c r="T176" s="194"/>
      <c r="AT176" s="195" t="s">
        <v>135</v>
      </c>
      <c r="AU176" s="195" t="s">
        <v>80</v>
      </c>
      <c r="AV176" s="11" t="s">
        <v>78</v>
      </c>
      <c r="AW176" s="11" t="s">
        <v>32</v>
      </c>
      <c r="AX176" s="11" t="s">
        <v>70</v>
      </c>
      <c r="AY176" s="195" t="s">
        <v>127</v>
      </c>
    </row>
    <row r="177" spans="2:65" s="12" customFormat="1">
      <c r="B177" s="196"/>
      <c r="C177" s="197"/>
      <c r="D177" s="187" t="s">
        <v>135</v>
      </c>
      <c r="E177" s="198" t="s">
        <v>1</v>
      </c>
      <c r="F177" s="199" t="s">
        <v>265</v>
      </c>
      <c r="G177" s="197"/>
      <c r="H177" s="200">
        <v>12.41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135</v>
      </c>
      <c r="AU177" s="206" t="s">
        <v>80</v>
      </c>
      <c r="AV177" s="12" t="s">
        <v>80</v>
      </c>
      <c r="AW177" s="12" t="s">
        <v>32</v>
      </c>
      <c r="AX177" s="12" t="s">
        <v>70</v>
      </c>
      <c r="AY177" s="206" t="s">
        <v>127</v>
      </c>
    </row>
    <row r="178" spans="2:65" s="11" customFormat="1">
      <c r="B178" s="185"/>
      <c r="C178" s="186"/>
      <c r="D178" s="187" t="s">
        <v>135</v>
      </c>
      <c r="E178" s="188" t="s">
        <v>1</v>
      </c>
      <c r="F178" s="189" t="s">
        <v>245</v>
      </c>
      <c r="G178" s="186"/>
      <c r="H178" s="188" t="s">
        <v>1</v>
      </c>
      <c r="I178" s="190"/>
      <c r="J178" s="186"/>
      <c r="K178" s="186"/>
      <c r="L178" s="191"/>
      <c r="M178" s="192"/>
      <c r="N178" s="193"/>
      <c r="O178" s="193"/>
      <c r="P178" s="193"/>
      <c r="Q178" s="193"/>
      <c r="R178" s="193"/>
      <c r="S178" s="193"/>
      <c r="T178" s="194"/>
      <c r="AT178" s="195" t="s">
        <v>135</v>
      </c>
      <c r="AU178" s="195" t="s">
        <v>80</v>
      </c>
      <c r="AV178" s="11" t="s">
        <v>78</v>
      </c>
      <c r="AW178" s="11" t="s">
        <v>32</v>
      </c>
      <c r="AX178" s="11" t="s">
        <v>70</v>
      </c>
      <c r="AY178" s="195" t="s">
        <v>127</v>
      </c>
    </row>
    <row r="179" spans="2:65" s="12" customFormat="1">
      <c r="B179" s="196"/>
      <c r="C179" s="197"/>
      <c r="D179" s="187" t="s">
        <v>135</v>
      </c>
      <c r="E179" s="198" t="s">
        <v>1</v>
      </c>
      <c r="F179" s="199" t="s">
        <v>266</v>
      </c>
      <c r="G179" s="197"/>
      <c r="H179" s="200">
        <v>5.35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135</v>
      </c>
      <c r="AU179" s="206" t="s">
        <v>80</v>
      </c>
      <c r="AV179" s="12" t="s">
        <v>80</v>
      </c>
      <c r="AW179" s="12" t="s">
        <v>32</v>
      </c>
      <c r="AX179" s="12" t="s">
        <v>70</v>
      </c>
      <c r="AY179" s="206" t="s">
        <v>127</v>
      </c>
    </row>
    <row r="180" spans="2:65" s="13" customFormat="1">
      <c r="B180" s="207"/>
      <c r="C180" s="208"/>
      <c r="D180" s="187" t="s">
        <v>135</v>
      </c>
      <c r="E180" s="209" t="s">
        <v>1</v>
      </c>
      <c r="F180" s="210" t="s">
        <v>140</v>
      </c>
      <c r="G180" s="208"/>
      <c r="H180" s="211">
        <v>40.76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135</v>
      </c>
      <c r="AU180" s="217" t="s">
        <v>80</v>
      </c>
      <c r="AV180" s="13" t="s">
        <v>133</v>
      </c>
      <c r="AW180" s="13" t="s">
        <v>32</v>
      </c>
      <c r="AX180" s="13" t="s">
        <v>78</v>
      </c>
      <c r="AY180" s="217" t="s">
        <v>127</v>
      </c>
    </row>
    <row r="181" spans="2:65" s="1" customFormat="1" ht="22.5" customHeight="1">
      <c r="B181" s="33"/>
      <c r="C181" s="173" t="s">
        <v>267</v>
      </c>
      <c r="D181" s="173" t="s">
        <v>128</v>
      </c>
      <c r="E181" s="174" t="s">
        <v>268</v>
      </c>
      <c r="F181" s="175" t="s">
        <v>269</v>
      </c>
      <c r="G181" s="176" t="s">
        <v>199</v>
      </c>
      <c r="H181" s="177">
        <v>7.5</v>
      </c>
      <c r="I181" s="178"/>
      <c r="J181" s="179">
        <f>ROUND(I181*H181,2)</f>
        <v>0</v>
      </c>
      <c r="K181" s="175" t="s">
        <v>1</v>
      </c>
      <c r="L181" s="37"/>
      <c r="M181" s="180" t="s">
        <v>1</v>
      </c>
      <c r="N181" s="181" t="s">
        <v>41</v>
      </c>
      <c r="O181" s="59"/>
      <c r="P181" s="182">
        <f>O181*H181</f>
        <v>0</v>
      </c>
      <c r="Q181" s="182">
        <v>2.5999999999999999E-2</v>
      </c>
      <c r="R181" s="182">
        <f>Q181*H181</f>
        <v>0.19499999999999998</v>
      </c>
      <c r="S181" s="182">
        <v>0</v>
      </c>
      <c r="T181" s="183">
        <f>S181*H181</f>
        <v>0</v>
      </c>
      <c r="AR181" s="16" t="s">
        <v>133</v>
      </c>
      <c r="AT181" s="16" t="s">
        <v>128</v>
      </c>
      <c r="AU181" s="16" t="s">
        <v>80</v>
      </c>
      <c r="AY181" s="16" t="s">
        <v>127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78</v>
      </c>
      <c r="BK181" s="184">
        <f>ROUND(I181*H181,2)</f>
        <v>0</v>
      </c>
      <c r="BL181" s="16" t="s">
        <v>133</v>
      </c>
      <c r="BM181" s="16" t="s">
        <v>270</v>
      </c>
    </row>
    <row r="182" spans="2:65" s="11" customFormat="1">
      <c r="B182" s="185"/>
      <c r="C182" s="186"/>
      <c r="D182" s="187" t="s">
        <v>135</v>
      </c>
      <c r="E182" s="188" t="s">
        <v>1</v>
      </c>
      <c r="F182" s="189" t="s">
        <v>241</v>
      </c>
      <c r="G182" s="186"/>
      <c r="H182" s="188" t="s">
        <v>1</v>
      </c>
      <c r="I182" s="190"/>
      <c r="J182" s="186"/>
      <c r="K182" s="186"/>
      <c r="L182" s="191"/>
      <c r="M182" s="192"/>
      <c r="N182" s="193"/>
      <c r="O182" s="193"/>
      <c r="P182" s="193"/>
      <c r="Q182" s="193"/>
      <c r="R182" s="193"/>
      <c r="S182" s="193"/>
      <c r="T182" s="194"/>
      <c r="AT182" s="195" t="s">
        <v>135</v>
      </c>
      <c r="AU182" s="195" t="s">
        <v>80</v>
      </c>
      <c r="AV182" s="11" t="s">
        <v>78</v>
      </c>
      <c r="AW182" s="11" t="s">
        <v>32</v>
      </c>
      <c r="AX182" s="11" t="s">
        <v>70</v>
      </c>
      <c r="AY182" s="195" t="s">
        <v>127</v>
      </c>
    </row>
    <row r="183" spans="2:65" s="12" customFormat="1">
      <c r="B183" s="196"/>
      <c r="C183" s="197"/>
      <c r="D183" s="187" t="s">
        <v>135</v>
      </c>
      <c r="E183" s="198" t="s">
        <v>1</v>
      </c>
      <c r="F183" s="199" t="s">
        <v>271</v>
      </c>
      <c r="G183" s="197"/>
      <c r="H183" s="200">
        <v>7.5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135</v>
      </c>
      <c r="AU183" s="206" t="s">
        <v>80</v>
      </c>
      <c r="AV183" s="12" t="s">
        <v>80</v>
      </c>
      <c r="AW183" s="12" t="s">
        <v>32</v>
      </c>
      <c r="AX183" s="12" t="s">
        <v>70</v>
      </c>
      <c r="AY183" s="206" t="s">
        <v>127</v>
      </c>
    </row>
    <row r="184" spans="2:65" s="13" customFormat="1">
      <c r="B184" s="207"/>
      <c r="C184" s="208"/>
      <c r="D184" s="187" t="s">
        <v>135</v>
      </c>
      <c r="E184" s="209" t="s">
        <v>1</v>
      </c>
      <c r="F184" s="210" t="s">
        <v>140</v>
      </c>
      <c r="G184" s="208"/>
      <c r="H184" s="211">
        <v>7.5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135</v>
      </c>
      <c r="AU184" s="217" t="s">
        <v>80</v>
      </c>
      <c r="AV184" s="13" t="s">
        <v>133</v>
      </c>
      <c r="AW184" s="13" t="s">
        <v>32</v>
      </c>
      <c r="AX184" s="13" t="s">
        <v>78</v>
      </c>
      <c r="AY184" s="217" t="s">
        <v>127</v>
      </c>
    </row>
    <row r="185" spans="2:65" s="1" customFormat="1" ht="22.5" customHeight="1">
      <c r="B185" s="33"/>
      <c r="C185" s="173" t="s">
        <v>272</v>
      </c>
      <c r="D185" s="173" t="s">
        <v>128</v>
      </c>
      <c r="E185" s="174" t="s">
        <v>273</v>
      </c>
      <c r="F185" s="175" t="s">
        <v>274</v>
      </c>
      <c r="G185" s="176" t="s">
        <v>199</v>
      </c>
      <c r="H185" s="177">
        <v>19.260000000000002</v>
      </c>
      <c r="I185" s="178"/>
      <c r="J185" s="179">
        <f>ROUND(I185*H185,2)</f>
        <v>0</v>
      </c>
      <c r="K185" s="175" t="s">
        <v>1</v>
      </c>
      <c r="L185" s="37"/>
      <c r="M185" s="180" t="s">
        <v>1</v>
      </c>
      <c r="N185" s="181" t="s">
        <v>41</v>
      </c>
      <c r="O185" s="59"/>
      <c r="P185" s="182">
        <f>O185*H185</f>
        <v>0</v>
      </c>
      <c r="Q185" s="182">
        <v>8.9999999999999993E-3</v>
      </c>
      <c r="R185" s="182">
        <f>Q185*H185</f>
        <v>0.17333999999999999</v>
      </c>
      <c r="S185" s="182">
        <v>0</v>
      </c>
      <c r="T185" s="183">
        <f>S185*H185</f>
        <v>0</v>
      </c>
      <c r="AR185" s="16" t="s">
        <v>133</v>
      </c>
      <c r="AT185" s="16" t="s">
        <v>128</v>
      </c>
      <c r="AU185" s="16" t="s">
        <v>80</v>
      </c>
      <c r="AY185" s="16" t="s">
        <v>127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78</v>
      </c>
      <c r="BK185" s="184">
        <f>ROUND(I185*H185,2)</f>
        <v>0</v>
      </c>
      <c r="BL185" s="16" t="s">
        <v>133</v>
      </c>
      <c r="BM185" s="16" t="s">
        <v>275</v>
      </c>
    </row>
    <row r="186" spans="2:65" s="11" customFormat="1">
      <c r="B186" s="185"/>
      <c r="C186" s="186"/>
      <c r="D186" s="187" t="s">
        <v>135</v>
      </c>
      <c r="E186" s="188" t="s">
        <v>1</v>
      </c>
      <c r="F186" s="189" t="s">
        <v>233</v>
      </c>
      <c r="G186" s="186"/>
      <c r="H186" s="188" t="s">
        <v>1</v>
      </c>
      <c r="I186" s="190"/>
      <c r="J186" s="186"/>
      <c r="K186" s="186"/>
      <c r="L186" s="191"/>
      <c r="M186" s="192"/>
      <c r="N186" s="193"/>
      <c r="O186" s="193"/>
      <c r="P186" s="193"/>
      <c r="Q186" s="193"/>
      <c r="R186" s="193"/>
      <c r="S186" s="193"/>
      <c r="T186" s="194"/>
      <c r="AT186" s="195" t="s">
        <v>135</v>
      </c>
      <c r="AU186" s="195" t="s">
        <v>80</v>
      </c>
      <c r="AV186" s="11" t="s">
        <v>78</v>
      </c>
      <c r="AW186" s="11" t="s">
        <v>32</v>
      </c>
      <c r="AX186" s="11" t="s">
        <v>70</v>
      </c>
      <c r="AY186" s="195" t="s">
        <v>127</v>
      </c>
    </row>
    <row r="187" spans="2:65" s="12" customFormat="1">
      <c r="B187" s="196"/>
      <c r="C187" s="197"/>
      <c r="D187" s="187" t="s">
        <v>135</v>
      </c>
      <c r="E187" s="198" t="s">
        <v>1</v>
      </c>
      <c r="F187" s="199" t="s">
        <v>276</v>
      </c>
      <c r="G187" s="197"/>
      <c r="H187" s="200">
        <v>5.85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135</v>
      </c>
      <c r="AU187" s="206" t="s">
        <v>80</v>
      </c>
      <c r="AV187" s="12" t="s">
        <v>80</v>
      </c>
      <c r="AW187" s="12" t="s">
        <v>32</v>
      </c>
      <c r="AX187" s="12" t="s">
        <v>70</v>
      </c>
      <c r="AY187" s="206" t="s">
        <v>127</v>
      </c>
    </row>
    <row r="188" spans="2:65" s="11" customFormat="1">
      <c r="B188" s="185"/>
      <c r="C188" s="186"/>
      <c r="D188" s="187" t="s">
        <v>135</v>
      </c>
      <c r="E188" s="188" t="s">
        <v>1</v>
      </c>
      <c r="F188" s="189" t="s">
        <v>236</v>
      </c>
      <c r="G188" s="186"/>
      <c r="H188" s="188" t="s">
        <v>1</v>
      </c>
      <c r="I188" s="190"/>
      <c r="J188" s="186"/>
      <c r="K188" s="186"/>
      <c r="L188" s="191"/>
      <c r="M188" s="192"/>
      <c r="N188" s="193"/>
      <c r="O188" s="193"/>
      <c r="P188" s="193"/>
      <c r="Q188" s="193"/>
      <c r="R188" s="193"/>
      <c r="S188" s="193"/>
      <c r="T188" s="194"/>
      <c r="AT188" s="195" t="s">
        <v>135</v>
      </c>
      <c r="AU188" s="195" t="s">
        <v>80</v>
      </c>
      <c r="AV188" s="11" t="s">
        <v>78</v>
      </c>
      <c r="AW188" s="11" t="s">
        <v>32</v>
      </c>
      <c r="AX188" s="11" t="s">
        <v>70</v>
      </c>
      <c r="AY188" s="195" t="s">
        <v>127</v>
      </c>
    </row>
    <row r="189" spans="2:65" s="12" customFormat="1">
      <c r="B189" s="196"/>
      <c r="C189" s="197"/>
      <c r="D189" s="187" t="s">
        <v>135</v>
      </c>
      <c r="E189" s="198" t="s">
        <v>1</v>
      </c>
      <c r="F189" s="199" t="s">
        <v>276</v>
      </c>
      <c r="G189" s="197"/>
      <c r="H189" s="200">
        <v>5.85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135</v>
      </c>
      <c r="AU189" s="206" t="s">
        <v>80</v>
      </c>
      <c r="AV189" s="12" t="s">
        <v>80</v>
      </c>
      <c r="AW189" s="12" t="s">
        <v>32</v>
      </c>
      <c r="AX189" s="12" t="s">
        <v>70</v>
      </c>
      <c r="AY189" s="206" t="s">
        <v>127</v>
      </c>
    </row>
    <row r="190" spans="2:65" s="11" customFormat="1">
      <c r="B190" s="185"/>
      <c r="C190" s="186"/>
      <c r="D190" s="187" t="s">
        <v>135</v>
      </c>
      <c r="E190" s="188" t="s">
        <v>1</v>
      </c>
      <c r="F190" s="189" t="s">
        <v>245</v>
      </c>
      <c r="G190" s="186"/>
      <c r="H190" s="188" t="s">
        <v>1</v>
      </c>
      <c r="I190" s="190"/>
      <c r="J190" s="186"/>
      <c r="K190" s="186"/>
      <c r="L190" s="191"/>
      <c r="M190" s="192"/>
      <c r="N190" s="193"/>
      <c r="O190" s="193"/>
      <c r="P190" s="193"/>
      <c r="Q190" s="193"/>
      <c r="R190" s="193"/>
      <c r="S190" s="193"/>
      <c r="T190" s="194"/>
      <c r="AT190" s="195" t="s">
        <v>135</v>
      </c>
      <c r="AU190" s="195" t="s">
        <v>80</v>
      </c>
      <c r="AV190" s="11" t="s">
        <v>78</v>
      </c>
      <c r="AW190" s="11" t="s">
        <v>32</v>
      </c>
      <c r="AX190" s="11" t="s">
        <v>70</v>
      </c>
      <c r="AY190" s="195" t="s">
        <v>127</v>
      </c>
    </row>
    <row r="191" spans="2:65" s="12" customFormat="1">
      <c r="B191" s="196"/>
      <c r="C191" s="197"/>
      <c r="D191" s="187" t="s">
        <v>135</v>
      </c>
      <c r="E191" s="198" t="s">
        <v>1</v>
      </c>
      <c r="F191" s="199" t="s">
        <v>277</v>
      </c>
      <c r="G191" s="197"/>
      <c r="H191" s="200">
        <v>7.56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135</v>
      </c>
      <c r="AU191" s="206" t="s">
        <v>80</v>
      </c>
      <c r="AV191" s="12" t="s">
        <v>80</v>
      </c>
      <c r="AW191" s="12" t="s">
        <v>32</v>
      </c>
      <c r="AX191" s="12" t="s">
        <v>70</v>
      </c>
      <c r="AY191" s="206" t="s">
        <v>127</v>
      </c>
    </row>
    <row r="192" spans="2:65" s="13" customFormat="1">
      <c r="B192" s="207"/>
      <c r="C192" s="208"/>
      <c r="D192" s="187" t="s">
        <v>135</v>
      </c>
      <c r="E192" s="209" t="s">
        <v>1</v>
      </c>
      <c r="F192" s="210" t="s">
        <v>140</v>
      </c>
      <c r="G192" s="208"/>
      <c r="H192" s="211">
        <v>19.260000000000002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135</v>
      </c>
      <c r="AU192" s="217" t="s">
        <v>80</v>
      </c>
      <c r="AV192" s="13" t="s">
        <v>133</v>
      </c>
      <c r="AW192" s="13" t="s">
        <v>32</v>
      </c>
      <c r="AX192" s="13" t="s">
        <v>78</v>
      </c>
      <c r="AY192" s="217" t="s">
        <v>127</v>
      </c>
    </row>
    <row r="193" spans="2:65" s="1" customFormat="1" ht="22.5" customHeight="1">
      <c r="B193" s="33"/>
      <c r="C193" s="173" t="s">
        <v>278</v>
      </c>
      <c r="D193" s="173" t="s">
        <v>128</v>
      </c>
      <c r="E193" s="174" t="s">
        <v>279</v>
      </c>
      <c r="F193" s="175" t="s">
        <v>280</v>
      </c>
      <c r="G193" s="176" t="s">
        <v>199</v>
      </c>
      <c r="H193" s="177">
        <v>18.66</v>
      </c>
      <c r="I193" s="178"/>
      <c r="J193" s="179">
        <f>ROUND(I193*H193,2)</f>
        <v>0</v>
      </c>
      <c r="K193" s="175" t="s">
        <v>1</v>
      </c>
      <c r="L193" s="37"/>
      <c r="M193" s="180" t="s">
        <v>1</v>
      </c>
      <c r="N193" s="181" t="s">
        <v>41</v>
      </c>
      <c r="O193" s="59"/>
      <c r="P193" s="182">
        <f>O193*H193</f>
        <v>0</v>
      </c>
      <c r="Q193" s="182">
        <v>6.0000000000000001E-3</v>
      </c>
      <c r="R193" s="182">
        <f>Q193*H193</f>
        <v>0.11196</v>
      </c>
      <c r="S193" s="182">
        <v>0</v>
      </c>
      <c r="T193" s="183">
        <f>S193*H193</f>
        <v>0</v>
      </c>
      <c r="AR193" s="16" t="s">
        <v>133</v>
      </c>
      <c r="AT193" s="16" t="s">
        <v>128</v>
      </c>
      <c r="AU193" s="16" t="s">
        <v>80</v>
      </c>
      <c r="AY193" s="16" t="s">
        <v>127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78</v>
      </c>
      <c r="BK193" s="184">
        <f>ROUND(I193*H193,2)</f>
        <v>0</v>
      </c>
      <c r="BL193" s="16" t="s">
        <v>133</v>
      </c>
      <c r="BM193" s="16" t="s">
        <v>281</v>
      </c>
    </row>
    <row r="194" spans="2:65" s="11" customFormat="1">
      <c r="B194" s="185"/>
      <c r="C194" s="186"/>
      <c r="D194" s="187" t="s">
        <v>135</v>
      </c>
      <c r="E194" s="188" t="s">
        <v>1</v>
      </c>
      <c r="F194" s="189" t="s">
        <v>233</v>
      </c>
      <c r="G194" s="186"/>
      <c r="H194" s="188" t="s">
        <v>1</v>
      </c>
      <c r="I194" s="190"/>
      <c r="J194" s="186"/>
      <c r="K194" s="186"/>
      <c r="L194" s="191"/>
      <c r="M194" s="192"/>
      <c r="N194" s="193"/>
      <c r="O194" s="193"/>
      <c r="P194" s="193"/>
      <c r="Q194" s="193"/>
      <c r="R194" s="193"/>
      <c r="S194" s="193"/>
      <c r="T194" s="194"/>
      <c r="AT194" s="195" t="s">
        <v>135</v>
      </c>
      <c r="AU194" s="195" t="s">
        <v>80</v>
      </c>
      <c r="AV194" s="11" t="s">
        <v>78</v>
      </c>
      <c r="AW194" s="11" t="s">
        <v>32</v>
      </c>
      <c r="AX194" s="11" t="s">
        <v>70</v>
      </c>
      <c r="AY194" s="195" t="s">
        <v>127</v>
      </c>
    </row>
    <row r="195" spans="2:65" s="12" customFormat="1">
      <c r="B195" s="196"/>
      <c r="C195" s="197"/>
      <c r="D195" s="187" t="s">
        <v>135</v>
      </c>
      <c r="E195" s="198" t="s">
        <v>1</v>
      </c>
      <c r="F195" s="199" t="s">
        <v>282</v>
      </c>
      <c r="G195" s="197"/>
      <c r="H195" s="200">
        <v>5.7</v>
      </c>
      <c r="I195" s="201"/>
      <c r="J195" s="197"/>
      <c r="K195" s="197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135</v>
      </c>
      <c r="AU195" s="206" t="s">
        <v>80</v>
      </c>
      <c r="AV195" s="12" t="s">
        <v>80</v>
      </c>
      <c r="AW195" s="12" t="s">
        <v>32</v>
      </c>
      <c r="AX195" s="12" t="s">
        <v>70</v>
      </c>
      <c r="AY195" s="206" t="s">
        <v>127</v>
      </c>
    </row>
    <row r="196" spans="2:65" s="11" customFormat="1">
      <c r="B196" s="185"/>
      <c r="C196" s="186"/>
      <c r="D196" s="187" t="s">
        <v>135</v>
      </c>
      <c r="E196" s="188" t="s">
        <v>1</v>
      </c>
      <c r="F196" s="189" t="s">
        <v>236</v>
      </c>
      <c r="G196" s="186"/>
      <c r="H196" s="188" t="s">
        <v>1</v>
      </c>
      <c r="I196" s="190"/>
      <c r="J196" s="186"/>
      <c r="K196" s="186"/>
      <c r="L196" s="191"/>
      <c r="M196" s="192"/>
      <c r="N196" s="193"/>
      <c r="O196" s="193"/>
      <c r="P196" s="193"/>
      <c r="Q196" s="193"/>
      <c r="R196" s="193"/>
      <c r="S196" s="193"/>
      <c r="T196" s="194"/>
      <c r="AT196" s="195" t="s">
        <v>135</v>
      </c>
      <c r="AU196" s="195" t="s">
        <v>80</v>
      </c>
      <c r="AV196" s="11" t="s">
        <v>78</v>
      </c>
      <c r="AW196" s="11" t="s">
        <v>32</v>
      </c>
      <c r="AX196" s="11" t="s">
        <v>70</v>
      </c>
      <c r="AY196" s="195" t="s">
        <v>127</v>
      </c>
    </row>
    <row r="197" spans="2:65" s="12" customFormat="1">
      <c r="B197" s="196"/>
      <c r="C197" s="197"/>
      <c r="D197" s="187" t="s">
        <v>135</v>
      </c>
      <c r="E197" s="198" t="s">
        <v>1</v>
      </c>
      <c r="F197" s="199" t="s">
        <v>282</v>
      </c>
      <c r="G197" s="197"/>
      <c r="H197" s="200">
        <v>5.7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135</v>
      </c>
      <c r="AU197" s="206" t="s">
        <v>80</v>
      </c>
      <c r="AV197" s="12" t="s">
        <v>80</v>
      </c>
      <c r="AW197" s="12" t="s">
        <v>32</v>
      </c>
      <c r="AX197" s="12" t="s">
        <v>70</v>
      </c>
      <c r="AY197" s="206" t="s">
        <v>127</v>
      </c>
    </row>
    <row r="198" spans="2:65" s="11" customFormat="1">
      <c r="B198" s="185"/>
      <c r="C198" s="186"/>
      <c r="D198" s="187" t="s">
        <v>135</v>
      </c>
      <c r="E198" s="188" t="s">
        <v>1</v>
      </c>
      <c r="F198" s="189" t="s">
        <v>245</v>
      </c>
      <c r="G198" s="186"/>
      <c r="H198" s="188" t="s">
        <v>1</v>
      </c>
      <c r="I198" s="190"/>
      <c r="J198" s="186"/>
      <c r="K198" s="186"/>
      <c r="L198" s="191"/>
      <c r="M198" s="192"/>
      <c r="N198" s="193"/>
      <c r="O198" s="193"/>
      <c r="P198" s="193"/>
      <c r="Q198" s="193"/>
      <c r="R198" s="193"/>
      <c r="S198" s="193"/>
      <c r="T198" s="194"/>
      <c r="AT198" s="195" t="s">
        <v>135</v>
      </c>
      <c r="AU198" s="195" t="s">
        <v>80</v>
      </c>
      <c r="AV198" s="11" t="s">
        <v>78</v>
      </c>
      <c r="AW198" s="11" t="s">
        <v>32</v>
      </c>
      <c r="AX198" s="11" t="s">
        <v>70</v>
      </c>
      <c r="AY198" s="195" t="s">
        <v>127</v>
      </c>
    </row>
    <row r="199" spans="2:65" s="12" customFormat="1">
      <c r="B199" s="196"/>
      <c r="C199" s="197"/>
      <c r="D199" s="187" t="s">
        <v>135</v>
      </c>
      <c r="E199" s="198" t="s">
        <v>1</v>
      </c>
      <c r="F199" s="199" t="s">
        <v>283</v>
      </c>
      <c r="G199" s="197"/>
      <c r="H199" s="200">
        <v>7.26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135</v>
      </c>
      <c r="AU199" s="206" t="s">
        <v>80</v>
      </c>
      <c r="AV199" s="12" t="s">
        <v>80</v>
      </c>
      <c r="AW199" s="12" t="s">
        <v>32</v>
      </c>
      <c r="AX199" s="12" t="s">
        <v>70</v>
      </c>
      <c r="AY199" s="206" t="s">
        <v>127</v>
      </c>
    </row>
    <row r="200" spans="2:65" s="13" customFormat="1">
      <c r="B200" s="207"/>
      <c r="C200" s="208"/>
      <c r="D200" s="187" t="s">
        <v>135</v>
      </c>
      <c r="E200" s="209" t="s">
        <v>1</v>
      </c>
      <c r="F200" s="210" t="s">
        <v>140</v>
      </c>
      <c r="G200" s="208"/>
      <c r="H200" s="211">
        <v>18.66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135</v>
      </c>
      <c r="AU200" s="217" t="s">
        <v>80</v>
      </c>
      <c r="AV200" s="13" t="s">
        <v>133</v>
      </c>
      <c r="AW200" s="13" t="s">
        <v>32</v>
      </c>
      <c r="AX200" s="13" t="s">
        <v>78</v>
      </c>
      <c r="AY200" s="217" t="s">
        <v>127</v>
      </c>
    </row>
    <row r="201" spans="2:65" s="1" customFormat="1" ht="22.5" customHeight="1">
      <c r="B201" s="33"/>
      <c r="C201" s="173" t="s">
        <v>284</v>
      </c>
      <c r="D201" s="173" t="s">
        <v>128</v>
      </c>
      <c r="E201" s="174" t="s">
        <v>285</v>
      </c>
      <c r="F201" s="175" t="s">
        <v>286</v>
      </c>
      <c r="G201" s="176" t="s">
        <v>199</v>
      </c>
      <c r="H201" s="177">
        <v>21.55</v>
      </c>
      <c r="I201" s="178"/>
      <c r="J201" s="179">
        <f>ROUND(I201*H201,2)</f>
        <v>0</v>
      </c>
      <c r="K201" s="175" t="s">
        <v>1</v>
      </c>
      <c r="L201" s="37"/>
      <c r="M201" s="180" t="s">
        <v>1</v>
      </c>
      <c r="N201" s="181" t="s">
        <v>41</v>
      </c>
      <c r="O201" s="59"/>
      <c r="P201" s="182">
        <f>O201*H201</f>
        <v>0</v>
      </c>
      <c r="Q201" s="182">
        <v>6.0000000000000001E-3</v>
      </c>
      <c r="R201" s="182">
        <f>Q201*H201</f>
        <v>0.1293</v>
      </c>
      <c r="S201" s="182">
        <v>0</v>
      </c>
      <c r="T201" s="183">
        <f>S201*H201</f>
        <v>0</v>
      </c>
      <c r="AR201" s="16" t="s">
        <v>133</v>
      </c>
      <c r="AT201" s="16" t="s">
        <v>128</v>
      </c>
      <c r="AU201" s="16" t="s">
        <v>80</v>
      </c>
      <c r="AY201" s="16" t="s">
        <v>127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78</v>
      </c>
      <c r="BK201" s="184">
        <f>ROUND(I201*H201,2)</f>
        <v>0</v>
      </c>
      <c r="BL201" s="16" t="s">
        <v>133</v>
      </c>
      <c r="BM201" s="16" t="s">
        <v>287</v>
      </c>
    </row>
    <row r="202" spans="2:65" s="11" customFormat="1">
      <c r="B202" s="185"/>
      <c r="C202" s="186"/>
      <c r="D202" s="187" t="s">
        <v>135</v>
      </c>
      <c r="E202" s="188" t="s">
        <v>1</v>
      </c>
      <c r="F202" s="189" t="s">
        <v>233</v>
      </c>
      <c r="G202" s="186"/>
      <c r="H202" s="188" t="s">
        <v>1</v>
      </c>
      <c r="I202" s="190"/>
      <c r="J202" s="186"/>
      <c r="K202" s="186"/>
      <c r="L202" s="191"/>
      <c r="M202" s="192"/>
      <c r="N202" s="193"/>
      <c r="O202" s="193"/>
      <c r="P202" s="193"/>
      <c r="Q202" s="193"/>
      <c r="R202" s="193"/>
      <c r="S202" s="193"/>
      <c r="T202" s="194"/>
      <c r="AT202" s="195" t="s">
        <v>135</v>
      </c>
      <c r="AU202" s="195" t="s">
        <v>80</v>
      </c>
      <c r="AV202" s="11" t="s">
        <v>78</v>
      </c>
      <c r="AW202" s="11" t="s">
        <v>32</v>
      </c>
      <c r="AX202" s="11" t="s">
        <v>70</v>
      </c>
      <c r="AY202" s="195" t="s">
        <v>127</v>
      </c>
    </row>
    <row r="203" spans="2:65" s="12" customFormat="1">
      <c r="B203" s="196"/>
      <c r="C203" s="197"/>
      <c r="D203" s="187" t="s">
        <v>135</v>
      </c>
      <c r="E203" s="198" t="s">
        <v>1</v>
      </c>
      <c r="F203" s="199" t="s">
        <v>288</v>
      </c>
      <c r="G203" s="197"/>
      <c r="H203" s="200">
        <v>10.7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135</v>
      </c>
      <c r="AU203" s="206" t="s">
        <v>80</v>
      </c>
      <c r="AV203" s="12" t="s">
        <v>80</v>
      </c>
      <c r="AW203" s="12" t="s">
        <v>32</v>
      </c>
      <c r="AX203" s="12" t="s">
        <v>70</v>
      </c>
      <c r="AY203" s="206" t="s">
        <v>127</v>
      </c>
    </row>
    <row r="204" spans="2:65" s="11" customFormat="1">
      <c r="B204" s="185"/>
      <c r="C204" s="186"/>
      <c r="D204" s="187" t="s">
        <v>135</v>
      </c>
      <c r="E204" s="188" t="s">
        <v>1</v>
      </c>
      <c r="F204" s="189" t="s">
        <v>236</v>
      </c>
      <c r="G204" s="186"/>
      <c r="H204" s="188" t="s">
        <v>1</v>
      </c>
      <c r="I204" s="190"/>
      <c r="J204" s="186"/>
      <c r="K204" s="186"/>
      <c r="L204" s="191"/>
      <c r="M204" s="192"/>
      <c r="N204" s="193"/>
      <c r="O204" s="193"/>
      <c r="P204" s="193"/>
      <c r="Q204" s="193"/>
      <c r="R204" s="193"/>
      <c r="S204" s="193"/>
      <c r="T204" s="194"/>
      <c r="AT204" s="195" t="s">
        <v>135</v>
      </c>
      <c r="AU204" s="195" t="s">
        <v>80</v>
      </c>
      <c r="AV204" s="11" t="s">
        <v>78</v>
      </c>
      <c r="AW204" s="11" t="s">
        <v>32</v>
      </c>
      <c r="AX204" s="11" t="s">
        <v>70</v>
      </c>
      <c r="AY204" s="195" t="s">
        <v>127</v>
      </c>
    </row>
    <row r="205" spans="2:65" s="12" customFormat="1">
      <c r="B205" s="196"/>
      <c r="C205" s="197"/>
      <c r="D205" s="187" t="s">
        <v>135</v>
      </c>
      <c r="E205" s="198" t="s">
        <v>1</v>
      </c>
      <c r="F205" s="199" t="s">
        <v>289</v>
      </c>
      <c r="G205" s="197"/>
      <c r="H205" s="200">
        <v>7.65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135</v>
      </c>
      <c r="AU205" s="206" t="s">
        <v>80</v>
      </c>
      <c r="AV205" s="12" t="s">
        <v>80</v>
      </c>
      <c r="AW205" s="12" t="s">
        <v>32</v>
      </c>
      <c r="AX205" s="12" t="s">
        <v>70</v>
      </c>
      <c r="AY205" s="206" t="s">
        <v>127</v>
      </c>
    </row>
    <row r="206" spans="2:65" s="11" customFormat="1">
      <c r="B206" s="185"/>
      <c r="C206" s="186"/>
      <c r="D206" s="187" t="s">
        <v>135</v>
      </c>
      <c r="E206" s="188" t="s">
        <v>1</v>
      </c>
      <c r="F206" s="189" t="s">
        <v>241</v>
      </c>
      <c r="G206" s="186"/>
      <c r="H206" s="188" t="s">
        <v>1</v>
      </c>
      <c r="I206" s="190"/>
      <c r="J206" s="186"/>
      <c r="K206" s="186"/>
      <c r="L206" s="191"/>
      <c r="M206" s="192"/>
      <c r="N206" s="193"/>
      <c r="O206" s="193"/>
      <c r="P206" s="193"/>
      <c r="Q206" s="193"/>
      <c r="R206" s="193"/>
      <c r="S206" s="193"/>
      <c r="T206" s="194"/>
      <c r="AT206" s="195" t="s">
        <v>135</v>
      </c>
      <c r="AU206" s="195" t="s">
        <v>80</v>
      </c>
      <c r="AV206" s="11" t="s">
        <v>78</v>
      </c>
      <c r="AW206" s="11" t="s">
        <v>32</v>
      </c>
      <c r="AX206" s="11" t="s">
        <v>70</v>
      </c>
      <c r="AY206" s="195" t="s">
        <v>127</v>
      </c>
    </row>
    <row r="207" spans="2:65" s="12" customFormat="1">
      <c r="B207" s="196"/>
      <c r="C207" s="197"/>
      <c r="D207" s="187" t="s">
        <v>135</v>
      </c>
      <c r="E207" s="198" t="s">
        <v>1</v>
      </c>
      <c r="F207" s="199" t="s">
        <v>290</v>
      </c>
      <c r="G207" s="197"/>
      <c r="H207" s="200">
        <v>3.2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135</v>
      </c>
      <c r="AU207" s="206" t="s">
        <v>80</v>
      </c>
      <c r="AV207" s="12" t="s">
        <v>80</v>
      </c>
      <c r="AW207" s="12" t="s">
        <v>32</v>
      </c>
      <c r="AX207" s="12" t="s">
        <v>70</v>
      </c>
      <c r="AY207" s="206" t="s">
        <v>127</v>
      </c>
    </row>
    <row r="208" spans="2:65" s="13" customFormat="1">
      <c r="B208" s="207"/>
      <c r="C208" s="208"/>
      <c r="D208" s="187" t="s">
        <v>135</v>
      </c>
      <c r="E208" s="209" t="s">
        <v>1</v>
      </c>
      <c r="F208" s="210" t="s">
        <v>140</v>
      </c>
      <c r="G208" s="208"/>
      <c r="H208" s="211">
        <v>21.55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135</v>
      </c>
      <c r="AU208" s="217" t="s">
        <v>80</v>
      </c>
      <c r="AV208" s="13" t="s">
        <v>133</v>
      </c>
      <c r="AW208" s="13" t="s">
        <v>32</v>
      </c>
      <c r="AX208" s="13" t="s">
        <v>78</v>
      </c>
      <c r="AY208" s="217" t="s">
        <v>127</v>
      </c>
    </row>
    <row r="209" spans="2:65" s="1" customFormat="1" ht="22.5" customHeight="1">
      <c r="B209" s="33"/>
      <c r="C209" s="173" t="s">
        <v>291</v>
      </c>
      <c r="D209" s="173" t="s">
        <v>128</v>
      </c>
      <c r="E209" s="174" t="s">
        <v>292</v>
      </c>
      <c r="F209" s="175" t="s">
        <v>293</v>
      </c>
      <c r="G209" s="176" t="s">
        <v>199</v>
      </c>
      <c r="H209" s="177">
        <v>51.72</v>
      </c>
      <c r="I209" s="178"/>
      <c r="J209" s="179">
        <f>ROUND(I209*H209,2)</f>
        <v>0</v>
      </c>
      <c r="K209" s="175" t="s">
        <v>1</v>
      </c>
      <c r="L209" s="37"/>
      <c r="M209" s="180" t="s">
        <v>1</v>
      </c>
      <c r="N209" s="181" t="s">
        <v>41</v>
      </c>
      <c r="O209" s="59"/>
      <c r="P209" s="182">
        <f>O209*H209</f>
        <v>0</v>
      </c>
      <c r="Q209" s="182">
        <v>8.9999999999999993E-3</v>
      </c>
      <c r="R209" s="182">
        <f>Q209*H209</f>
        <v>0.46547999999999995</v>
      </c>
      <c r="S209" s="182">
        <v>0</v>
      </c>
      <c r="T209" s="183">
        <f>S209*H209</f>
        <v>0</v>
      </c>
      <c r="AR209" s="16" t="s">
        <v>133</v>
      </c>
      <c r="AT209" s="16" t="s">
        <v>128</v>
      </c>
      <c r="AU209" s="16" t="s">
        <v>80</v>
      </c>
      <c r="AY209" s="16" t="s">
        <v>127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78</v>
      </c>
      <c r="BK209" s="184">
        <f>ROUND(I209*H209,2)</f>
        <v>0</v>
      </c>
      <c r="BL209" s="16" t="s">
        <v>133</v>
      </c>
      <c r="BM209" s="16" t="s">
        <v>294</v>
      </c>
    </row>
    <row r="210" spans="2:65" s="11" customFormat="1">
      <c r="B210" s="185"/>
      <c r="C210" s="186"/>
      <c r="D210" s="187" t="s">
        <v>135</v>
      </c>
      <c r="E210" s="188" t="s">
        <v>1</v>
      </c>
      <c r="F210" s="189" t="s">
        <v>233</v>
      </c>
      <c r="G210" s="186"/>
      <c r="H210" s="188" t="s">
        <v>1</v>
      </c>
      <c r="I210" s="190"/>
      <c r="J210" s="186"/>
      <c r="K210" s="186"/>
      <c r="L210" s="191"/>
      <c r="M210" s="192"/>
      <c r="N210" s="193"/>
      <c r="O210" s="193"/>
      <c r="P210" s="193"/>
      <c r="Q210" s="193"/>
      <c r="R210" s="193"/>
      <c r="S210" s="193"/>
      <c r="T210" s="194"/>
      <c r="AT210" s="195" t="s">
        <v>135</v>
      </c>
      <c r="AU210" s="195" t="s">
        <v>80</v>
      </c>
      <c r="AV210" s="11" t="s">
        <v>78</v>
      </c>
      <c r="AW210" s="11" t="s">
        <v>32</v>
      </c>
      <c r="AX210" s="11" t="s">
        <v>70</v>
      </c>
      <c r="AY210" s="195" t="s">
        <v>127</v>
      </c>
    </row>
    <row r="211" spans="2:65" s="12" customFormat="1">
      <c r="B211" s="196"/>
      <c r="C211" s="197"/>
      <c r="D211" s="187" t="s">
        <v>135</v>
      </c>
      <c r="E211" s="198" t="s">
        <v>1</v>
      </c>
      <c r="F211" s="199" t="s">
        <v>295</v>
      </c>
      <c r="G211" s="197"/>
      <c r="H211" s="200">
        <v>16.399999999999999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135</v>
      </c>
      <c r="AU211" s="206" t="s">
        <v>80</v>
      </c>
      <c r="AV211" s="12" t="s">
        <v>80</v>
      </c>
      <c r="AW211" s="12" t="s">
        <v>32</v>
      </c>
      <c r="AX211" s="12" t="s">
        <v>70</v>
      </c>
      <c r="AY211" s="206" t="s">
        <v>127</v>
      </c>
    </row>
    <row r="212" spans="2:65" s="11" customFormat="1">
      <c r="B212" s="185"/>
      <c r="C212" s="186"/>
      <c r="D212" s="187" t="s">
        <v>135</v>
      </c>
      <c r="E212" s="188" t="s">
        <v>1</v>
      </c>
      <c r="F212" s="189" t="s">
        <v>236</v>
      </c>
      <c r="G212" s="186"/>
      <c r="H212" s="188" t="s">
        <v>1</v>
      </c>
      <c r="I212" s="190"/>
      <c r="J212" s="186"/>
      <c r="K212" s="186"/>
      <c r="L212" s="191"/>
      <c r="M212" s="192"/>
      <c r="N212" s="193"/>
      <c r="O212" s="193"/>
      <c r="P212" s="193"/>
      <c r="Q212" s="193"/>
      <c r="R212" s="193"/>
      <c r="S212" s="193"/>
      <c r="T212" s="194"/>
      <c r="AT212" s="195" t="s">
        <v>135</v>
      </c>
      <c r="AU212" s="195" t="s">
        <v>80</v>
      </c>
      <c r="AV212" s="11" t="s">
        <v>78</v>
      </c>
      <c r="AW212" s="11" t="s">
        <v>32</v>
      </c>
      <c r="AX212" s="11" t="s">
        <v>70</v>
      </c>
      <c r="AY212" s="195" t="s">
        <v>127</v>
      </c>
    </row>
    <row r="213" spans="2:65" s="12" customFormat="1">
      <c r="B213" s="196"/>
      <c r="C213" s="197"/>
      <c r="D213" s="187" t="s">
        <v>135</v>
      </c>
      <c r="E213" s="198" t="s">
        <v>1</v>
      </c>
      <c r="F213" s="199" t="s">
        <v>296</v>
      </c>
      <c r="G213" s="197"/>
      <c r="H213" s="200">
        <v>13.95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135</v>
      </c>
      <c r="AU213" s="206" t="s">
        <v>80</v>
      </c>
      <c r="AV213" s="12" t="s">
        <v>80</v>
      </c>
      <c r="AW213" s="12" t="s">
        <v>32</v>
      </c>
      <c r="AX213" s="12" t="s">
        <v>70</v>
      </c>
      <c r="AY213" s="206" t="s">
        <v>127</v>
      </c>
    </row>
    <row r="214" spans="2:65" s="11" customFormat="1">
      <c r="B214" s="185"/>
      <c r="C214" s="186"/>
      <c r="D214" s="187" t="s">
        <v>135</v>
      </c>
      <c r="E214" s="188" t="s">
        <v>1</v>
      </c>
      <c r="F214" s="189" t="s">
        <v>241</v>
      </c>
      <c r="G214" s="186"/>
      <c r="H214" s="188" t="s">
        <v>1</v>
      </c>
      <c r="I214" s="190"/>
      <c r="J214" s="186"/>
      <c r="K214" s="186"/>
      <c r="L214" s="191"/>
      <c r="M214" s="192"/>
      <c r="N214" s="193"/>
      <c r="O214" s="193"/>
      <c r="P214" s="193"/>
      <c r="Q214" s="193"/>
      <c r="R214" s="193"/>
      <c r="S214" s="193"/>
      <c r="T214" s="194"/>
      <c r="AT214" s="195" t="s">
        <v>135</v>
      </c>
      <c r="AU214" s="195" t="s">
        <v>80</v>
      </c>
      <c r="AV214" s="11" t="s">
        <v>78</v>
      </c>
      <c r="AW214" s="11" t="s">
        <v>32</v>
      </c>
      <c r="AX214" s="11" t="s">
        <v>70</v>
      </c>
      <c r="AY214" s="195" t="s">
        <v>127</v>
      </c>
    </row>
    <row r="215" spans="2:65" s="12" customFormat="1">
      <c r="B215" s="196"/>
      <c r="C215" s="197"/>
      <c r="D215" s="187" t="s">
        <v>135</v>
      </c>
      <c r="E215" s="198" t="s">
        <v>1</v>
      </c>
      <c r="F215" s="199" t="s">
        <v>297</v>
      </c>
      <c r="G215" s="197"/>
      <c r="H215" s="200">
        <v>11.71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135</v>
      </c>
      <c r="AU215" s="206" t="s">
        <v>80</v>
      </c>
      <c r="AV215" s="12" t="s">
        <v>80</v>
      </c>
      <c r="AW215" s="12" t="s">
        <v>32</v>
      </c>
      <c r="AX215" s="12" t="s">
        <v>70</v>
      </c>
      <c r="AY215" s="206" t="s">
        <v>127</v>
      </c>
    </row>
    <row r="216" spans="2:65" s="11" customFormat="1">
      <c r="B216" s="185"/>
      <c r="C216" s="186"/>
      <c r="D216" s="187" t="s">
        <v>135</v>
      </c>
      <c r="E216" s="188" t="s">
        <v>1</v>
      </c>
      <c r="F216" s="189" t="s">
        <v>245</v>
      </c>
      <c r="G216" s="186"/>
      <c r="H216" s="188" t="s">
        <v>1</v>
      </c>
      <c r="I216" s="190"/>
      <c r="J216" s="186"/>
      <c r="K216" s="186"/>
      <c r="L216" s="191"/>
      <c r="M216" s="192"/>
      <c r="N216" s="193"/>
      <c r="O216" s="193"/>
      <c r="P216" s="193"/>
      <c r="Q216" s="193"/>
      <c r="R216" s="193"/>
      <c r="S216" s="193"/>
      <c r="T216" s="194"/>
      <c r="AT216" s="195" t="s">
        <v>135</v>
      </c>
      <c r="AU216" s="195" t="s">
        <v>80</v>
      </c>
      <c r="AV216" s="11" t="s">
        <v>78</v>
      </c>
      <c r="AW216" s="11" t="s">
        <v>32</v>
      </c>
      <c r="AX216" s="11" t="s">
        <v>70</v>
      </c>
      <c r="AY216" s="195" t="s">
        <v>127</v>
      </c>
    </row>
    <row r="217" spans="2:65" s="12" customFormat="1">
      <c r="B217" s="196"/>
      <c r="C217" s="197"/>
      <c r="D217" s="187" t="s">
        <v>135</v>
      </c>
      <c r="E217" s="198" t="s">
        <v>1</v>
      </c>
      <c r="F217" s="199" t="s">
        <v>298</v>
      </c>
      <c r="G217" s="197"/>
      <c r="H217" s="200">
        <v>9.66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135</v>
      </c>
      <c r="AU217" s="206" t="s">
        <v>80</v>
      </c>
      <c r="AV217" s="12" t="s">
        <v>80</v>
      </c>
      <c r="AW217" s="12" t="s">
        <v>32</v>
      </c>
      <c r="AX217" s="12" t="s">
        <v>70</v>
      </c>
      <c r="AY217" s="206" t="s">
        <v>127</v>
      </c>
    </row>
    <row r="218" spans="2:65" s="13" customFormat="1">
      <c r="B218" s="207"/>
      <c r="C218" s="208"/>
      <c r="D218" s="187" t="s">
        <v>135</v>
      </c>
      <c r="E218" s="209" t="s">
        <v>1</v>
      </c>
      <c r="F218" s="210" t="s">
        <v>140</v>
      </c>
      <c r="G218" s="208"/>
      <c r="H218" s="211">
        <v>51.72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135</v>
      </c>
      <c r="AU218" s="217" t="s">
        <v>80</v>
      </c>
      <c r="AV218" s="13" t="s">
        <v>133</v>
      </c>
      <c r="AW218" s="13" t="s">
        <v>32</v>
      </c>
      <c r="AX218" s="13" t="s">
        <v>78</v>
      </c>
      <c r="AY218" s="217" t="s">
        <v>127</v>
      </c>
    </row>
    <row r="219" spans="2:65" s="1" customFormat="1" ht="22.5" customHeight="1">
      <c r="B219" s="33"/>
      <c r="C219" s="173" t="s">
        <v>299</v>
      </c>
      <c r="D219" s="173" t="s">
        <v>128</v>
      </c>
      <c r="E219" s="174" t="s">
        <v>300</v>
      </c>
      <c r="F219" s="175" t="s">
        <v>301</v>
      </c>
      <c r="G219" s="176" t="s">
        <v>199</v>
      </c>
      <c r="H219" s="177">
        <v>11.2</v>
      </c>
      <c r="I219" s="178"/>
      <c r="J219" s="179">
        <f>ROUND(I219*H219,2)</f>
        <v>0</v>
      </c>
      <c r="K219" s="175" t="s">
        <v>1</v>
      </c>
      <c r="L219" s="37"/>
      <c r="M219" s="180" t="s">
        <v>1</v>
      </c>
      <c r="N219" s="181" t="s">
        <v>41</v>
      </c>
      <c r="O219" s="59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AR219" s="16" t="s">
        <v>133</v>
      </c>
      <c r="AT219" s="16" t="s">
        <v>128</v>
      </c>
      <c r="AU219" s="16" t="s">
        <v>80</v>
      </c>
      <c r="AY219" s="16" t="s">
        <v>127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78</v>
      </c>
      <c r="BK219" s="184">
        <f>ROUND(I219*H219,2)</f>
        <v>0</v>
      </c>
      <c r="BL219" s="16" t="s">
        <v>133</v>
      </c>
      <c r="BM219" s="16" t="s">
        <v>302</v>
      </c>
    </row>
    <row r="220" spans="2:65" s="11" customFormat="1">
      <c r="B220" s="185"/>
      <c r="C220" s="186"/>
      <c r="D220" s="187" t="s">
        <v>135</v>
      </c>
      <c r="E220" s="188" t="s">
        <v>1</v>
      </c>
      <c r="F220" s="189" t="s">
        <v>233</v>
      </c>
      <c r="G220" s="186"/>
      <c r="H220" s="188" t="s">
        <v>1</v>
      </c>
      <c r="I220" s="190"/>
      <c r="J220" s="186"/>
      <c r="K220" s="186"/>
      <c r="L220" s="191"/>
      <c r="M220" s="192"/>
      <c r="N220" s="193"/>
      <c r="O220" s="193"/>
      <c r="P220" s="193"/>
      <c r="Q220" s="193"/>
      <c r="R220" s="193"/>
      <c r="S220" s="193"/>
      <c r="T220" s="194"/>
      <c r="AT220" s="195" t="s">
        <v>135</v>
      </c>
      <c r="AU220" s="195" t="s">
        <v>80</v>
      </c>
      <c r="AV220" s="11" t="s">
        <v>78</v>
      </c>
      <c r="AW220" s="11" t="s">
        <v>32</v>
      </c>
      <c r="AX220" s="11" t="s">
        <v>70</v>
      </c>
      <c r="AY220" s="195" t="s">
        <v>127</v>
      </c>
    </row>
    <row r="221" spans="2:65" s="12" customFormat="1">
      <c r="B221" s="196"/>
      <c r="C221" s="197"/>
      <c r="D221" s="187" t="s">
        <v>135</v>
      </c>
      <c r="E221" s="198" t="s">
        <v>1</v>
      </c>
      <c r="F221" s="199" t="s">
        <v>303</v>
      </c>
      <c r="G221" s="197"/>
      <c r="H221" s="200">
        <v>1.4</v>
      </c>
      <c r="I221" s="201"/>
      <c r="J221" s="197"/>
      <c r="K221" s="197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135</v>
      </c>
      <c r="AU221" s="206" t="s">
        <v>80</v>
      </c>
      <c r="AV221" s="12" t="s">
        <v>80</v>
      </c>
      <c r="AW221" s="12" t="s">
        <v>32</v>
      </c>
      <c r="AX221" s="12" t="s">
        <v>70</v>
      </c>
      <c r="AY221" s="206" t="s">
        <v>127</v>
      </c>
    </row>
    <row r="222" spans="2:65" s="11" customFormat="1">
      <c r="B222" s="185"/>
      <c r="C222" s="186"/>
      <c r="D222" s="187" t="s">
        <v>135</v>
      </c>
      <c r="E222" s="188" t="s">
        <v>1</v>
      </c>
      <c r="F222" s="189" t="s">
        <v>236</v>
      </c>
      <c r="G222" s="186"/>
      <c r="H222" s="188" t="s">
        <v>1</v>
      </c>
      <c r="I222" s="190"/>
      <c r="J222" s="186"/>
      <c r="K222" s="186"/>
      <c r="L222" s="191"/>
      <c r="M222" s="192"/>
      <c r="N222" s="193"/>
      <c r="O222" s="193"/>
      <c r="P222" s="193"/>
      <c r="Q222" s="193"/>
      <c r="R222" s="193"/>
      <c r="S222" s="193"/>
      <c r="T222" s="194"/>
      <c r="AT222" s="195" t="s">
        <v>135</v>
      </c>
      <c r="AU222" s="195" t="s">
        <v>80</v>
      </c>
      <c r="AV222" s="11" t="s">
        <v>78</v>
      </c>
      <c r="AW222" s="11" t="s">
        <v>32</v>
      </c>
      <c r="AX222" s="11" t="s">
        <v>70</v>
      </c>
      <c r="AY222" s="195" t="s">
        <v>127</v>
      </c>
    </row>
    <row r="223" spans="2:65" s="12" customFormat="1">
      <c r="B223" s="196"/>
      <c r="C223" s="197"/>
      <c r="D223" s="187" t="s">
        <v>135</v>
      </c>
      <c r="E223" s="198" t="s">
        <v>1</v>
      </c>
      <c r="F223" s="199" t="s">
        <v>304</v>
      </c>
      <c r="G223" s="197"/>
      <c r="H223" s="200">
        <v>4.2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135</v>
      </c>
      <c r="AU223" s="206" t="s">
        <v>80</v>
      </c>
      <c r="AV223" s="12" t="s">
        <v>80</v>
      </c>
      <c r="AW223" s="12" t="s">
        <v>32</v>
      </c>
      <c r="AX223" s="12" t="s">
        <v>70</v>
      </c>
      <c r="AY223" s="206" t="s">
        <v>127</v>
      </c>
    </row>
    <row r="224" spans="2:65" s="11" customFormat="1">
      <c r="B224" s="185"/>
      <c r="C224" s="186"/>
      <c r="D224" s="187" t="s">
        <v>135</v>
      </c>
      <c r="E224" s="188" t="s">
        <v>1</v>
      </c>
      <c r="F224" s="189" t="s">
        <v>241</v>
      </c>
      <c r="G224" s="186"/>
      <c r="H224" s="188" t="s">
        <v>1</v>
      </c>
      <c r="I224" s="190"/>
      <c r="J224" s="186"/>
      <c r="K224" s="186"/>
      <c r="L224" s="191"/>
      <c r="M224" s="192"/>
      <c r="N224" s="193"/>
      <c r="O224" s="193"/>
      <c r="P224" s="193"/>
      <c r="Q224" s="193"/>
      <c r="R224" s="193"/>
      <c r="S224" s="193"/>
      <c r="T224" s="194"/>
      <c r="AT224" s="195" t="s">
        <v>135</v>
      </c>
      <c r="AU224" s="195" t="s">
        <v>80</v>
      </c>
      <c r="AV224" s="11" t="s">
        <v>78</v>
      </c>
      <c r="AW224" s="11" t="s">
        <v>32</v>
      </c>
      <c r="AX224" s="11" t="s">
        <v>70</v>
      </c>
      <c r="AY224" s="195" t="s">
        <v>127</v>
      </c>
    </row>
    <row r="225" spans="2:65" s="12" customFormat="1">
      <c r="B225" s="196"/>
      <c r="C225" s="197"/>
      <c r="D225" s="187" t="s">
        <v>135</v>
      </c>
      <c r="E225" s="198" t="s">
        <v>1</v>
      </c>
      <c r="F225" s="199" t="s">
        <v>305</v>
      </c>
      <c r="G225" s="197"/>
      <c r="H225" s="200">
        <v>5.6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135</v>
      </c>
      <c r="AU225" s="206" t="s">
        <v>80</v>
      </c>
      <c r="AV225" s="12" t="s">
        <v>80</v>
      </c>
      <c r="AW225" s="12" t="s">
        <v>32</v>
      </c>
      <c r="AX225" s="12" t="s">
        <v>70</v>
      </c>
      <c r="AY225" s="206" t="s">
        <v>127</v>
      </c>
    </row>
    <row r="226" spans="2:65" s="13" customFormat="1">
      <c r="B226" s="207"/>
      <c r="C226" s="208"/>
      <c r="D226" s="187" t="s">
        <v>135</v>
      </c>
      <c r="E226" s="209" t="s">
        <v>1</v>
      </c>
      <c r="F226" s="210" t="s">
        <v>140</v>
      </c>
      <c r="G226" s="208"/>
      <c r="H226" s="211">
        <v>11.2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135</v>
      </c>
      <c r="AU226" s="217" t="s">
        <v>80</v>
      </c>
      <c r="AV226" s="13" t="s">
        <v>133</v>
      </c>
      <c r="AW226" s="13" t="s">
        <v>32</v>
      </c>
      <c r="AX226" s="13" t="s">
        <v>78</v>
      </c>
      <c r="AY226" s="217" t="s">
        <v>127</v>
      </c>
    </row>
    <row r="227" spans="2:65" s="1" customFormat="1" ht="22.5" customHeight="1">
      <c r="B227" s="33"/>
      <c r="C227" s="173" t="s">
        <v>306</v>
      </c>
      <c r="D227" s="173" t="s">
        <v>128</v>
      </c>
      <c r="E227" s="174" t="s">
        <v>307</v>
      </c>
      <c r="F227" s="175" t="s">
        <v>308</v>
      </c>
      <c r="G227" s="176" t="s">
        <v>309</v>
      </c>
      <c r="H227" s="177">
        <v>16</v>
      </c>
      <c r="I227" s="178"/>
      <c r="J227" s="179">
        <f>ROUND(I227*H227,2)</f>
        <v>0</v>
      </c>
      <c r="K227" s="175" t="s">
        <v>1</v>
      </c>
      <c r="L227" s="37"/>
      <c r="M227" s="180" t="s">
        <v>1</v>
      </c>
      <c r="N227" s="181" t="s">
        <v>41</v>
      </c>
      <c r="O227" s="59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16" t="s">
        <v>133</v>
      </c>
      <c r="AT227" s="16" t="s">
        <v>128</v>
      </c>
      <c r="AU227" s="16" t="s">
        <v>80</v>
      </c>
      <c r="AY227" s="16" t="s">
        <v>127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78</v>
      </c>
      <c r="BK227" s="184">
        <f>ROUND(I227*H227,2)</f>
        <v>0</v>
      </c>
      <c r="BL227" s="16" t="s">
        <v>133</v>
      </c>
      <c r="BM227" s="16" t="s">
        <v>310</v>
      </c>
    </row>
    <row r="228" spans="2:65" s="11" customFormat="1">
      <c r="B228" s="185"/>
      <c r="C228" s="186"/>
      <c r="D228" s="187" t="s">
        <v>135</v>
      </c>
      <c r="E228" s="188" t="s">
        <v>1</v>
      </c>
      <c r="F228" s="189" t="s">
        <v>233</v>
      </c>
      <c r="G228" s="186"/>
      <c r="H228" s="188" t="s">
        <v>1</v>
      </c>
      <c r="I228" s="190"/>
      <c r="J228" s="186"/>
      <c r="K228" s="186"/>
      <c r="L228" s="191"/>
      <c r="M228" s="192"/>
      <c r="N228" s="193"/>
      <c r="O228" s="193"/>
      <c r="P228" s="193"/>
      <c r="Q228" s="193"/>
      <c r="R228" s="193"/>
      <c r="S228" s="193"/>
      <c r="T228" s="194"/>
      <c r="AT228" s="195" t="s">
        <v>135</v>
      </c>
      <c r="AU228" s="195" t="s">
        <v>80</v>
      </c>
      <c r="AV228" s="11" t="s">
        <v>78</v>
      </c>
      <c r="AW228" s="11" t="s">
        <v>32</v>
      </c>
      <c r="AX228" s="11" t="s">
        <v>70</v>
      </c>
      <c r="AY228" s="195" t="s">
        <v>127</v>
      </c>
    </row>
    <row r="229" spans="2:65" s="12" customFormat="1">
      <c r="B229" s="196"/>
      <c r="C229" s="197"/>
      <c r="D229" s="187" t="s">
        <v>135</v>
      </c>
      <c r="E229" s="198" t="s">
        <v>1</v>
      </c>
      <c r="F229" s="199" t="s">
        <v>80</v>
      </c>
      <c r="G229" s="197"/>
      <c r="H229" s="200">
        <v>2</v>
      </c>
      <c r="I229" s="201"/>
      <c r="J229" s="197"/>
      <c r="K229" s="197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135</v>
      </c>
      <c r="AU229" s="206" t="s">
        <v>80</v>
      </c>
      <c r="AV229" s="12" t="s">
        <v>80</v>
      </c>
      <c r="AW229" s="12" t="s">
        <v>32</v>
      </c>
      <c r="AX229" s="12" t="s">
        <v>70</v>
      </c>
      <c r="AY229" s="206" t="s">
        <v>127</v>
      </c>
    </row>
    <row r="230" spans="2:65" s="11" customFormat="1">
      <c r="B230" s="185"/>
      <c r="C230" s="186"/>
      <c r="D230" s="187" t="s">
        <v>135</v>
      </c>
      <c r="E230" s="188" t="s">
        <v>1</v>
      </c>
      <c r="F230" s="189" t="s">
        <v>236</v>
      </c>
      <c r="G230" s="186"/>
      <c r="H230" s="188" t="s">
        <v>1</v>
      </c>
      <c r="I230" s="190"/>
      <c r="J230" s="186"/>
      <c r="K230" s="186"/>
      <c r="L230" s="191"/>
      <c r="M230" s="192"/>
      <c r="N230" s="193"/>
      <c r="O230" s="193"/>
      <c r="P230" s="193"/>
      <c r="Q230" s="193"/>
      <c r="R230" s="193"/>
      <c r="S230" s="193"/>
      <c r="T230" s="194"/>
      <c r="AT230" s="195" t="s">
        <v>135</v>
      </c>
      <c r="AU230" s="195" t="s">
        <v>80</v>
      </c>
      <c r="AV230" s="11" t="s">
        <v>78</v>
      </c>
      <c r="AW230" s="11" t="s">
        <v>32</v>
      </c>
      <c r="AX230" s="11" t="s">
        <v>70</v>
      </c>
      <c r="AY230" s="195" t="s">
        <v>127</v>
      </c>
    </row>
    <row r="231" spans="2:65" s="12" customFormat="1">
      <c r="B231" s="196"/>
      <c r="C231" s="197"/>
      <c r="D231" s="187" t="s">
        <v>135</v>
      </c>
      <c r="E231" s="198" t="s">
        <v>1</v>
      </c>
      <c r="F231" s="199" t="s">
        <v>311</v>
      </c>
      <c r="G231" s="197"/>
      <c r="H231" s="200">
        <v>6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135</v>
      </c>
      <c r="AU231" s="206" t="s">
        <v>80</v>
      </c>
      <c r="AV231" s="12" t="s">
        <v>80</v>
      </c>
      <c r="AW231" s="12" t="s">
        <v>32</v>
      </c>
      <c r="AX231" s="12" t="s">
        <v>70</v>
      </c>
      <c r="AY231" s="206" t="s">
        <v>127</v>
      </c>
    </row>
    <row r="232" spans="2:65" s="11" customFormat="1">
      <c r="B232" s="185"/>
      <c r="C232" s="186"/>
      <c r="D232" s="187" t="s">
        <v>135</v>
      </c>
      <c r="E232" s="188" t="s">
        <v>1</v>
      </c>
      <c r="F232" s="189" t="s">
        <v>241</v>
      </c>
      <c r="G232" s="186"/>
      <c r="H232" s="188" t="s">
        <v>1</v>
      </c>
      <c r="I232" s="190"/>
      <c r="J232" s="186"/>
      <c r="K232" s="186"/>
      <c r="L232" s="191"/>
      <c r="M232" s="192"/>
      <c r="N232" s="193"/>
      <c r="O232" s="193"/>
      <c r="P232" s="193"/>
      <c r="Q232" s="193"/>
      <c r="R232" s="193"/>
      <c r="S232" s="193"/>
      <c r="T232" s="194"/>
      <c r="AT232" s="195" t="s">
        <v>135</v>
      </c>
      <c r="AU232" s="195" t="s">
        <v>80</v>
      </c>
      <c r="AV232" s="11" t="s">
        <v>78</v>
      </c>
      <c r="AW232" s="11" t="s">
        <v>32</v>
      </c>
      <c r="AX232" s="11" t="s">
        <v>70</v>
      </c>
      <c r="AY232" s="195" t="s">
        <v>127</v>
      </c>
    </row>
    <row r="233" spans="2:65" s="12" customFormat="1">
      <c r="B233" s="196"/>
      <c r="C233" s="197"/>
      <c r="D233" s="187" t="s">
        <v>135</v>
      </c>
      <c r="E233" s="198" t="s">
        <v>1</v>
      </c>
      <c r="F233" s="199" t="s">
        <v>312</v>
      </c>
      <c r="G233" s="197"/>
      <c r="H233" s="200">
        <v>8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135</v>
      </c>
      <c r="AU233" s="206" t="s">
        <v>80</v>
      </c>
      <c r="AV233" s="12" t="s">
        <v>80</v>
      </c>
      <c r="AW233" s="12" t="s">
        <v>32</v>
      </c>
      <c r="AX233" s="12" t="s">
        <v>70</v>
      </c>
      <c r="AY233" s="206" t="s">
        <v>127</v>
      </c>
    </row>
    <row r="234" spans="2:65" s="13" customFormat="1">
      <c r="B234" s="207"/>
      <c r="C234" s="208"/>
      <c r="D234" s="187" t="s">
        <v>135</v>
      </c>
      <c r="E234" s="209" t="s">
        <v>1</v>
      </c>
      <c r="F234" s="210" t="s">
        <v>140</v>
      </c>
      <c r="G234" s="208"/>
      <c r="H234" s="211">
        <v>16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135</v>
      </c>
      <c r="AU234" s="217" t="s">
        <v>80</v>
      </c>
      <c r="AV234" s="13" t="s">
        <v>133</v>
      </c>
      <c r="AW234" s="13" t="s">
        <v>32</v>
      </c>
      <c r="AX234" s="13" t="s">
        <v>78</v>
      </c>
      <c r="AY234" s="217" t="s">
        <v>127</v>
      </c>
    </row>
    <row r="235" spans="2:65" s="1" customFormat="1" ht="22.5" customHeight="1">
      <c r="B235" s="33"/>
      <c r="C235" s="173" t="s">
        <v>313</v>
      </c>
      <c r="D235" s="173" t="s">
        <v>128</v>
      </c>
      <c r="E235" s="174" t="s">
        <v>314</v>
      </c>
      <c r="F235" s="175" t="s">
        <v>315</v>
      </c>
      <c r="G235" s="176" t="s">
        <v>309</v>
      </c>
      <c r="H235" s="177">
        <v>13</v>
      </c>
      <c r="I235" s="178"/>
      <c r="J235" s="179">
        <f>ROUND(I235*H235,2)</f>
        <v>0</v>
      </c>
      <c r="K235" s="175" t="s">
        <v>1</v>
      </c>
      <c r="L235" s="37"/>
      <c r="M235" s="180" t="s">
        <v>1</v>
      </c>
      <c r="N235" s="181" t="s">
        <v>41</v>
      </c>
      <c r="O235" s="59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AR235" s="16" t="s">
        <v>133</v>
      </c>
      <c r="AT235" s="16" t="s">
        <v>128</v>
      </c>
      <c r="AU235" s="16" t="s">
        <v>80</v>
      </c>
      <c r="AY235" s="16" t="s">
        <v>127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78</v>
      </c>
      <c r="BK235" s="184">
        <f>ROUND(I235*H235,2)</f>
        <v>0</v>
      </c>
      <c r="BL235" s="16" t="s">
        <v>133</v>
      </c>
      <c r="BM235" s="16" t="s">
        <v>316</v>
      </c>
    </row>
    <row r="236" spans="2:65" s="12" customFormat="1">
      <c r="B236" s="196"/>
      <c r="C236" s="197"/>
      <c r="D236" s="187" t="s">
        <v>135</v>
      </c>
      <c r="E236" s="198" t="s">
        <v>1</v>
      </c>
      <c r="F236" s="199" t="s">
        <v>317</v>
      </c>
      <c r="G236" s="197"/>
      <c r="H236" s="200">
        <v>6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135</v>
      </c>
      <c r="AU236" s="206" t="s">
        <v>80</v>
      </c>
      <c r="AV236" s="12" t="s">
        <v>80</v>
      </c>
      <c r="AW236" s="12" t="s">
        <v>32</v>
      </c>
      <c r="AX236" s="12" t="s">
        <v>70</v>
      </c>
      <c r="AY236" s="206" t="s">
        <v>127</v>
      </c>
    </row>
    <row r="237" spans="2:65" s="12" customFormat="1">
      <c r="B237" s="196"/>
      <c r="C237" s="197"/>
      <c r="D237" s="187" t="s">
        <v>135</v>
      </c>
      <c r="E237" s="198" t="s">
        <v>1</v>
      </c>
      <c r="F237" s="199" t="s">
        <v>318</v>
      </c>
      <c r="G237" s="197"/>
      <c r="H237" s="200">
        <v>3</v>
      </c>
      <c r="I237" s="201"/>
      <c r="J237" s="197"/>
      <c r="K237" s="197"/>
      <c r="L237" s="202"/>
      <c r="M237" s="203"/>
      <c r="N237" s="204"/>
      <c r="O237" s="204"/>
      <c r="P237" s="204"/>
      <c r="Q237" s="204"/>
      <c r="R237" s="204"/>
      <c r="S237" s="204"/>
      <c r="T237" s="205"/>
      <c r="AT237" s="206" t="s">
        <v>135</v>
      </c>
      <c r="AU237" s="206" t="s">
        <v>80</v>
      </c>
      <c r="AV237" s="12" t="s">
        <v>80</v>
      </c>
      <c r="AW237" s="12" t="s">
        <v>32</v>
      </c>
      <c r="AX237" s="12" t="s">
        <v>70</v>
      </c>
      <c r="AY237" s="206" t="s">
        <v>127</v>
      </c>
    </row>
    <row r="238" spans="2:65" s="12" customFormat="1">
      <c r="B238" s="196"/>
      <c r="C238" s="197"/>
      <c r="D238" s="187" t="s">
        <v>135</v>
      </c>
      <c r="E238" s="198" t="s">
        <v>1</v>
      </c>
      <c r="F238" s="199" t="s">
        <v>319</v>
      </c>
      <c r="G238" s="197"/>
      <c r="H238" s="200">
        <v>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135</v>
      </c>
      <c r="AU238" s="206" t="s">
        <v>80</v>
      </c>
      <c r="AV238" s="12" t="s">
        <v>80</v>
      </c>
      <c r="AW238" s="12" t="s">
        <v>32</v>
      </c>
      <c r="AX238" s="12" t="s">
        <v>70</v>
      </c>
      <c r="AY238" s="206" t="s">
        <v>127</v>
      </c>
    </row>
    <row r="239" spans="2:65" s="12" customFormat="1">
      <c r="B239" s="196"/>
      <c r="C239" s="197"/>
      <c r="D239" s="187" t="s">
        <v>135</v>
      </c>
      <c r="E239" s="198" t="s">
        <v>1</v>
      </c>
      <c r="F239" s="199" t="s">
        <v>319</v>
      </c>
      <c r="G239" s="197"/>
      <c r="H239" s="200">
        <v>2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135</v>
      </c>
      <c r="AU239" s="206" t="s">
        <v>80</v>
      </c>
      <c r="AV239" s="12" t="s">
        <v>80</v>
      </c>
      <c r="AW239" s="12" t="s">
        <v>32</v>
      </c>
      <c r="AX239" s="12" t="s">
        <v>70</v>
      </c>
      <c r="AY239" s="206" t="s">
        <v>127</v>
      </c>
    </row>
    <row r="240" spans="2:65" s="13" customFormat="1">
      <c r="B240" s="207"/>
      <c r="C240" s="208"/>
      <c r="D240" s="187" t="s">
        <v>135</v>
      </c>
      <c r="E240" s="209" t="s">
        <v>1</v>
      </c>
      <c r="F240" s="210" t="s">
        <v>140</v>
      </c>
      <c r="G240" s="208"/>
      <c r="H240" s="211">
        <v>13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135</v>
      </c>
      <c r="AU240" s="217" t="s">
        <v>80</v>
      </c>
      <c r="AV240" s="13" t="s">
        <v>133</v>
      </c>
      <c r="AW240" s="13" t="s">
        <v>32</v>
      </c>
      <c r="AX240" s="13" t="s">
        <v>78</v>
      </c>
      <c r="AY240" s="217" t="s">
        <v>127</v>
      </c>
    </row>
    <row r="241" spans="2:65" s="1" customFormat="1" ht="16.5" customHeight="1">
      <c r="B241" s="33"/>
      <c r="C241" s="173" t="s">
        <v>320</v>
      </c>
      <c r="D241" s="173" t="s">
        <v>128</v>
      </c>
      <c r="E241" s="174" t="s">
        <v>321</v>
      </c>
      <c r="F241" s="175" t="s">
        <v>322</v>
      </c>
      <c r="G241" s="176" t="s">
        <v>309</v>
      </c>
      <c r="H241" s="177">
        <v>1</v>
      </c>
      <c r="I241" s="178"/>
      <c r="J241" s="179">
        <f>ROUND(I241*H241,2)</f>
        <v>0</v>
      </c>
      <c r="K241" s="175" t="s">
        <v>1</v>
      </c>
      <c r="L241" s="37"/>
      <c r="M241" s="180" t="s">
        <v>1</v>
      </c>
      <c r="N241" s="181" t="s">
        <v>41</v>
      </c>
      <c r="O241" s="59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AR241" s="16" t="s">
        <v>133</v>
      </c>
      <c r="AT241" s="16" t="s">
        <v>128</v>
      </c>
      <c r="AU241" s="16" t="s">
        <v>80</v>
      </c>
      <c r="AY241" s="16" t="s">
        <v>127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6" t="s">
        <v>78</v>
      </c>
      <c r="BK241" s="184">
        <f>ROUND(I241*H241,2)</f>
        <v>0</v>
      </c>
      <c r="BL241" s="16" t="s">
        <v>133</v>
      </c>
      <c r="BM241" s="16" t="s">
        <v>323</v>
      </c>
    </row>
    <row r="242" spans="2:65" s="12" customFormat="1">
      <c r="B242" s="196"/>
      <c r="C242" s="197"/>
      <c r="D242" s="187" t="s">
        <v>135</v>
      </c>
      <c r="E242" s="198" t="s">
        <v>1</v>
      </c>
      <c r="F242" s="199" t="s">
        <v>324</v>
      </c>
      <c r="G242" s="197"/>
      <c r="H242" s="200">
        <v>1</v>
      </c>
      <c r="I242" s="201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135</v>
      </c>
      <c r="AU242" s="206" t="s">
        <v>80</v>
      </c>
      <c r="AV242" s="12" t="s">
        <v>80</v>
      </c>
      <c r="AW242" s="12" t="s">
        <v>32</v>
      </c>
      <c r="AX242" s="12" t="s">
        <v>70</v>
      </c>
      <c r="AY242" s="206" t="s">
        <v>127</v>
      </c>
    </row>
    <row r="243" spans="2:65" s="13" customFormat="1">
      <c r="B243" s="207"/>
      <c r="C243" s="208"/>
      <c r="D243" s="187" t="s">
        <v>135</v>
      </c>
      <c r="E243" s="209" t="s">
        <v>1</v>
      </c>
      <c r="F243" s="210" t="s">
        <v>140</v>
      </c>
      <c r="G243" s="208"/>
      <c r="H243" s="211">
        <v>1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135</v>
      </c>
      <c r="AU243" s="217" t="s">
        <v>80</v>
      </c>
      <c r="AV243" s="13" t="s">
        <v>133</v>
      </c>
      <c r="AW243" s="13" t="s">
        <v>32</v>
      </c>
      <c r="AX243" s="13" t="s">
        <v>78</v>
      </c>
      <c r="AY243" s="217" t="s">
        <v>127</v>
      </c>
    </row>
    <row r="244" spans="2:65" s="1" customFormat="1" ht="16.5" customHeight="1">
      <c r="B244" s="33"/>
      <c r="C244" s="173" t="s">
        <v>325</v>
      </c>
      <c r="D244" s="173" t="s">
        <v>128</v>
      </c>
      <c r="E244" s="174" t="s">
        <v>326</v>
      </c>
      <c r="F244" s="175" t="s">
        <v>327</v>
      </c>
      <c r="G244" s="176" t="s">
        <v>309</v>
      </c>
      <c r="H244" s="177">
        <v>1</v>
      </c>
      <c r="I244" s="178"/>
      <c r="J244" s="179">
        <f>ROUND(I244*H244,2)</f>
        <v>0</v>
      </c>
      <c r="K244" s="175" t="s">
        <v>1</v>
      </c>
      <c r="L244" s="37"/>
      <c r="M244" s="180" t="s">
        <v>1</v>
      </c>
      <c r="N244" s="181" t="s">
        <v>41</v>
      </c>
      <c r="O244" s="59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AR244" s="16" t="s">
        <v>133</v>
      </c>
      <c r="AT244" s="16" t="s">
        <v>128</v>
      </c>
      <c r="AU244" s="16" t="s">
        <v>80</v>
      </c>
      <c r="AY244" s="16" t="s">
        <v>127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78</v>
      </c>
      <c r="BK244" s="184">
        <f>ROUND(I244*H244,2)</f>
        <v>0</v>
      </c>
      <c r="BL244" s="16" t="s">
        <v>133</v>
      </c>
      <c r="BM244" s="16" t="s">
        <v>328</v>
      </c>
    </row>
    <row r="245" spans="2:65" s="12" customFormat="1">
      <c r="B245" s="196"/>
      <c r="C245" s="197"/>
      <c r="D245" s="187" t="s">
        <v>135</v>
      </c>
      <c r="E245" s="198" t="s">
        <v>1</v>
      </c>
      <c r="F245" s="199" t="s">
        <v>324</v>
      </c>
      <c r="G245" s="197"/>
      <c r="H245" s="200">
        <v>1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135</v>
      </c>
      <c r="AU245" s="206" t="s">
        <v>80</v>
      </c>
      <c r="AV245" s="12" t="s">
        <v>80</v>
      </c>
      <c r="AW245" s="12" t="s">
        <v>32</v>
      </c>
      <c r="AX245" s="12" t="s">
        <v>70</v>
      </c>
      <c r="AY245" s="206" t="s">
        <v>127</v>
      </c>
    </row>
    <row r="246" spans="2:65" s="13" customFormat="1">
      <c r="B246" s="207"/>
      <c r="C246" s="208"/>
      <c r="D246" s="187" t="s">
        <v>135</v>
      </c>
      <c r="E246" s="209" t="s">
        <v>1</v>
      </c>
      <c r="F246" s="210" t="s">
        <v>140</v>
      </c>
      <c r="G246" s="208"/>
      <c r="H246" s="211">
        <v>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135</v>
      </c>
      <c r="AU246" s="217" t="s">
        <v>80</v>
      </c>
      <c r="AV246" s="13" t="s">
        <v>133</v>
      </c>
      <c r="AW246" s="13" t="s">
        <v>32</v>
      </c>
      <c r="AX246" s="13" t="s">
        <v>78</v>
      </c>
      <c r="AY246" s="217" t="s">
        <v>127</v>
      </c>
    </row>
    <row r="247" spans="2:65" s="1" customFormat="1" ht="22.5" customHeight="1">
      <c r="B247" s="33"/>
      <c r="C247" s="173" t="s">
        <v>329</v>
      </c>
      <c r="D247" s="173" t="s">
        <v>128</v>
      </c>
      <c r="E247" s="174" t="s">
        <v>330</v>
      </c>
      <c r="F247" s="175" t="s">
        <v>331</v>
      </c>
      <c r="G247" s="176" t="s">
        <v>131</v>
      </c>
      <c r="H247" s="177">
        <v>17.515000000000001</v>
      </c>
      <c r="I247" s="178"/>
      <c r="J247" s="179">
        <f>ROUND(I247*H247,2)</f>
        <v>0</v>
      </c>
      <c r="K247" s="175" t="s">
        <v>132</v>
      </c>
      <c r="L247" s="37"/>
      <c r="M247" s="180" t="s">
        <v>1</v>
      </c>
      <c r="N247" s="181" t="s">
        <v>41</v>
      </c>
      <c r="O247" s="59"/>
      <c r="P247" s="182">
        <f>O247*H247</f>
        <v>0</v>
      </c>
      <c r="Q247" s="182">
        <v>4.2500000000000003E-2</v>
      </c>
      <c r="R247" s="182">
        <f>Q247*H247</f>
        <v>0.74438750000000009</v>
      </c>
      <c r="S247" s="182">
        <v>0</v>
      </c>
      <c r="T247" s="183">
        <f>S247*H247</f>
        <v>0</v>
      </c>
      <c r="AR247" s="16" t="s">
        <v>133</v>
      </c>
      <c r="AT247" s="16" t="s">
        <v>128</v>
      </c>
      <c r="AU247" s="16" t="s">
        <v>80</v>
      </c>
      <c r="AY247" s="16" t="s">
        <v>127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78</v>
      </c>
      <c r="BK247" s="184">
        <f>ROUND(I247*H247,2)</f>
        <v>0</v>
      </c>
      <c r="BL247" s="16" t="s">
        <v>133</v>
      </c>
      <c r="BM247" s="16" t="s">
        <v>332</v>
      </c>
    </row>
    <row r="248" spans="2:65" s="11" customFormat="1">
      <c r="B248" s="185"/>
      <c r="C248" s="186"/>
      <c r="D248" s="187" t="s">
        <v>135</v>
      </c>
      <c r="E248" s="188" t="s">
        <v>1</v>
      </c>
      <c r="F248" s="189" t="s">
        <v>333</v>
      </c>
      <c r="G248" s="186"/>
      <c r="H248" s="188" t="s">
        <v>1</v>
      </c>
      <c r="I248" s="190"/>
      <c r="J248" s="186"/>
      <c r="K248" s="186"/>
      <c r="L248" s="191"/>
      <c r="M248" s="192"/>
      <c r="N248" s="193"/>
      <c r="O248" s="193"/>
      <c r="P248" s="193"/>
      <c r="Q248" s="193"/>
      <c r="R248" s="193"/>
      <c r="S248" s="193"/>
      <c r="T248" s="194"/>
      <c r="AT248" s="195" t="s">
        <v>135</v>
      </c>
      <c r="AU248" s="195" t="s">
        <v>80</v>
      </c>
      <c r="AV248" s="11" t="s">
        <v>78</v>
      </c>
      <c r="AW248" s="11" t="s">
        <v>32</v>
      </c>
      <c r="AX248" s="11" t="s">
        <v>70</v>
      </c>
      <c r="AY248" s="195" t="s">
        <v>127</v>
      </c>
    </row>
    <row r="249" spans="2:65" s="11" customFormat="1">
      <c r="B249" s="185"/>
      <c r="C249" s="186"/>
      <c r="D249" s="187" t="s">
        <v>135</v>
      </c>
      <c r="E249" s="188" t="s">
        <v>1</v>
      </c>
      <c r="F249" s="189" t="s">
        <v>236</v>
      </c>
      <c r="G249" s="186"/>
      <c r="H249" s="188" t="s">
        <v>1</v>
      </c>
      <c r="I249" s="190"/>
      <c r="J249" s="186"/>
      <c r="K249" s="186"/>
      <c r="L249" s="191"/>
      <c r="M249" s="192"/>
      <c r="N249" s="193"/>
      <c r="O249" s="193"/>
      <c r="P249" s="193"/>
      <c r="Q249" s="193"/>
      <c r="R249" s="193"/>
      <c r="S249" s="193"/>
      <c r="T249" s="194"/>
      <c r="AT249" s="195" t="s">
        <v>135</v>
      </c>
      <c r="AU249" s="195" t="s">
        <v>80</v>
      </c>
      <c r="AV249" s="11" t="s">
        <v>78</v>
      </c>
      <c r="AW249" s="11" t="s">
        <v>32</v>
      </c>
      <c r="AX249" s="11" t="s">
        <v>70</v>
      </c>
      <c r="AY249" s="195" t="s">
        <v>127</v>
      </c>
    </row>
    <row r="250" spans="2:65" s="12" customFormat="1">
      <c r="B250" s="196"/>
      <c r="C250" s="197"/>
      <c r="D250" s="187" t="s">
        <v>135</v>
      </c>
      <c r="E250" s="198" t="s">
        <v>1</v>
      </c>
      <c r="F250" s="199" t="s">
        <v>334</v>
      </c>
      <c r="G250" s="197"/>
      <c r="H250" s="200">
        <v>3.43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135</v>
      </c>
      <c r="AU250" s="206" t="s">
        <v>80</v>
      </c>
      <c r="AV250" s="12" t="s">
        <v>80</v>
      </c>
      <c r="AW250" s="12" t="s">
        <v>32</v>
      </c>
      <c r="AX250" s="12" t="s">
        <v>70</v>
      </c>
      <c r="AY250" s="206" t="s">
        <v>127</v>
      </c>
    </row>
    <row r="251" spans="2:65" s="11" customFormat="1">
      <c r="B251" s="185"/>
      <c r="C251" s="186"/>
      <c r="D251" s="187" t="s">
        <v>135</v>
      </c>
      <c r="E251" s="188" t="s">
        <v>1</v>
      </c>
      <c r="F251" s="189" t="s">
        <v>245</v>
      </c>
      <c r="G251" s="186"/>
      <c r="H251" s="188" t="s">
        <v>1</v>
      </c>
      <c r="I251" s="190"/>
      <c r="J251" s="186"/>
      <c r="K251" s="186"/>
      <c r="L251" s="191"/>
      <c r="M251" s="192"/>
      <c r="N251" s="193"/>
      <c r="O251" s="193"/>
      <c r="P251" s="193"/>
      <c r="Q251" s="193"/>
      <c r="R251" s="193"/>
      <c r="S251" s="193"/>
      <c r="T251" s="194"/>
      <c r="AT251" s="195" t="s">
        <v>135</v>
      </c>
      <c r="AU251" s="195" t="s">
        <v>80</v>
      </c>
      <c r="AV251" s="11" t="s">
        <v>78</v>
      </c>
      <c r="AW251" s="11" t="s">
        <v>32</v>
      </c>
      <c r="AX251" s="11" t="s">
        <v>70</v>
      </c>
      <c r="AY251" s="195" t="s">
        <v>127</v>
      </c>
    </row>
    <row r="252" spans="2:65" s="12" customFormat="1">
      <c r="B252" s="196"/>
      <c r="C252" s="197"/>
      <c r="D252" s="187" t="s">
        <v>135</v>
      </c>
      <c r="E252" s="198" t="s">
        <v>1</v>
      </c>
      <c r="F252" s="199" t="s">
        <v>335</v>
      </c>
      <c r="G252" s="197"/>
      <c r="H252" s="200">
        <v>3.895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135</v>
      </c>
      <c r="AU252" s="206" t="s">
        <v>80</v>
      </c>
      <c r="AV252" s="12" t="s">
        <v>80</v>
      </c>
      <c r="AW252" s="12" t="s">
        <v>32</v>
      </c>
      <c r="AX252" s="12" t="s">
        <v>70</v>
      </c>
      <c r="AY252" s="206" t="s">
        <v>127</v>
      </c>
    </row>
    <row r="253" spans="2:65" s="12" customFormat="1">
      <c r="B253" s="196"/>
      <c r="C253" s="197"/>
      <c r="D253" s="187" t="s">
        <v>135</v>
      </c>
      <c r="E253" s="198" t="s">
        <v>1</v>
      </c>
      <c r="F253" s="199" t="s">
        <v>336</v>
      </c>
      <c r="G253" s="197"/>
      <c r="H253" s="200">
        <v>-1.36</v>
      </c>
      <c r="I253" s="201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135</v>
      </c>
      <c r="AU253" s="206" t="s">
        <v>80</v>
      </c>
      <c r="AV253" s="12" t="s">
        <v>80</v>
      </c>
      <c r="AW253" s="12" t="s">
        <v>32</v>
      </c>
      <c r="AX253" s="12" t="s">
        <v>70</v>
      </c>
      <c r="AY253" s="206" t="s">
        <v>127</v>
      </c>
    </row>
    <row r="254" spans="2:65" s="14" customFormat="1">
      <c r="B254" s="228"/>
      <c r="C254" s="229"/>
      <c r="D254" s="187" t="s">
        <v>135</v>
      </c>
      <c r="E254" s="230" t="s">
        <v>1</v>
      </c>
      <c r="F254" s="231" t="s">
        <v>337</v>
      </c>
      <c r="G254" s="229"/>
      <c r="H254" s="232">
        <v>5.9649999999999999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135</v>
      </c>
      <c r="AU254" s="238" t="s">
        <v>80</v>
      </c>
      <c r="AV254" s="14" t="s">
        <v>144</v>
      </c>
      <c r="AW254" s="14" t="s">
        <v>32</v>
      </c>
      <c r="AX254" s="14" t="s">
        <v>70</v>
      </c>
      <c r="AY254" s="238" t="s">
        <v>127</v>
      </c>
    </row>
    <row r="255" spans="2:65" s="11" customFormat="1">
      <c r="B255" s="185"/>
      <c r="C255" s="186"/>
      <c r="D255" s="187" t="s">
        <v>135</v>
      </c>
      <c r="E255" s="188" t="s">
        <v>1</v>
      </c>
      <c r="F255" s="189" t="s">
        <v>338</v>
      </c>
      <c r="G255" s="186"/>
      <c r="H255" s="188" t="s">
        <v>1</v>
      </c>
      <c r="I255" s="190"/>
      <c r="J255" s="186"/>
      <c r="K255" s="186"/>
      <c r="L255" s="191"/>
      <c r="M255" s="192"/>
      <c r="N255" s="193"/>
      <c r="O255" s="193"/>
      <c r="P255" s="193"/>
      <c r="Q255" s="193"/>
      <c r="R255" s="193"/>
      <c r="S255" s="193"/>
      <c r="T255" s="194"/>
      <c r="AT255" s="195" t="s">
        <v>135</v>
      </c>
      <c r="AU255" s="195" t="s">
        <v>80</v>
      </c>
      <c r="AV255" s="11" t="s">
        <v>78</v>
      </c>
      <c r="AW255" s="11" t="s">
        <v>32</v>
      </c>
      <c r="AX255" s="11" t="s">
        <v>70</v>
      </c>
      <c r="AY255" s="195" t="s">
        <v>127</v>
      </c>
    </row>
    <row r="256" spans="2:65" s="11" customFormat="1">
      <c r="B256" s="185"/>
      <c r="C256" s="186"/>
      <c r="D256" s="187" t="s">
        <v>135</v>
      </c>
      <c r="E256" s="188" t="s">
        <v>1</v>
      </c>
      <c r="F256" s="189" t="s">
        <v>241</v>
      </c>
      <c r="G256" s="186"/>
      <c r="H256" s="188" t="s">
        <v>1</v>
      </c>
      <c r="I256" s="190"/>
      <c r="J256" s="186"/>
      <c r="K256" s="186"/>
      <c r="L256" s="191"/>
      <c r="M256" s="192"/>
      <c r="N256" s="193"/>
      <c r="O256" s="193"/>
      <c r="P256" s="193"/>
      <c r="Q256" s="193"/>
      <c r="R256" s="193"/>
      <c r="S256" s="193"/>
      <c r="T256" s="194"/>
      <c r="AT256" s="195" t="s">
        <v>135</v>
      </c>
      <c r="AU256" s="195" t="s">
        <v>80</v>
      </c>
      <c r="AV256" s="11" t="s">
        <v>78</v>
      </c>
      <c r="AW256" s="11" t="s">
        <v>32</v>
      </c>
      <c r="AX256" s="11" t="s">
        <v>70</v>
      </c>
      <c r="AY256" s="195" t="s">
        <v>127</v>
      </c>
    </row>
    <row r="257" spans="2:51" s="12" customFormat="1">
      <c r="B257" s="196"/>
      <c r="C257" s="197"/>
      <c r="D257" s="187" t="s">
        <v>135</v>
      </c>
      <c r="E257" s="198" t="s">
        <v>1</v>
      </c>
      <c r="F257" s="199" t="s">
        <v>339</v>
      </c>
      <c r="G257" s="197"/>
      <c r="H257" s="200">
        <v>5.6</v>
      </c>
      <c r="I257" s="201"/>
      <c r="J257" s="197"/>
      <c r="K257" s="197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135</v>
      </c>
      <c r="AU257" s="206" t="s">
        <v>80</v>
      </c>
      <c r="AV257" s="12" t="s">
        <v>80</v>
      </c>
      <c r="AW257" s="12" t="s">
        <v>32</v>
      </c>
      <c r="AX257" s="12" t="s">
        <v>70</v>
      </c>
      <c r="AY257" s="206" t="s">
        <v>127</v>
      </c>
    </row>
    <row r="258" spans="2:51" s="12" customFormat="1">
      <c r="B258" s="196"/>
      <c r="C258" s="197"/>
      <c r="D258" s="187" t="s">
        <v>135</v>
      </c>
      <c r="E258" s="198" t="s">
        <v>1</v>
      </c>
      <c r="F258" s="199" t="s">
        <v>340</v>
      </c>
      <c r="G258" s="197"/>
      <c r="H258" s="200">
        <v>-2.64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135</v>
      </c>
      <c r="AU258" s="206" t="s">
        <v>80</v>
      </c>
      <c r="AV258" s="12" t="s">
        <v>80</v>
      </c>
      <c r="AW258" s="12" t="s">
        <v>32</v>
      </c>
      <c r="AX258" s="12" t="s">
        <v>70</v>
      </c>
      <c r="AY258" s="206" t="s">
        <v>127</v>
      </c>
    </row>
    <row r="259" spans="2:51" s="12" customFormat="1">
      <c r="B259" s="196"/>
      <c r="C259" s="197"/>
      <c r="D259" s="187" t="s">
        <v>135</v>
      </c>
      <c r="E259" s="198" t="s">
        <v>1</v>
      </c>
      <c r="F259" s="199" t="s">
        <v>341</v>
      </c>
      <c r="G259" s="197"/>
      <c r="H259" s="200">
        <v>2.04</v>
      </c>
      <c r="I259" s="201"/>
      <c r="J259" s="197"/>
      <c r="K259" s="197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135</v>
      </c>
      <c r="AU259" s="206" t="s">
        <v>80</v>
      </c>
      <c r="AV259" s="12" t="s">
        <v>80</v>
      </c>
      <c r="AW259" s="12" t="s">
        <v>32</v>
      </c>
      <c r="AX259" s="12" t="s">
        <v>70</v>
      </c>
      <c r="AY259" s="206" t="s">
        <v>127</v>
      </c>
    </row>
    <row r="260" spans="2:51" s="11" customFormat="1">
      <c r="B260" s="185"/>
      <c r="C260" s="186"/>
      <c r="D260" s="187" t="s">
        <v>135</v>
      </c>
      <c r="E260" s="188" t="s">
        <v>1</v>
      </c>
      <c r="F260" s="189" t="s">
        <v>233</v>
      </c>
      <c r="G260" s="186"/>
      <c r="H260" s="188" t="s">
        <v>1</v>
      </c>
      <c r="I260" s="190"/>
      <c r="J260" s="186"/>
      <c r="K260" s="186"/>
      <c r="L260" s="191"/>
      <c r="M260" s="192"/>
      <c r="N260" s="193"/>
      <c r="O260" s="193"/>
      <c r="P260" s="193"/>
      <c r="Q260" s="193"/>
      <c r="R260" s="193"/>
      <c r="S260" s="193"/>
      <c r="T260" s="194"/>
      <c r="AT260" s="195" t="s">
        <v>135</v>
      </c>
      <c r="AU260" s="195" t="s">
        <v>80</v>
      </c>
      <c r="AV260" s="11" t="s">
        <v>78</v>
      </c>
      <c r="AW260" s="11" t="s">
        <v>32</v>
      </c>
      <c r="AX260" s="11" t="s">
        <v>70</v>
      </c>
      <c r="AY260" s="195" t="s">
        <v>127</v>
      </c>
    </row>
    <row r="261" spans="2:51" s="12" customFormat="1">
      <c r="B261" s="196"/>
      <c r="C261" s="197"/>
      <c r="D261" s="187" t="s">
        <v>135</v>
      </c>
      <c r="E261" s="198" t="s">
        <v>1</v>
      </c>
      <c r="F261" s="199" t="s">
        <v>342</v>
      </c>
      <c r="G261" s="197"/>
      <c r="H261" s="200">
        <v>1.4</v>
      </c>
      <c r="I261" s="201"/>
      <c r="J261" s="197"/>
      <c r="K261" s="197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135</v>
      </c>
      <c r="AU261" s="206" t="s">
        <v>80</v>
      </c>
      <c r="AV261" s="12" t="s">
        <v>80</v>
      </c>
      <c r="AW261" s="12" t="s">
        <v>32</v>
      </c>
      <c r="AX261" s="12" t="s">
        <v>70</v>
      </c>
      <c r="AY261" s="206" t="s">
        <v>127</v>
      </c>
    </row>
    <row r="262" spans="2:51" s="12" customFormat="1">
      <c r="B262" s="196"/>
      <c r="C262" s="197"/>
      <c r="D262" s="187" t="s">
        <v>135</v>
      </c>
      <c r="E262" s="198" t="s">
        <v>1</v>
      </c>
      <c r="F262" s="199" t="s">
        <v>343</v>
      </c>
      <c r="G262" s="197"/>
      <c r="H262" s="200">
        <v>-0.66</v>
      </c>
      <c r="I262" s="201"/>
      <c r="J262" s="197"/>
      <c r="K262" s="197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135</v>
      </c>
      <c r="AU262" s="206" t="s">
        <v>80</v>
      </c>
      <c r="AV262" s="12" t="s">
        <v>80</v>
      </c>
      <c r="AW262" s="12" t="s">
        <v>32</v>
      </c>
      <c r="AX262" s="12" t="s">
        <v>70</v>
      </c>
      <c r="AY262" s="206" t="s">
        <v>127</v>
      </c>
    </row>
    <row r="263" spans="2:51" s="12" customFormat="1">
      <c r="B263" s="196"/>
      <c r="C263" s="197"/>
      <c r="D263" s="187" t="s">
        <v>135</v>
      </c>
      <c r="E263" s="198" t="s">
        <v>1</v>
      </c>
      <c r="F263" s="199" t="s">
        <v>344</v>
      </c>
      <c r="G263" s="197"/>
      <c r="H263" s="200">
        <v>0.51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135</v>
      </c>
      <c r="AU263" s="206" t="s">
        <v>80</v>
      </c>
      <c r="AV263" s="12" t="s">
        <v>80</v>
      </c>
      <c r="AW263" s="12" t="s">
        <v>32</v>
      </c>
      <c r="AX263" s="12" t="s">
        <v>70</v>
      </c>
      <c r="AY263" s="206" t="s">
        <v>127</v>
      </c>
    </row>
    <row r="264" spans="2:51" s="11" customFormat="1">
      <c r="B264" s="185"/>
      <c r="C264" s="186"/>
      <c r="D264" s="187" t="s">
        <v>135</v>
      </c>
      <c r="E264" s="188" t="s">
        <v>1</v>
      </c>
      <c r="F264" s="189" t="s">
        <v>245</v>
      </c>
      <c r="G264" s="186"/>
      <c r="H264" s="188" t="s">
        <v>1</v>
      </c>
      <c r="I264" s="190"/>
      <c r="J264" s="186"/>
      <c r="K264" s="186"/>
      <c r="L264" s="191"/>
      <c r="M264" s="192"/>
      <c r="N264" s="193"/>
      <c r="O264" s="193"/>
      <c r="P264" s="193"/>
      <c r="Q264" s="193"/>
      <c r="R264" s="193"/>
      <c r="S264" s="193"/>
      <c r="T264" s="194"/>
      <c r="AT264" s="195" t="s">
        <v>135</v>
      </c>
      <c r="AU264" s="195" t="s">
        <v>80</v>
      </c>
      <c r="AV264" s="11" t="s">
        <v>78</v>
      </c>
      <c r="AW264" s="11" t="s">
        <v>32</v>
      </c>
      <c r="AX264" s="11" t="s">
        <v>70</v>
      </c>
      <c r="AY264" s="195" t="s">
        <v>127</v>
      </c>
    </row>
    <row r="265" spans="2:51" s="12" customFormat="1">
      <c r="B265" s="196"/>
      <c r="C265" s="197"/>
      <c r="D265" s="187" t="s">
        <v>135</v>
      </c>
      <c r="E265" s="198" t="s">
        <v>1</v>
      </c>
      <c r="F265" s="199" t="s">
        <v>345</v>
      </c>
      <c r="G265" s="197"/>
      <c r="H265" s="200">
        <v>0.72</v>
      </c>
      <c r="I265" s="201"/>
      <c r="J265" s="197"/>
      <c r="K265" s="197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135</v>
      </c>
      <c r="AU265" s="206" t="s">
        <v>80</v>
      </c>
      <c r="AV265" s="12" t="s">
        <v>80</v>
      </c>
      <c r="AW265" s="12" t="s">
        <v>32</v>
      </c>
      <c r="AX265" s="12" t="s">
        <v>70</v>
      </c>
      <c r="AY265" s="206" t="s">
        <v>127</v>
      </c>
    </row>
    <row r="266" spans="2:51" s="14" customFormat="1">
      <c r="B266" s="228"/>
      <c r="C266" s="229"/>
      <c r="D266" s="187" t="s">
        <v>135</v>
      </c>
      <c r="E266" s="230" t="s">
        <v>1</v>
      </c>
      <c r="F266" s="231" t="s">
        <v>337</v>
      </c>
      <c r="G266" s="229"/>
      <c r="H266" s="232">
        <v>6.97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135</v>
      </c>
      <c r="AU266" s="238" t="s">
        <v>80</v>
      </c>
      <c r="AV266" s="14" t="s">
        <v>144</v>
      </c>
      <c r="AW266" s="14" t="s">
        <v>32</v>
      </c>
      <c r="AX266" s="14" t="s">
        <v>70</v>
      </c>
      <c r="AY266" s="238" t="s">
        <v>127</v>
      </c>
    </row>
    <row r="267" spans="2:51" s="11" customFormat="1">
      <c r="B267" s="185"/>
      <c r="C267" s="186"/>
      <c r="D267" s="187" t="s">
        <v>135</v>
      </c>
      <c r="E267" s="188" t="s">
        <v>1</v>
      </c>
      <c r="F267" s="189" t="s">
        <v>346</v>
      </c>
      <c r="G267" s="186"/>
      <c r="H267" s="188" t="s">
        <v>1</v>
      </c>
      <c r="I267" s="190"/>
      <c r="J267" s="186"/>
      <c r="K267" s="186"/>
      <c r="L267" s="191"/>
      <c r="M267" s="192"/>
      <c r="N267" s="193"/>
      <c r="O267" s="193"/>
      <c r="P267" s="193"/>
      <c r="Q267" s="193"/>
      <c r="R267" s="193"/>
      <c r="S267" s="193"/>
      <c r="T267" s="194"/>
      <c r="AT267" s="195" t="s">
        <v>135</v>
      </c>
      <c r="AU267" s="195" t="s">
        <v>80</v>
      </c>
      <c r="AV267" s="11" t="s">
        <v>78</v>
      </c>
      <c r="AW267" s="11" t="s">
        <v>32</v>
      </c>
      <c r="AX267" s="11" t="s">
        <v>70</v>
      </c>
      <c r="AY267" s="195" t="s">
        <v>127</v>
      </c>
    </row>
    <row r="268" spans="2:51" s="11" customFormat="1">
      <c r="B268" s="185"/>
      <c r="C268" s="186"/>
      <c r="D268" s="187" t="s">
        <v>135</v>
      </c>
      <c r="E268" s="188" t="s">
        <v>1</v>
      </c>
      <c r="F268" s="189" t="s">
        <v>347</v>
      </c>
      <c r="G268" s="186"/>
      <c r="H268" s="188" t="s">
        <v>1</v>
      </c>
      <c r="I268" s="190"/>
      <c r="J268" s="186"/>
      <c r="K268" s="186"/>
      <c r="L268" s="191"/>
      <c r="M268" s="192"/>
      <c r="N268" s="193"/>
      <c r="O268" s="193"/>
      <c r="P268" s="193"/>
      <c r="Q268" s="193"/>
      <c r="R268" s="193"/>
      <c r="S268" s="193"/>
      <c r="T268" s="194"/>
      <c r="AT268" s="195" t="s">
        <v>135</v>
      </c>
      <c r="AU268" s="195" t="s">
        <v>80</v>
      </c>
      <c r="AV268" s="11" t="s">
        <v>78</v>
      </c>
      <c r="AW268" s="11" t="s">
        <v>32</v>
      </c>
      <c r="AX268" s="11" t="s">
        <v>70</v>
      </c>
      <c r="AY268" s="195" t="s">
        <v>127</v>
      </c>
    </row>
    <row r="269" spans="2:51" s="12" customFormat="1">
      <c r="B269" s="196"/>
      <c r="C269" s="197"/>
      <c r="D269" s="187" t="s">
        <v>135</v>
      </c>
      <c r="E269" s="198" t="s">
        <v>1</v>
      </c>
      <c r="F269" s="199" t="s">
        <v>348</v>
      </c>
      <c r="G269" s="197"/>
      <c r="H269" s="200">
        <v>3.05</v>
      </c>
      <c r="I269" s="201"/>
      <c r="J269" s="197"/>
      <c r="K269" s="197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135</v>
      </c>
      <c r="AU269" s="206" t="s">
        <v>80</v>
      </c>
      <c r="AV269" s="12" t="s">
        <v>80</v>
      </c>
      <c r="AW269" s="12" t="s">
        <v>32</v>
      </c>
      <c r="AX269" s="12" t="s">
        <v>70</v>
      </c>
      <c r="AY269" s="206" t="s">
        <v>127</v>
      </c>
    </row>
    <row r="270" spans="2:51" s="11" customFormat="1">
      <c r="B270" s="185"/>
      <c r="C270" s="186"/>
      <c r="D270" s="187" t="s">
        <v>135</v>
      </c>
      <c r="E270" s="188" t="s">
        <v>1</v>
      </c>
      <c r="F270" s="189" t="s">
        <v>245</v>
      </c>
      <c r="G270" s="186"/>
      <c r="H270" s="188" t="s">
        <v>1</v>
      </c>
      <c r="I270" s="190"/>
      <c r="J270" s="186"/>
      <c r="K270" s="186"/>
      <c r="L270" s="191"/>
      <c r="M270" s="192"/>
      <c r="N270" s="193"/>
      <c r="O270" s="193"/>
      <c r="P270" s="193"/>
      <c r="Q270" s="193"/>
      <c r="R270" s="193"/>
      <c r="S270" s="193"/>
      <c r="T270" s="194"/>
      <c r="AT270" s="195" t="s">
        <v>135</v>
      </c>
      <c r="AU270" s="195" t="s">
        <v>80</v>
      </c>
      <c r="AV270" s="11" t="s">
        <v>78</v>
      </c>
      <c r="AW270" s="11" t="s">
        <v>32</v>
      </c>
      <c r="AX270" s="11" t="s">
        <v>70</v>
      </c>
      <c r="AY270" s="195" t="s">
        <v>127</v>
      </c>
    </row>
    <row r="271" spans="2:51" s="12" customFormat="1">
      <c r="B271" s="196"/>
      <c r="C271" s="197"/>
      <c r="D271" s="187" t="s">
        <v>135</v>
      </c>
      <c r="E271" s="198" t="s">
        <v>1</v>
      </c>
      <c r="F271" s="199" t="s">
        <v>349</v>
      </c>
      <c r="G271" s="197"/>
      <c r="H271" s="200">
        <v>1.53</v>
      </c>
      <c r="I271" s="201"/>
      <c r="J271" s="197"/>
      <c r="K271" s="197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135</v>
      </c>
      <c r="AU271" s="206" t="s">
        <v>80</v>
      </c>
      <c r="AV271" s="12" t="s">
        <v>80</v>
      </c>
      <c r="AW271" s="12" t="s">
        <v>32</v>
      </c>
      <c r="AX271" s="12" t="s">
        <v>70</v>
      </c>
      <c r="AY271" s="206" t="s">
        <v>127</v>
      </c>
    </row>
    <row r="272" spans="2:51" s="14" customFormat="1">
      <c r="B272" s="228"/>
      <c r="C272" s="229"/>
      <c r="D272" s="187" t="s">
        <v>135</v>
      </c>
      <c r="E272" s="230" t="s">
        <v>1</v>
      </c>
      <c r="F272" s="231" t="s">
        <v>337</v>
      </c>
      <c r="G272" s="229"/>
      <c r="H272" s="232">
        <v>4.58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135</v>
      </c>
      <c r="AU272" s="238" t="s">
        <v>80</v>
      </c>
      <c r="AV272" s="14" t="s">
        <v>144</v>
      </c>
      <c r="AW272" s="14" t="s">
        <v>32</v>
      </c>
      <c r="AX272" s="14" t="s">
        <v>70</v>
      </c>
      <c r="AY272" s="238" t="s">
        <v>127</v>
      </c>
    </row>
    <row r="273" spans="2:65" s="13" customFormat="1">
      <c r="B273" s="207"/>
      <c r="C273" s="208"/>
      <c r="D273" s="187" t="s">
        <v>135</v>
      </c>
      <c r="E273" s="209" t="s">
        <v>1</v>
      </c>
      <c r="F273" s="210" t="s">
        <v>140</v>
      </c>
      <c r="G273" s="208"/>
      <c r="H273" s="211">
        <v>17.515000000000001</v>
      </c>
      <c r="I273" s="212"/>
      <c r="J273" s="208"/>
      <c r="K273" s="208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135</v>
      </c>
      <c r="AU273" s="217" t="s">
        <v>80</v>
      </c>
      <c r="AV273" s="13" t="s">
        <v>133</v>
      </c>
      <c r="AW273" s="13" t="s">
        <v>32</v>
      </c>
      <c r="AX273" s="13" t="s">
        <v>78</v>
      </c>
      <c r="AY273" s="217" t="s">
        <v>127</v>
      </c>
    </row>
    <row r="274" spans="2:65" s="1" customFormat="1" ht="16.5" customHeight="1">
      <c r="B274" s="33"/>
      <c r="C274" s="173" t="s">
        <v>350</v>
      </c>
      <c r="D274" s="173" t="s">
        <v>128</v>
      </c>
      <c r="E274" s="174" t="s">
        <v>351</v>
      </c>
      <c r="F274" s="175" t="s">
        <v>352</v>
      </c>
      <c r="G274" s="176" t="s">
        <v>131</v>
      </c>
      <c r="H274" s="177">
        <v>17.515000000000001</v>
      </c>
      <c r="I274" s="178"/>
      <c r="J274" s="179">
        <f>ROUND(I274*H274,2)</f>
        <v>0</v>
      </c>
      <c r="K274" s="175" t="s">
        <v>132</v>
      </c>
      <c r="L274" s="37"/>
      <c r="M274" s="180" t="s">
        <v>1</v>
      </c>
      <c r="N274" s="181" t="s">
        <v>41</v>
      </c>
      <c r="O274" s="59"/>
      <c r="P274" s="182">
        <f>O274*H274</f>
        <v>0</v>
      </c>
      <c r="Q274" s="182">
        <v>1.6E-2</v>
      </c>
      <c r="R274" s="182">
        <f>Q274*H274</f>
        <v>0.28023999999999999</v>
      </c>
      <c r="S274" s="182">
        <v>0</v>
      </c>
      <c r="T274" s="183">
        <f>S274*H274</f>
        <v>0</v>
      </c>
      <c r="AR274" s="16" t="s">
        <v>133</v>
      </c>
      <c r="AT274" s="16" t="s">
        <v>128</v>
      </c>
      <c r="AU274" s="16" t="s">
        <v>80</v>
      </c>
      <c r="AY274" s="16" t="s">
        <v>127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6" t="s">
        <v>78</v>
      </c>
      <c r="BK274" s="184">
        <f>ROUND(I274*H274,2)</f>
        <v>0</v>
      </c>
      <c r="BL274" s="16" t="s">
        <v>133</v>
      </c>
      <c r="BM274" s="16" t="s">
        <v>353</v>
      </c>
    </row>
    <row r="275" spans="2:65" s="1" customFormat="1" ht="16.5" customHeight="1">
      <c r="B275" s="33"/>
      <c r="C275" s="173" t="s">
        <v>354</v>
      </c>
      <c r="D275" s="173" t="s">
        <v>128</v>
      </c>
      <c r="E275" s="174" t="s">
        <v>355</v>
      </c>
      <c r="F275" s="175" t="s">
        <v>356</v>
      </c>
      <c r="G275" s="176" t="s">
        <v>199</v>
      </c>
      <c r="H275" s="177">
        <v>27.05</v>
      </c>
      <c r="I275" s="178"/>
      <c r="J275" s="179">
        <f>ROUND(I275*H275,2)</f>
        <v>0</v>
      </c>
      <c r="K275" s="175" t="s">
        <v>132</v>
      </c>
      <c r="L275" s="37"/>
      <c r="M275" s="180" t="s">
        <v>1</v>
      </c>
      <c r="N275" s="181" t="s">
        <v>41</v>
      </c>
      <c r="O275" s="59"/>
      <c r="P275" s="182">
        <f>O275*H275</f>
        <v>0</v>
      </c>
      <c r="Q275" s="182">
        <v>2.0650000000000002E-2</v>
      </c>
      <c r="R275" s="182">
        <f>Q275*H275</f>
        <v>0.55858250000000009</v>
      </c>
      <c r="S275" s="182">
        <v>0</v>
      </c>
      <c r="T275" s="183">
        <f>S275*H275</f>
        <v>0</v>
      </c>
      <c r="AR275" s="16" t="s">
        <v>133</v>
      </c>
      <c r="AT275" s="16" t="s">
        <v>128</v>
      </c>
      <c r="AU275" s="16" t="s">
        <v>80</v>
      </c>
      <c r="AY275" s="16" t="s">
        <v>127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6" t="s">
        <v>78</v>
      </c>
      <c r="BK275" s="184">
        <f>ROUND(I275*H275,2)</f>
        <v>0</v>
      </c>
      <c r="BL275" s="16" t="s">
        <v>133</v>
      </c>
      <c r="BM275" s="16" t="s">
        <v>357</v>
      </c>
    </row>
    <row r="276" spans="2:65" s="1" customFormat="1" ht="16.5" customHeight="1">
      <c r="B276" s="33"/>
      <c r="C276" s="173" t="s">
        <v>358</v>
      </c>
      <c r="D276" s="173" t="s">
        <v>128</v>
      </c>
      <c r="E276" s="174" t="s">
        <v>359</v>
      </c>
      <c r="F276" s="175" t="s">
        <v>360</v>
      </c>
      <c r="G276" s="176" t="s">
        <v>361</v>
      </c>
      <c r="H276" s="177">
        <v>1</v>
      </c>
      <c r="I276" s="178"/>
      <c r="J276" s="179">
        <f>ROUND(I276*H276,2)</f>
        <v>0</v>
      </c>
      <c r="K276" s="175" t="s">
        <v>1</v>
      </c>
      <c r="L276" s="37"/>
      <c r="M276" s="180" t="s">
        <v>1</v>
      </c>
      <c r="N276" s="181" t="s">
        <v>41</v>
      </c>
      <c r="O276" s="59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AR276" s="16" t="s">
        <v>133</v>
      </c>
      <c r="AT276" s="16" t="s">
        <v>128</v>
      </c>
      <c r="AU276" s="16" t="s">
        <v>80</v>
      </c>
      <c r="AY276" s="16" t="s">
        <v>127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6" t="s">
        <v>78</v>
      </c>
      <c r="BK276" s="184">
        <f>ROUND(I276*H276,2)</f>
        <v>0</v>
      </c>
      <c r="BL276" s="16" t="s">
        <v>133</v>
      </c>
      <c r="BM276" s="16" t="s">
        <v>362</v>
      </c>
    </row>
    <row r="277" spans="2:65" s="1" customFormat="1" ht="16.5" customHeight="1">
      <c r="B277" s="33"/>
      <c r="C277" s="173" t="s">
        <v>363</v>
      </c>
      <c r="D277" s="173" t="s">
        <v>128</v>
      </c>
      <c r="E277" s="174" t="s">
        <v>364</v>
      </c>
      <c r="F277" s="175" t="s">
        <v>365</v>
      </c>
      <c r="G277" s="176" t="s">
        <v>361</v>
      </c>
      <c r="H277" s="177">
        <v>1</v>
      </c>
      <c r="I277" s="178"/>
      <c r="J277" s="179">
        <f>ROUND(I277*H277,2)</f>
        <v>0</v>
      </c>
      <c r="K277" s="175" t="s">
        <v>1</v>
      </c>
      <c r="L277" s="37"/>
      <c r="M277" s="180" t="s">
        <v>1</v>
      </c>
      <c r="N277" s="181" t="s">
        <v>41</v>
      </c>
      <c r="O277" s="59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AR277" s="16" t="s">
        <v>133</v>
      </c>
      <c r="AT277" s="16" t="s">
        <v>128</v>
      </c>
      <c r="AU277" s="16" t="s">
        <v>80</v>
      </c>
      <c r="AY277" s="16" t="s">
        <v>127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78</v>
      </c>
      <c r="BK277" s="184">
        <f>ROUND(I277*H277,2)</f>
        <v>0</v>
      </c>
      <c r="BL277" s="16" t="s">
        <v>133</v>
      </c>
      <c r="BM277" s="16" t="s">
        <v>366</v>
      </c>
    </row>
    <row r="278" spans="2:65" s="11" customFormat="1">
      <c r="B278" s="185"/>
      <c r="C278" s="186"/>
      <c r="D278" s="187" t="s">
        <v>135</v>
      </c>
      <c r="E278" s="188" t="s">
        <v>1</v>
      </c>
      <c r="F278" s="189" t="s">
        <v>367</v>
      </c>
      <c r="G278" s="186"/>
      <c r="H278" s="188" t="s">
        <v>1</v>
      </c>
      <c r="I278" s="190"/>
      <c r="J278" s="186"/>
      <c r="K278" s="186"/>
      <c r="L278" s="191"/>
      <c r="M278" s="192"/>
      <c r="N278" s="193"/>
      <c r="O278" s="193"/>
      <c r="P278" s="193"/>
      <c r="Q278" s="193"/>
      <c r="R278" s="193"/>
      <c r="S278" s="193"/>
      <c r="T278" s="194"/>
      <c r="AT278" s="195" t="s">
        <v>135</v>
      </c>
      <c r="AU278" s="195" t="s">
        <v>80</v>
      </c>
      <c r="AV278" s="11" t="s">
        <v>78</v>
      </c>
      <c r="AW278" s="11" t="s">
        <v>32</v>
      </c>
      <c r="AX278" s="11" t="s">
        <v>70</v>
      </c>
      <c r="AY278" s="195" t="s">
        <v>127</v>
      </c>
    </row>
    <row r="279" spans="2:65" s="12" customFormat="1">
      <c r="B279" s="196"/>
      <c r="C279" s="197"/>
      <c r="D279" s="187" t="s">
        <v>135</v>
      </c>
      <c r="E279" s="198" t="s">
        <v>1</v>
      </c>
      <c r="F279" s="199" t="s">
        <v>78</v>
      </c>
      <c r="G279" s="197"/>
      <c r="H279" s="200">
        <v>1</v>
      </c>
      <c r="I279" s="201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135</v>
      </c>
      <c r="AU279" s="206" t="s">
        <v>80</v>
      </c>
      <c r="AV279" s="12" t="s">
        <v>80</v>
      </c>
      <c r="AW279" s="12" t="s">
        <v>32</v>
      </c>
      <c r="AX279" s="12" t="s">
        <v>70</v>
      </c>
      <c r="AY279" s="206" t="s">
        <v>127</v>
      </c>
    </row>
    <row r="280" spans="2:65" s="13" customFormat="1">
      <c r="B280" s="207"/>
      <c r="C280" s="208"/>
      <c r="D280" s="187" t="s">
        <v>135</v>
      </c>
      <c r="E280" s="209" t="s">
        <v>1</v>
      </c>
      <c r="F280" s="210" t="s">
        <v>140</v>
      </c>
      <c r="G280" s="208"/>
      <c r="H280" s="211">
        <v>1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135</v>
      </c>
      <c r="AU280" s="217" t="s">
        <v>80</v>
      </c>
      <c r="AV280" s="13" t="s">
        <v>133</v>
      </c>
      <c r="AW280" s="13" t="s">
        <v>32</v>
      </c>
      <c r="AX280" s="13" t="s">
        <v>78</v>
      </c>
      <c r="AY280" s="217" t="s">
        <v>127</v>
      </c>
    </row>
    <row r="281" spans="2:65" s="1" customFormat="1" ht="16.5" customHeight="1">
      <c r="B281" s="33"/>
      <c r="C281" s="173" t="s">
        <v>368</v>
      </c>
      <c r="D281" s="173" t="s">
        <v>128</v>
      </c>
      <c r="E281" s="174" t="s">
        <v>369</v>
      </c>
      <c r="F281" s="175" t="s">
        <v>370</v>
      </c>
      <c r="G281" s="176" t="s">
        <v>361</v>
      </c>
      <c r="H281" s="177">
        <v>1</v>
      </c>
      <c r="I281" s="178"/>
      <c r="J281" s="179">
        <f>ROUND(I281*H281,2)</f>
        <v>0</v>
      </c>
      <c r="K281" s="175" t="s">
        <v>1</v>
      </c>
      <c r="L281" s="37"/>
      <c r="M281" s="180" t="s">
        <v>1</v>
      </c>
      <c r="N281" s="181" t="s">
        <v>41</v>
      </c>
      <c r="O281" s="59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AR281" s="16" t="s">
        <v>133</v>
      </c>
      <c r="AT281" s="16" t="s">
        <v>128</v>
      </c>
      <c r="AU281" s="16" t="s">
        <v>80</v>
      </c>
      <c r="AY281" s="16" t="s">
        <v>127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6" t="s">
        <v>78</v>
      </c>
      <c r="BK281" s="184">
        <f>ROUND(I281*H281,2)</f>
        <v>0</v>
      </c>
      <c r="BL281" s="16" t="s">
        <v>133</v>
      </c>
      <c r="BM281" s="16" t="s">
        <v>371</v>
      </c>
    </row>
    <row r="282" spans="2:65" s="1" customFormat="1" ht="16.5" customHeight="1">
      <c r="B282" s="33"/>
      <c r="C282" s="173" t="s">
        <v>372</v>
      </c>
      <c r="D282" s="173" t="s">
        <v>128</v>
      </c>
      <c r="E282" s="174" t="s">
        <v>373</v>
      </c>
      <c r="F282" s="175" t="s">
        <v>374</v>
      </c>
      <c r="G282" s="176" t="s">
        <v>131</v>
      </c>
      <c r="H282" s="177">
        <v>139.083</v>
      </c>
      <c r="I282" s="178"/>
      <c r="J282" s="179">
        <f>ROUND(I282*H282,2)</f>
        <v>0</v>
      </c>
      <c r="K282" s="175" t="s">
        <v>132</v>
      </c>
      <c r="L282" s="37"/>
      <c r="M282" s="180" t="s">
        <v>1</v>
      </c>
      <c r="N282" s="181" t="s">
        <v>41</v>
      </c>
      <c r="O282" s="59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AR282" s="16" t="s">
        <v>133</v>
      </c>
      <c r="AT282" s="16" t="s">
        <v>128</v>
      </c>
      <c r="AU282" s="16" t="s">
        <v>80</v>
      </c>
      <c r="AY282" s="16" t="s">
        <v>127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78</v>
      </c>
      <c r="BK282" s="184">
        <f>ROUND(I282*H282,2)</f>
        <v>0</v>
      </c>
      <c r="BL282" s="16" t="s">
        <v>133</v>
      </c>
      <c r="BM282" s="16" t="s">
        <v>375</v>
      </c>
    </row>
    <row r="283" spans="2:65" s="11" customFormat="1">
      <c r="B283" s="185"/>
      <c r="C283" s="186"/>
      <c r="D283" s="187" t="s">
        <v>135</v>
      </c>
      <c r="E283" s="188" t="s">
        <v>1</v>
      </c>
      <c r="F283" s="189" t="s">
        <v>376</v>
      </c>
      <c r="G283" s="186"/>
      <c r="H283" s="188" t="s">
        <v>1</v>
      </c>
      <c r="I283" s="190"/>
      <c r="J283" s="186"/>
      <c r="K283" s="186"/>
      <c r="L283" s="191"/>
      <c r="M283" s="192"/>
      <c r="N283" s="193"/>
      <c r="O283" s="193"/>
      <c r="P283" s="193"/>
      <c r="Q283" s="193"/>
      <c r="R283" s="193"/>
      <c r="S283" s="193"/>
      <c r="T283" s="194"/>
      <c r="AT283" s="195" t="s">
        <v>135</v>
      </c>
      <c r="AU283" s="195" t="s">
        <v>80</v>
      </c>
      <c r="AV283" s="11" t="s">
        <v>78</v>
      </c>
      <c r="AW283" s="11" t="s">
        <v>32</v>
      </c>
      <c r="AX283" s="11" t="s">
        <v>70</v>
      </c>
      <c r="AY283" s="195" t="s">
        <v>127</v>
      </c>
    </row>
    <row r="284" spans="2:65" s="12" customFormat="1">
      <c r="B284" s="196"/>
      <c r="C284" s="197"/>
      <c r="D284" s="187" t="s">
        <v>135</v>
      </c>
      <c r="E284" s="198" t="s">
        <v>1</v>
      </c>
      <c r="F284" s="199" t="s">
        <v>377</v>
      </c>
      <c r="G284" s="197"/>
      <c r="H284" s="200">
        <v>53.228999999999999</v>
      </c>
      <c r="I284" s="201"/>
      <c r="J284" s="197"/>
      <c r="K284" s="197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 t="s">
        <v>135</v>
      </c>
      <c r="AU284" s="206" t="s">
        <v>80</v>
      </c>
      <c r="AV284" s="12" t="s">
        <v>80</v>
      </c>
      <c r="AW284" s="12" t="s">
        <v>32</v>
      </c>
      <c r="AX284" s="12" t="s">
        <v>70</v>
      </c>
      <c r="AY284" s="206" t="s">
        <v>127</v>
      </c>
    </row>
    <row r="285" spans="2:65" s="11" customFormat="1">
      <c r="B285" s="185"/>
      <c r="C285" s="186"/>
      <c r="D285" s="187" t="s">
        <v>135</v>
      </c>
      <c r="E285" s="188" t="s">
        <v>1</v>
      </c>
      <c r="F285" s="189" t="s">
        <v>378</v>
      </c>
      <c r="G285" s="186"/>
      <c r="H285" s="188" t="s">
        <v>1</v>
      </c>
      <c r="I285" s="190"/>
      <c r="J285" s="186"/>
      <c r="K285" s="186"/>
      <c r="L285" s="191"/>
      <c r="M285" s="192"/>
      <c r="N285" s="193"/>
      <c r="O285" s="193"/>
      <c r="P285" s="193"/>
      <c r="Q285" s="193"/>
      <c r="R285" s="193"/>
      <c r="S285" s="193"/>
      <c r="T285" s="194"/>
      <c r="AT285" s="195" t="s">
        <v>135</v>
      </c>
      <c r="AU285" s="195" t="s">
        <v>80</v>
      </c>
      <c r="AV285" s="11" t="s">
        <v>78</v>
      </c>
      <c r="AW285" s="11" t="s">
        <v>32</v>
      </c>
      <c r="AX285" s="11" t="s">
        <v>70</v>
      </c>
      <c r="AY285" s="195" t="s">
        <v>127</v>
      </c>
    </row>
    <row r="286" spans="2:65" s="12" customFormat="1">
      <c r="B286" s="196"/>
      <c r="C286" s="197"/>
      <c r="D286" s="187" t="s">
        <v>135</v>
      </c>
      <c r="E286" s="198" t="s">
        <v>1</v>
      </c>
      <c r="F286" s="199" t="s">
        <v>379</v>
      </c>
      <c r="G286" s="197"/>
      <c r="H286" s="200">
        <v>10.082000000000001</v>
      </c>
      <c r="I286" s="201"/>
      <c r="J286" s="197"/>
      <c r="K286" s="197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135</v>
      </c>
      <c r="AU286" s="206" t="s">
        <v>80</v>
      </c>
      <c r="AV286" s="12" t="s">
        <v>80</v>
      </c>
      <c r="AW286" s="12" t="s">
        <v>32</v>
      </c>
      <c r="AX286" s="12" t="s">
        <v>70</v>
      </c>
      <c r="AY286" s="206" t="s">
        <v>127</v>
      </c>
    </row>
    <row r="287" spans="2:65" s="11" customFormat="1">
      <c r="B287" s="185"/>
      <c r="C287" s="186"/>
      <c r="D287" s="187" t="s">
        <v>135</v>
      </c>
      <c r="E287" s="188" t="s">
        <v>1</v>
      </c>
      <c r="F287" s="189" t="s">
        <v>380</v>
      </c>
      <c r="G287" s="186"/>
      <c r="H287" s="188" t="s">
        <v>1</v>
      </c>
      <c r="I287" s="190"/>
      <c r="J287" s="186"/>
      <c r="K287" s="186"/>
      <c r="L287" s="191"/>
      <c r="M287" s="192"/>
      <c r="N287" s="193"/>
      <c r="O287" s="193"/>
      <c r="P287" s="193"/>
      <c r="Q287" s="193"/>
      <c r="R287" s="193"/>
      <c r="S287" s="193"/>
      <c r="T287" s="194"/>
      <c r="AT287" s="195" t="s">
        <v>135</v>
      </c>
      <c r="AU287" s="195" t="s">
        <v>80</v>
      </c>
      <c r="AV287" s="11" t="s">
        <v>78</v>
      </c>
      <c r="AW287" s="11" t="s">
        <v>32</v>
      </c>
      <c r="AX287" s="11" t="s">
        <v>70</v>
      </c>
      <c r="AY287" s="195" t="s">
        <v>127</v>
      </c>
    </row>
    <row r="288" spans="2:65" s="12" customFormat="1">
      <c r="B288" s="196"/>
      <c r="C288" s="197"/>
      <c r="D288" s="187" t="s">
        <v>135</v>
      </c>
      <c r="E288" s="198" t="s">
        <v>1</v>
      </c>
      <c r="F288" s="199" t="s">
        <v>381</v>
      </c>
      <c r="G288" s="197"/>
      <c r="H288" s="200">
        <v>7.1120000000000001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135</v>
      </c>
      <c r="AU288" s="206" t="s">
        <v>80</v>
      </c>
      <c r="AV288" s="12" t="s">
        <v>80</v>
      </c>
      <c r="AW288" s="12" t="s">
        <v>32</v>
      </c>
      <c r="AX288" s="12" t="s">
        <v>70</v>
      </c>
      <c r="AY288" s="206" t="s">
        <v>127</v>
      </c>
    </row>
    <row r="289" spans="2:65" s="12" customFormat="1">
      <c r="B289" s="196"/>
      <c r="C289" s="197"/>
      <c r="D289" s="187" t="s">
        <v>135</v>
      </c>
      <c r="E289" s="198" t="s">
        <v>1</v>
      </c>
      <c r="F289" s="199" t="s">
        <v>382</v>
      </c>
      <c r="G289" s="197"/>
      <c r="H289" s="200">
        <v>2.2000000000000002</v>
      </c>
      <c r="I289" s="201"/>
      <c r="J289" s="197"/>
      <c r="K289" s="197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135</v>
      </c>
      <c r="AU289" s="206" t="s">
        <v>80</v>
      </c>
      <c r="AV289" s="12" t="s">
        <v>80</v>
      </c>
      <c r="AW289" s="12" t="s">
        <v>32</v>
      </c>
      <c r="AX289" s="12" t="s">
        <v>70</v>
      </c>
      <c r="AY289" s="206" t="s">
        <v>127</v>
      </c>
    </row>
    <row r="290" spans="2:65" s="11" customFormat="1">
      <c r="B290" s="185"/>
      <c r="C290" s="186"/>
      <c r="D290" s="187" t="s">
        <v>135</v>
      </c>
      <c r="E290" s="188" t="s">
        <v>1</v>
      </c>
      <c r="F290" s="189" t="s">
        <v>383</v>
      </c>
      <c r="G290" s="186"/>
      <c r="H290" s="188" t="s">
        <v>1</v>
      </c>
      <c r="I290" s="190"/>
      <c r="J290" s="186"/>
      <c r="K290" s="186"/>
      <c r="L290" s="191"/>
      <c r="M290" s="192"/>
      <c r="N290" s="193"/>
      <c r="O290" s="193"/>
      <c r="P290" s="193"/>
      <c r="Q290" s="193"/>
      <c r="R290" s="193"/>
      <c r="S290" s="193"/>
      <c r="T290" s="194"/>
      <c r="AT290" s="195" t="s">
        <v>135</v>
      </c>
      <c r="AU290" s="195" t="s">
        <v>80</v>
      </c>
      <c r="AV290" s="11" t="s">
        <v>78</v>
      </c>
      <c r="AW290" s="11" t="s">
        <v>32</v>
      </c>
      <c r="AX290" s="11" t="s">
        <v>70</v>
      </c>
      <c r="AY290" s="195" t="s">
        <v>127</v>
      </c>
    </row>
    <row r="291" spans="2:65" s="12" customFormat="1">
      <c r="B291" s="196"/>
      <c r="C291" s="197"/>
      <c r="D291" s="187" t="s">
        <v>135</v>
      </c>
      <c r="E291" s="198" t="s">
        <v>1</v>
      </c>
      <c r="F291" s="199" t="s">
        <v>384</v>
      </c>
      <c r="G291" s="197"/>
      <c r="H291" s="200">
        <v>66.459999999999994</v>
      </c>
      <c r="I291" s="201"/>
      <c r="J291" s="197"/>
      <c r="K291" s="197"/>
      <c r="L291" s="202"/>
      <c r="M291" s="203"/>
      <c r="N291" s="204"/>
      <c r="O291" s="204"/>
      <c r="P291" s="204"/>
      <c r="Q291" s="204"/>
      <c r="R291" s="204"/>
      <c r="S291" s="204"/>
      <c r="T291" s="205"/>
      <c r="AT291" s="206" t="s">
        <v>135</v>
      </c>
      <c r="AU291" s="206" t="s">
        <v>80</v>
      </c>
      <c r="AV291" s="12" t="s">
        <v>80</v>
      </c>
      <c r="AW291" s="12" t="s">
        <v>32</v>
      </c>
      <c r="AX291" s="12" t="s">
        <v>70</v>
      </c>
      <c r="AY291" s="206" t="s">
        <v>127</v>
      </c>
    </row>
    <row r="292" spans="2:65" s="13" customFormat="1">
      <c r="B292" s="207"/>
      <c r="C292" s="208"/>
      <c r="D292" s="187" t="s">
        <v>135</v>
      </c>
      <c r="E292" s="209" t="s">
        <v>1</v>
      </c>
      <c r="F292" s="210" t="s">
        <v>140</v>
      </c>
      <c r="G292" s="208"/>
      <c r="H292" s="211">
        <v>139.083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135</v>
      </c>
      <c r="AU292" s="217" t="s">
        <v>80</v>
      </c>
      <c r="AV292" s="13" t="s">
        <v>133</v>
      </c>
      <c r="AW292" s="13" t="s">
        <v>32</v>
      </c>
      <c r="AX292" s="13" t="s">
        <v>78</v>
      </c>
      <c r="AY292" s="217" t="s">
        <v>127</v>
      </c>
    </row>
    <row r="293" spans="2:65" s="1" customFormat="1" ht="16.5" customHeight="1">
      <c r="B293" s="33"/>
      <c r="C293" s="173" t="s">
        <v>385</v>
      </c>
      <c r="D293" s="173" t="s">
        <v>128</v>
      </c>
      <c r="E293" s="174" t="s">
        <v>386</v>
      </c>
      <c r="F293" s="175" t="s">
        <v>387</v>
      </c>
      <c r="G293" s="176" t="s">
        <v>131</v>
      </c>
      <c r="H293" s="177">
        <v>503.99099999999999</v>
      </c>
      <c r="I293" s="178"/>
      <c r="J293" s="179">
        <f>ROUND(I293*H293,2)</f>
        <v>0</v>
      </c>
      <c r="K293" s="175" t="s">
        <v>132</v>
      </c>
      <c r="L293" s="37"/>
      <c r="M293" s="180" t="s">
        <v>1</v>
      </c>
      <c r="N293" s="181" t="s">
        <v>41</v>
      </c>
      <c r="O293" s="59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AR293" s="16" t="s">
        <v>133</v>
      </c>
      <c r="AT293" s="16" t="s">
        <v>128</v>
      </c>
      <c r="AU293" s="16" t="s">
        <v>80</v>
      </c>
      <c r="AY293" s="16" t="s">
        <v>127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78</v>
      </c>
      <c r="BK293" s="184">
        <f>ROUND(I293*H293,2)</f>
        <v>0</v>
      </c>
      <c r="BL293" s="16" t="s">
        <v>133</v>
      </c>
      <c r="BM293" s="16" t="s">
        <v>388</v>
      </c>
    </row>
    <row r="294" spans="2:65" s="10" customFormat="1" ht="22.9" customHeight="1">
      <c r="B294" s="157"/>
      <c r="C294" s="158"/>
      <c r="D294" s="159" t="s">
        <v>69</v>
      </c>
      <c r="E294" s="171" t="s">
        <v>389</v>
      </c>
      <c r="F294" s="171" t="s">
        <v>1241</v>
      </c>
      <c r="G294" s="158"/>
      <c r="H294" s="158"/>
      <c r="I294" s="161"/>
      <c r="J294" s="172">
        <f>BK294</f>
        <v>0</v>
      </c>
      <c r="K294" s="158"/>
      <c r="L294" s="163"/>
      <c r="M294" s="164"/>
      <c r="N294" s="165"/>
      <c r="O294" s="165"/>
      <c r="P294" s="166">
        <f>SUM(P295:P302)</f>
        <v>0</v>
      </c>
      <c r="Q294" s="165"/>
      <c r="R294" s="166">
        <f>SUM(R295:R302)</f>
        <v>5.0027130000000009</v>
      </c>
      <c r="S294" s="165"/>
      <c r="T294" s="167">
        <f>SUM(T295:T302)</f>
        <v>0</v>
      </c>
      <c r="AR294" s="168" t="s">
        <v>78</v>
      </c>
      <c r="AT294" s="169" t="s">
        <v>69</v>
      </c>
      <c r="AU294" s="169" t="s">
        <v>78</v>
      </c>
      <c r="AY294" s="168" t="s">
        <v>127</v>
      </c>
      <c r="BK294" s="170">
        <f>SUM(BK295:BK302)</f>
        <v>0</v>
      </c>
    </row>
    <row r="295" spans="2:65" s="1" customFormat="1" ht="22.5" customHeight="1">
      <c r="B295" s="33"/>
      <c r="C295" s="173" t="s">
        <v>390</v>
      </c>
      <c r="D295" s="173" t="s">
        <v>128</v>
      </c>
      <c r="E295" s="174" t="s">
        <v>391</v>
      </c>
      <c r="F295" s="175" t="s">
        <v>392</v>
      </c>
      <c r="G295" s="176" t="s">
        <v>199</v>
      </c>
      <c r="H295" s="177">
        <v>35.32</v>
      </c>
      <c r="I295" s="178"/>
      <c r="J295" s="179">
        <f>ROUND(I295*H295,2)</f>
        <v>0</v>
      </c>
      <c r="K295" s="175" t="s">
        <v>132</v>
      </c>
      <c r="L295" s="37"/>
      <c r="M295" s="180" t="s">
        <v>1</v>
      </c>
      <c r="N295" s="181" t="s">
        <v>41</v>
      </c>
      <c r="O295" s="59"/>
      <c r="P295" s="182">
        <f>O295*H295</f>
        <v>0</v>
      </c>
      <c r="Q295" s="182">
        <v>0.10095</v>
      </c>
      <c r="R295" s="182">
        <f>Q295*H295</f>
        <v>3.5655540000000001</v>
      </c>
      <c r="S295" s="182">
        <v>0</v>
      </c>
      <c r="T295" s="183">
        <f>S295*H295</f>
        <v>0</v>
      </c>
      <c r="AR295" s="16" t="s">
        <v>133</v>
      </c>
      <c r="AT295" s="16" t="s">
        <v>128</v>
      </c>
      <c r="AU295" s="16" t="s">
        <v>80</v>
      </c>
      <c r="AY295" s="16" t="s">
        <v>127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6" t="s">
        <v>78</v>
      </c>
      <c r="BK295" s="184">
        <f>ROUND(I295*H295,2)</f>
        <v>0</v>
      </c>
      <c r="BL295" s="16" t="s">
        <v>133</v>
      </c>
      <c r="BM295" s="16" t="s">
        <v>393</v>
      </c>
    </row>
    <row r="296" spans="2:65" s="11" customFormat="1">
      <c r="B296" s="185"/>
      <c r="C296" s="186"/>
      <c r="D296" s="187" t="s">
        <v>135</v>
      </c>
      <c r="E296" s="188" t="s">
        <v>1</v>
      </c>
      <c r="F296" s="189" t="s">
        <v>211</v>
      </c>
      <c r="G296" s="186"/>
      <c r="H296" s="188" t="s">
        <v>1</v>
      </c>
      <c r="I296" s="190"/>
      <c r="J296" s="186"/>
      <c r="K296" s="186"/>
      <c r="L296" s="191"/>
      <c r="M296" s="192"/>
      <c r="N296" s="193"/>
      <c r="O296" s="193"/>
      <c r="P296" s="193"/>
      <c r="Q296" s="193"/>
      <c r="R296" s="193"/>
      <c r="S296" s="193"/>
      <c r="T296" s="194"/>
      <c r="AT296" s="195" t="s">
        <v>135</v>
      </c>
      <c r="AU296" s="195" t="s">
        <v>80</v>
      </c>
      <c r="AV296" s="11" t="s">
        <v>78</v>
      </c>
      <c r="AW296" s="11" t="s">
        <v>32</v>
      </c>
      <c r="AX296" s="11" t="s">
        <v>70</v>
      </c>
      <c r="AY296" s="195" t="s">
        <v>127</v>
      </c>
    </row>
    <row r="297" spans="2:65" s="12" customFormat="1">
      <c r="B297" s="196"/>
      <c r="C297" s="197"/>
      <c r="D297" s="187" t="s">
        <v>135</v>
      </c>
      <c r="E297" s="198" t="s">
        <v>1</v>
      </c>
      <c r="F297" s="199" t="s">
        <v>394</v>
      </c>
      <c r="G297" s="197"/>
      <c r="H297" s="200">
        <v>30.66</v>
      </c>
      <c r="I297" s="201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135</v>
      </c>
      <c r="AU297" s="206" t="s">
        <v>80</v>
      </c>
      <c r="AV297" s="12" t="s">
        <v>80</v>
      </c>
      <c r="AW297" s="12" t="s">
        <v>32</v>
      </c>
      <c r="AX297" s="12" t="s">
        <v>70</v>
      </c>
      <c r="AY297" s="206" t="s">
        <v>127</v>
      </c>
    </row>
    <row r="298" spans="2:65" s="12" customFormat="1">
      <c r="B298" s="196"/>
      <c r="C298" s="197"/>
      <c r="D298" s="187" t="s">
        <v>135</v>
      </c>
      <c r="E298" s="198" t="s">
        <v>1</v>
      </c>
      <c r="F298" s="199" t="s">
        <v>395</v>
      </c>
      <c r="G298" s="197"/>
      <c r="H298" s="200">
        <v>4.66</v>
      </c>
      <c r="I298" s="201"/>
      <c r="J298" s="197"/>
      <c r="K298" s="197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135</v>
      </c>
      <c r="AU298" s="206" t="s">
        <v>80</v>
      </c>
      <c r="AV298" s="12" t="s">
        <v>80</v>
      </c>
      <c r="AW298" s="12" t="s">
        <v>32</v>
      </c>
      <c r="AX298" s="12" t="s">
        <v>70</v>
      </c>
      <c r="AY298" s="206" t="s">
        <v>127</v>
      </c>
    </row>
    <row r="299" spans="2:65" s="13" customFormat="1">
      <c r="B299" s="207"/>
      <c r="C299" s="208"/>
      <c r="D299" s="187" t="s">
        <v>135</v>
      </c>
      <c r="E299" s="209" t="s">
        <v>1</v>
      </c>
      <c r="F299" s="210" t="s">
        <v>140</v>
      </c>
      <c r="G299" s="208"/>
      <c r="H299" s="211">
        <v>35.32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135</v>
      </c>
      <c r="AU299" s="217" t="s">
        <v>80</v>
      </c>
      <c r="AV299" s="13" t="s">
        <v>133</v>
      </c>
      <c r="AW299" s="13" t="s">
        <v>32</v>
      </c>
      <c r="AX299" s="13" t="s">
        <v>78</v>
      </c>
      <c r="AY299" s="217" t="s">
        <v>127</v>
      </c>
    </row>
    <row r="300" spans="2:65" s="1" customFormat="1" ht="16.5" customHeight="1">
      <c r="B300" s="33"/>
      <c r="C300" s="218" t="s">
        <v>396</v>
      </c>
      <c r="D300" s="218" t="s">
        <v>213</v>
      </c>
      <c r="E300" s="219" t="s">
        <v>397</v>
      </c>
      <c r="F300" s="220" t="s">
        <v>398</v>
      </c>
      <c r="G300" s="221" t="s">
        <v>199</v>
      </c>
      <c r="H300" s="222">
        <v>35.673000000000002</v>
      </c>
      <c r="I300" s="223"/>
      <c r="J300" s="224">
        <f>ROUND(I300*H300,2)</f>
        <v>0</v>
      </c>
      <c r="K300" s="220" t="s">
        <v>132</v>
      </c>
      <c r="L300" s="225"/>
      <c r="M300" s="226" t="s">
        <v>1</v>
      </c>
      <c r="N300" s="227" t="s">
        <v>41</v>
      </c>
      <c r="O300" s="59"/>
      <c r="P300" s="182">
        <f>O300*H300</f>
        <v>0</v>
      </c>
      <c r="Q300" s="182">
        <v>2.8000000000000001E-2</v>
      </c>
      <c r="R300" s="182">
        <f>Q300*H300</f>
        <v>0.99884400000000007</v>
      </c>
      <c r="S300" s="182">
        <v>0</v>
      </c>
      <c r="T300" s="183">
        <f>S300*H300</f>
        <v>0</v>
      </c>
      <c r="AR300" s="16" t="s">
        <v>166</v>
      </c>
      <c r="AT300" s="16" t="s">
        <v>213</v>
      </c>
      <c r="AU300" s="16" t="s">
        <v>80</v>
      </c>
      <c r="AY300" s="16" t="s">
        <v>127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6" t="s">
        <v>78</v>
      </c>
      <c r="BK300" s="184">
        <f>ROUND(I300*H300,2)</f>
        <v>0</v>
      </c>
      <c r="BL300" s="16" t="s">
        <v>133</v>
      </c>
      <c r="BM300" s="16" t="s">
        <v>399</v>
      </c>
    </row>
    <row r="301" spans="2:65" s="12" customFormat="1">
      <c r="B301" s="196"/>
      <c r="C301" s="197"/>
      <c r="D301" s="187" t="s">
        <v>135</v>
      </c>
      <c r="E301" s="197"/>
      <c r="F301" s="199" t="s">
        <v>400</v>
      </c>
      <c r="G301" s="197"/>
      <c r="H301" s="200">
        <v>35.673000000000002</v>
      </c>
      <c r="I301" s="201"/>
      <c r="J301" s="197"/>
      <c r="K301" s="197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135</v>
      </c>
      <c r="AU301" s="206" t="s">
        <v>80</v>
      </c>
      <c r="AV301" s="12" t="s">
        <v>80</v>
      </c>
      <c r="AW301" s="12" t="s">
        <v>4</v>
      </c>
      <c r="AX301" s="12" t="s">
        <v>78</v>
      </c>
      <c r="AY301" s="206" t="s">
        <v>127</v>
      </c>
    </row>
    <row r="302" spans="2:65" s="1" customFormat="1" ht="16.5" customHeight="1">
      <c r="B302" s="33"/>
      <c r="C302" s="173" t="s">
        <v>401</v>
      </c>
      <c r="D302" s="173" t="s">
        <v>128</v>
      </c>
      <c r="E302" s="174" t="s">
        <v>402</v>
      </c>
      <c r="F302" s="175" t="s">
        <v>403</v>
      </c>
      <c r="G302" s="176" t="s">
        <v>199</v>
      </c>
      <c r="H302" s="177">
        <v>1.5</v>
      </c>
      <c r="I302" s="178"/>
      <c r="J302" s="179">
        <f>ROUND(I302*H302,2)</f>
        <v>0</v>
      </c>
      <c r="K302" s="175" t="s">
        <v>1</v>
      </c>
      <c r="L302" s="37"/>
      <c r="M302" s="180" t="s">
        <v>1</v>
      </c>
      <c r="N302" s="181" t="s">
        <v>41</v>
      </c>
      <c r="O302" s="59"/>
      <c r="P302" s="182">
        <f>O302*H302</f>
        <v>0</v>
      </c>
      <c r="Q302" s="182">
        <v>0.29221000000000003</v>
      </c>
      <c r="R302" s="182">
        <f>Q302*H302</f>
        <v>0.43831500000000001</v>
      </c>
      <c r="S302" s="182">
        <v>0</v>
      </c>
      <c r="T302" s="183">
        <f>S302*H302</f>
        <v>0</v>
      </c>
      <c r="AR302" s="16" t="s">
        <v>133</v>
      </c>
      <c r="AT302" s="16" t="s">
        <v>128</v>
      </c>
      <c r="AU302" s="16" t="s">
        <v>80</v>
      </c>
      <c r="AY302" s="16" t="s">
        <v>127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6" t="s">
        <v>78</v>
      </c>
      <c r="BK302" s="184">
        <f>ROUND(I302*H302,2)</f>
        <v>0</v>
      </c>
      <c r="BL302" s="16" t="s">
        <v>133</v>
      </c>
      <c r="BM302" s="16" t="s">
        <v>404</v>
      </c>
    </row>
    <row r="303" spans="2:65" s="10" customFormat="1" ht="22.9" customHeight="1">
      <c r="B303" s="157"/>
      <c r="C303" s="158"/>
      <c r="D303" s="159" t="s">
        <v>69</v>
      </c>
      <c r="E303" s="171" t="s">
        <v>405</v>
      </c>
      <c r="F303" s="171" t="s">
        <v>1242</v>
      </c>
      <c r="G303" s="158"/>
      <c r="H303" s="158"/>
      <c r="I303" s="161"/>
      <c r="J303" s="172">
        <f>BK303</f>
        <v>0</v>
      </c>
      <c r="K303" s="158"/>
      <c r="L303" s="163"/>
      <c r="M303" s="164"/>
      <c r="N303" s="165"/>
      <c r="O303" s="165"/>
      <c r="P303" s="166">
        <f>SUM(P304:P331)</f>
        <v>0</v>
      </c>
      <c r="Q303" s="165"/>
      <c r="R303" s="166">
        <f>SUM(R304:R331)</f>
        <v>0</v>
      </c>
      <c r="S303" s="165"/>
      <c r="T303" s="167">
        <f>SUM(T304:T331)</f>
        <v>0</v>
      </c>
      <c r="AR303" s="168" t="s">
        <v>78</v>
      </c>
      <c r="AT303" s="169" t="s">
        <v>69</v>
      </c>
      <c r="AU303" s="169" t="s">
        <v>78</v>
      </c>
      <c r="AY303" s="168" t="s">
        <v>127</v>
      </c>
      <c r="BK303" s="170">
        <f>SUM(BK304:BK331)</f>
        <v>0</v>
      </c>
    </row>
    <row r="304" spans="2:65" s="1" customFormat="1" ht="16.5" customHeight="1">
      <c r="B304" s="33"/>
      <c r="C304" s="173" t="s">
        <v>406</v>
      </c>
      <c r="D304" s="173" t="s">
        <v>128</v>
      </c>
      <c r="E304" s="174" t="s">
        <v>407</v>
      </c>
      <c r="F304" s="175" t="s">
        <v>408</v>
      </c>
      <c r="G304" s="176" t="s">
        <v>131</v>
      </c>
      <c r="H304" s="177">
        <v>549.38499999999999</v>
      </c>
      <c r="I304" s="178"/>
      <c r="J304" s="179">
        <f>ROUND(I304*H304,2)</f>
        <v>0</v>
      </c>
      <c r="K304" s="175" t="s">
        <v>132</v>
      </c>
      <c r="L304" s="37"/>
      <c r="M304" s="180" t="s">
        <v>1</v>
      </c>
      <c r="N304" s="181" t="s">
        <v>41</v>
      </c>
      <c r="O304" s="59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AR304" s="16" t="s">
        <v>133</v>
      </c>
      <c r="AT304" s="16" t="s">
        <v>128</v>
      </c>
      <c r="AU304" s="16" t="s">
        <v>80</v>
      </c>
      <c r="AY304" s="16" t="s">
        <v>127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78</v>
      </c>
      <c r="BK304" s="184">
        <f>ROUND(I304*H304,2)</f>
        <v>0</v>
      </c>
      <c r="BL304" s="16" t="s">
        <v>133</v>
      </c>
      <c r="BM304" s="16" t="s">
        <v>409</v>
      </c>
    </row>
    <row r="305" spans="2:51" s="11" customFormat="1">
      <c r="B305" s="185"/>
      <c r="C305" s="186"/>
      <c r="D305" s="187" t="s">
        <v>135</v>
      </c>
      <c r="E305" s="188" t="s">
        <v>1</v>
      </c>
      <c r="F305" s="189" t="s">
        <v>233</v>
      </c>
      <c r="G305" s="186"/>
      <c r="H305" s="188" t="s">
        <v>1</v>
      </c>
      <c r="I305" s="190"/>
      <c r="J305" s="186"/>
      <c r="K305" s="186"/>
      <c r="L305" s="191"/>
      <c r="M305" s="192"/>
      <c r="N305" s="193"/>
      <c r="O305" s="193"/>
      <c r="P305" s="193"/>
      <c r="Q305" s="193"/>
      <c r="R305" s="193"/>
      <c r="S305" s="193"/>
      <c r="T305" s="194"/>
      <c r="AT305" s="195" t="s">
        <v>135</v>
      </c>
      <c r="AU305" s="195" t="s">
        <v>80</v>
      </c>
      <c r="AV305" s="11" t="s">
        <v>78</v>
      </c>
      <c r="AW305" s="11" t="s">
        <v>32</v>
      </c>
      <c r="AX305" s="11" t="s">
        <v>70</v>
      </c>
      <c r="AY305" s="195" t="s">
        <v>127</v>
      </c>
    </row>
    <row r="306" spans="2:51" s="12" customFormat="1">
      <c r="B306" s="196"/>
      <c r="C306" s="197"/>
      <c r="D306" s="187" t="s">
        <v>135</v>
      </c>
      <c r="E306" s="198" t="s">
        <v>1</v>
      </c>
      <c r="F306" s="199" t="s">
        <v>410</v>
      </c>
      <c r="G306" s="197"/>
      <c r="H306" s="200">
        <v>106.6</v>
      </c>
      <c r="I306" s="201"/>
      <c r="J306" s="197"/>
      <c r="K306" s="197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135</v>
      </c>
      <c r="AU306" s="206" t="s">
        <v>80</v>
      </c>
      <c r="AV306" s="12" t="s">
        <v>80</v>
      </c>
      <c r="AW306" s="12" t="s">
        <v>32</v>
      </c>
      <c r="AX306" s="12" t="s">
        <v>70</v>
      </c>
      <c r="AY306" s="206" t="s">
        <v>127</v>
      </c>
    </row>
    <row r="307" spans="2:51" s="12" customFormat="1">
      <c r="B307" s="196"/>
      <c r="C307" s="197"/>
      <c r="D307" s="187" t="s">
        <v>135</v>
      </c>
      <c r="E307" s="198" t="s">
        <v>1</v>
      </c>
      <c r="F307" s="199" t="s">
        <v>411</v>
      </c>
      <c r="G307" s="197"/>
      <c r="H307" s="200">
        <v>45.92</v>
      </c>
      <c r="I307" s="201"/>
      <c r="J307" s="197"/>
      <c r="K307" s="197"/>
      <c r="L307" s="202"/>
      <c r="M307" s="203"/>
      <c r="N307" s="204"/>
      <c r="O307" s="204"/>
      <c r="P307" s="204"/>
      <c r="Q307" s="204"/>
      <c r="R307" s="204"/>
      <c r="S307" s="204"/>
      <c r="T307" s="205"/>
      <c r="AT307" s="206" t="s">
        <v>135</v>
      </c>
      <c r="AU307" s="206" t="s">
        <v>80</v>
      </c>
      <c r="AV307" s="12" t="s">
        <v>80</v>
      </c>
      <c r="AW307" s="12" t="s">
        <v>32</v>
      </c>
      <c r="AX307" s="12" t="s">
        <v>70</v>
      </c>
      <c r="AY307" s="206" t="s">
        <v>127</v>
      </c>
    </row>
    <row r="308" spans="2:51" s="11" customFormat="1">
      <c r="B308" s="185"/>
      <c r="C308" s="186"/>
      <c r="D308" s="187" t="s">
        <v>135</v>
      </c>
      <c r="E308" s="188" t="s">
        <v>1</v>
      </c>
      <c r="F308" s="189" t="s">
        <v>236</v>
      </c>
      <c r="G308" s="186"/>
      <c r="H308" s="188" t="s">
        <v>1</v>
      </c>
      <c r="I308" s="190"/>
      <c r="J308" s="186"/>
      <c r="K308" s="186"/>
      <c r="L308" s="191"/>
      <c r="M308" s="192"/>
      <c r="N308" s="193"/>
      <c r="O308" s="193"/>
      <c r="P308" s="193"/>
      <c r="Q308" s="193"/>
      <c r="R308" s="193"/>
      <c r="S308" s="193"/>
      <c r="T308" s="194"/>
      <c r="AT308" s="195" t="s">
        <v>135</v>
      </c>
      <c r="AU308" s="195" t="s">
        <v>80</v>
      </c>
      <c r="AV308" s="11" t="s">
        <v>78</v>
      </c>
      <c r="AW308" s="11" t="s">
        <v>32</v>
      </c>
      <c r="AX308" s="11" t="s">
        <v>70</v>
      </c>
      <c r="AY308" s="195" t="s">
        <v>127</v>
      </c>
    </row>
    <row r="309" spans="2:51" s="12" customFormat="1">
      <c r="B309" s="196"/>
      <c r="C309" s="197"/>
      <c r="D309" s="187" t="s">
        <v>135</v>
      </c>
      <c r="E309" s="198" t="s">
        <v>1</v>
      </c>
      <c r="F309" s="199" t="s">
        <v>412</v>
      </c>
      <c r="G309" s="197"/>
      <c r="H309" s="200">
        <v>43.68</v>
      </c>
      <c r="I309" s="201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135</v>
      </c>
      <c r="AU309" s="206" t="s">
        <v>80</v>
      </c>
      <c r="AV309" s="12" t="s">
        <v>80</v>
      </c>
      <c r="AW309" s="12" t="s">
        <v>32</v>
      </c>
      <c r="AX309" s="12" t="s">
        <v>70</v>
      </c>
      <c r="AY309" s="206" t="s">
        <v>127</v>
      </c>
    </row>
    <row r="310" spans="2:51" s="12" customFormat="1">
      <c r="B310" s="196"/>
      <c r="C310" s="197"/>
      <c r="D310" s="187" t="s">
        <v>135</v>
      </c>
      <c r="E310" s="198" t="s">
        <v>1</v>
      </c>
      <c r="F310" s="199" t="s">
        <v>413</v>
      </c>
      <c r="G310" s="197"/>
      <c r="H310" s="200">
        <v>102.7</v>
      </c>
      <c r="I310" s="201"/>
      <c r="J310" s="197"/>
      <c r="K310" s="197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135</v>
      </c>
      <c r="AU310" s="206" t="s">
        <v>80</v>
      </c>
      <c r="AV310" s="12" t="s">
        <v>80</v>
      </c>
      <c r="AW310" s="12" t="s">
        <v>32</v>
      </c>
      <c r="AX310" s="12" t="s">
        <v>70</v>
      </c>
      <c r="AY310" s="206" t="s">
        <v>127</v>
      </c>
    </row>
    <row r="311" spans="2:51" s="12" customFormat="1">
      <c r="B311" s="196"/>
      <c r="C311" s="197"/>
      <c r="D311" s="187" t="s">
        <v>135</v>
      </c>
      <c r="E311" s="198" t="s">
        <v>1</v>
      </c>
      <c r="F311" s="199" t="s">
        <v>414</v>
      </c>
      <c r="G311" s="197"/>
      <c r="H311" s="200">
        <v>-19.125</v>
      </c>
      <c r="I311" s="201"/>
      <c r="J311" s="197"/>
      <c r="K311" s="197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135</v>
      </c>
      <c r="AU311" s="206" t="s">
        <v>80</v>
      </c>
      <c r="AV311" s="12" t="s">
        <v>80</v>
      </c>
      <c r="AW311" s="12" t="s">
        <v>32</v>
      </c>
      <c r="AX311" s="12" t="s">
        <v>70</v>
      </c>
      <c r="AY311" s="206" t="s">
        <v>127</v>
      </c>
    </row>
    <row r="312" spans="2:51" s="12" customFormat="1">
      <c r="B312" s="196"/>
      <c r="C312" s="197"/>
      <c r="D312" s="187" t="s">
        <v>135</v>
      </c>
      <c r="E312" s="198" t="s">
        <v>1</v>
      </c>
      <c r="F312" s="199" t="s">
        <v>415</v>
      </c>
      <c r="G312" s="197"/>
      <c r="H312" s="200">
        <v>20.164999999999999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135</v>
      </c>
      <c r="AU312" s="206" t="s">
        <v>80</v>
      </c>
      <c r="AV312" s="12" t="s">
        <v>80</v>
      </c>
      <c r="AW312" s="12" t="s">
        <v>32</v>
      </c>
      <c r="AX312" s="12" t="s">
        <v>70</v>
      </c>
      <c r="AY312" s="206" t="s">
        <v>127</v>
      </c>
    </row>
    <row r="313" spans="2:51" s="11" customFormat="1">
      <c r="B313" s="185"/>
      <c r="C313" s="186"/>
      <c r="D313" s="187" t="s">
        <v>135</v>
      </c>
      <c r="E313" s="188" t="s">
        <v>1</v>
      </c>
      <c r="F313" s="189" t="s">
        <v>241</v>
      </c>
      <c r="G313" s="186"/>
      <c r="H313" s="188" t="s">
        <v>1</v>
      </c>
      <c r="I313" s="190"/>
      <c r="J313" s="186"/>
      <c r="K313" s="186"/>
      <c r="L313" s="191"/>
      <c r="M313" s="192"/>
      <c r="N313" s="193"/>
      <c r="O313" s="193"/>
      <c r="P313" s="193"/>
      <c r="Q313" s="193"/>
      <c r="R313" s="193"/>
      <c r="S313" s="193"/>
      <c r="T313" s="194"/>
      <c r="AT313" s="195" t="s">
        <v>135</v>
      </c>
      <c r="AU313" s="195" t="s">
        <v>80</v>
      </c>
      <c r="AV313" s="11" t="s">
        <v>78</v>
      </c>
      <c r="AW313" s="11" t="s">
        <v>32</v>
      </c>
      <c r="AX313" s="11" t="s">
        <v>70</v>
      </c>
      <c r="AY313" s="195" t="s">
        <v>127</v>
      </c>
    </row>
    <row r="314" spans="2:51" s="12" customFormat="1">
      <c r="B314" s="196"/>
      <c r="C314" s="197"/>
      <c r="D314" s="187" t="s">
        <v>135</v>
      </c>
      <c r="E314" s="198" t="s">
        <v>1</v>
      </c>
      <c r="F314" s="199" t="s">
        <v>416</v>
      </c>
      <c r="G314" s="197"/>
      <c r="H314" s="200">
        <v>114.062</v>
      </c>
      <c r="I314" s="201"/>
      <c r="J314" s="197"/>
      <c r="K314" s="197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135</v>
      </c>
      <c r="AU314" s="206" t="s">
        <v>80</v>
      </c>
      <c r="AV314" s="12" t="s">
        <v>80</v>
      </c>
      <c r="AW314" s="12" t="s">
        <v>32</v>
      </c>
      <c r="AX314" s="12" t="s">
        <v>70</v>
      </c>
      <c r="AY314" s="206" t="s">
        <v>127</v>
      </c>
    </row>
    <row r="315" spans="2:51" s="12" customFormat="1">
      <c r="B315" s="196"/>
      <c r="C315" s="197"/>
      <c r="D315" s="187" t="s">
        <v>135</v>
      </c>
      <c r="E315" s="198" t="s">
        <v>1</v>
      </c>
      <c r="F315" s="199" t="s">
        <v>417</v>
      </c>
      <c r="G315" s="197"/>
      <c r="H315" s="200">
        <v>9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135</v>
      </c>
      <c r="AU315" s="206" t="s">
        <v>80</v>
      </c>
      <c r="AV315" s="12" t="s">
        <v>80</v>
      </c>
      <c r="AW315" s="12" t="s">
        <v>32</v>
      </c>
      <c r="AX315" s="12" t="s">
        <v>70</v>
      </c>
      <c r="AY315" s="206" t="s">
        <v>127</v>
      </c>
    </row>
    <row r="316" spans="2:51" s="12" customFormat="1">
      <c r="B316" s="196"/>
      <c r="C316" s="197"/>
      <c r="D316" s="187" t="s">
        <v>135</v>
      </c>
      <c r="E316" s="198" t="s">
        <v>1</v>
      </c>
      <c r="F316" s="199" t="s">
        <v>418</v>
      </c>
      <c r="G316" s="197"/>
      <c r="H316" s="200">
        <v>8.7200000000000006</v>
      </c>
      <c r="I316" s="201"/>
      <c r="J316" s="197"/>
      <c r="K316" s="197"/>
      <c r="L316" s="202"/>
      <c r="M316" s="203"/>
      <c r="N316" s="204"/>
      <c r="O316" s="204"/>
      <c r="P316" s="204"/>
      <c r="Q316" s="204"/>
      <c r="R316" s="204"/>
      <c r="S316" s="204"/>
      <c r="T316" s="205"/>
      <c r="AT316" s="206" t="s">
        <v>135</v>
      </c>
      <c r="AU316" s="206" t="s">
        <v>80</v>
      </c>
      <c r="AV316" s="12" t="s">
        <v>80</v>
      </c>
      <c r="AW316" s="12" t="s">
        <v>32</v>
      </c>
      <c r="AX316" s="12" t="s">
        <v>70</v>
      </c>
      <c r="AY316" s="206" t="s">
        <v>127</v>
      </c>
    </row>
    <row r="317" spans="2:51" s="11" customFormat="1">
      <c r="B317" s="185"/>
      <c r="C317" s="186"/>
      <c r="D317" s="187" t="s">
        <v>135</v>
      </c>
      <c r="E317" s="188" t="s">
        <v>1</v>
      </c>
      <c r="F317" s="189" t="s">
        <v>245</v>
      </c>
      <c r="G317" s="186"/>
      <c r="H317" s="188" t="s">
        <v>1</v>
      </c>
      <c r="I317" s="190"/>
      <c r="J317" s="186"/>
      <c r="K317" s="186"/>
      <c r="L317" s="191"/>
      <c r="M317" s="192"/>
      <c r="N317" s="193"/>
      <c r="O317" s="193"/>
      <c r="P317" s="193"/>
      <c r="Q317" s="193"/>
      <c r="R317" s="193"/>
      <c r="S317" s="193"/>
      <c r="T317" s="194"/>
      <c r="AT317" s="195" t="s">
        <v>135</v>
      </c>
      <c r="AU317" s="195" t="s">
        <v>80</v>
      </c>
      <c r="AV317" s="11" t="s">
        <v>78</v>
      </c>
      <c r="AW317" s="11" t="s">
        <v>32</v>
      </c>
      <c r="AX317" s="11" t="s">
        <v>70</v>
      </c>
      <c r="AY317" s="195" t="s">
        <v>127</v>
      </c>
    </row>
    <row r="318" spans="2:51" s="12" customFormat="1">
      <c r="B318" s="196"/>
      <c r="C318" s="197"/>
      <c r="D318" s="187" t="s">
        <v>135</v>
      </c>
      <c r="E318" s="198" t="s">
        <v>1</v>
      </c>
      <c r="F318" s="199" t="s">
        <v>419</v>
      </c>
      <c r="G318" s="197"/>
      <c r="H318" s="200">
        <v>75.680000000000007</v>
      </c>
      <c r="I318" s="201"/>
      <c r="J318" s="197"/>
      <c r="K318" s="197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135</v>
      </c>
      <c r="AU318" s="206" t="s">
        <v>80</v>
      </c>
      <c r="AV318" s="12" t="s">
        <v>80</v>
      </c>
      <c r="AW318" s="12" t="s">
        <v>32</v>
      </c>
      <c r="AX318" s="12" t="s">
        <v>70</v>
      </c>
      <c r="AY318" s="206" t="s">
        <v>127</v>
      </c>
    </row>
    <row r="319" spans="2:51" s="12" customFormat="1">
      <c r="B319" s="196"/>
      <c r="C319" s="197"/>
      <c r="D319" s="187" t="s">
        <v>135</v>
      </c>
      <c r="E319" s="198" t="s">
        <v>1</v>
      </c>
      <c r="F319" s="199" t="s">
        <v>420</v>
      </c>
      <c r="G319" s="197"/>
      <c r="H319" s="200">
        <v>19.440000000000001</v>
      </c>
      <c r="I319" s="201"/>
      <c r="J319" s="197"/>
      <c r="K319" s="197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135</v>
      </c>
      <c r="AU319" s="206" t="s">
        <v>80</v>
      </c>
      <c r="AV319" s="12" t="s">
        <v>80</v>
      </c>
      <c r="AW319" s="12" t="s">
        <v>32</v>
      </c>
      <c r="AX319" s="12" t="s">
        <v>70</v>
      </c>
      <c r="AY319" s="206" t="s">
        <v>127</v>
      </c>
    </row>
    <row r="320" spans="2:51" s="12" customFormat="1">
      <c r="B320" s="196"/>
      <c r="C320" s="197"/>
      <c r="D320" s="187" t="s">
        <v>135</v>
      </c>
      <c r="E320" s="198" t="s">
        <v>1</v>
      </c>
      <c r="F320" s="199" t="s">
        <v>421</v>
      </c>
      <c r="G320" s="197"/>
      <c r="H320" s="200">
        <v>15.785</v>
      </c>
      <c r="I320" s="201"/>
      <c r="J320" s="197"/>
      <c r="K320" s="197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135</v>
      </c>
      <c r="AU320" s="206" t="s">
        <v>80</v>
      </c>
      <c r="AV320" s="12" t="s">
        <v>80</v>
      </c>
      <c r="AW320" s="12" t="s">
        <v>32</v>
      </c>
      <c r="AX320" s="12" t="s">
        <v>70</v>
      </c>
      <c r="AY320" s="206" t="s">
        <v>127</v>
      </c>
    </row>
    <row r="321" spans="2:65" s="12" customFormat="1">
      <c r="B321" s="196"/>
      <c r="C321" s="197"/>
      <c r="D321" s="187" t="s">
        <v>135</v>
      </c>
      <c r="E321" s="198" t="s">
        <v>1</v>
      </c>
      <c r="F321" s="199" t="s">
        <v>422</v>
      </c>
      <c r="G321" s="197"/>
      <c r="H321" s="200">
        <v>6.758</v>
      </c>
      <c r="I321" s="201"/>
      <c r="J321" s="197"/>
      <c r="K321" s="197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135</v>
      </c>
      <c r="AU321" s="206" t="s">
        <v>80</v>
      </c>
      <c r="AV321" s="12" t="s">
        <v>80</v>
      </c>
      <c r="AW321" s="12" t="s">
        <v>32</v>
      </c>
      <c r="AX321" s="12" t="s">
        <v>70</v>
      </c>
      <c r="AY321" s="206" t="s">
        <v>127</v>
      </c>
    </row>
    <row r="322" spans="2:65" s="13" customFormat="1">
      <c r="B322" s="207"/>
      <c r="C322" s="208"/>
      <c r="D322" s="187" t="s">
        <v>135</v>
      </c>
      <c r="E322" s="209" t="s">
        <v>1</v>
      </c>
      <c r="F322" s="210" t="s">
        <v>140</v>
      </c>
      <c r="G322" s="208"/>
      <c r="H322" s="211">
        <v>549.38499999999999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135</v>
      </c>
      <c r="AU322" s="217" t="s">
        <v>80</v>
      </c>
      <c r="AV322" s="13" t="s">
        <v>133</v>
      </c>
      <c r="AW322" s="13" t="s">
        <v>32</v>
      </c>
      <c r="AX322" s="13" t="s">
        <v>78</v>
      </c>
      <c r="AY322" s="217" t="s">
        <v>127</v>
      </c>
    </row>
    <row r="323" spans="2:65" s="1" customFormat="1" ht="16.5" customHeight="1">
      <c r="B323" s="33"/>
      <c r="C323" s="173" t="s">
        <v>423</v>
      </c>
      <c r="D323" s="173" t="s">
        <v>128</v>
      </c>
      <c r="E323" s="174" t="s">
        <v>424</v>
      </c>
      <c r="F323" s="175" t="s">
        <v>425</v>
      </c>
      <c r="G323" s="176" t="s">
        <v>131</v>
      </c>
      <c r="H323" s="177">
        <v>65926.2</v>
      </c>
      <c r="I323" s="178"/>
      <c r="J323" s="179">
        <f>ROUND(I323*H323,2)</f>
        <v>0</v>
      </c>
      <c r="K323" s="175" t="s">
        <v>132</v>
      </c>
      <c r="L323" s="37"/>
      <c r="M323" s="180" t="s">
        <v>1</v>
      </c>
      <c r="N323" s="181" t="s">
        <v>41</v>
      </c>
      <c r="O323" s="59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AR323" s="16" t="s">
        <v>133</v>
      </c>
      <c r="AT323" s="16" t="s">
        <v>128</v>
      </c>
      <c r="AU323" s="16" t="s">
        <v>80</v>
      </c>
      <c r="AY323" s="16" t="s">
        <v>127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6" t="s">
        <v>78</v>
      </c>
      <c r="BK323" s="184">
        <f>ROUND(I323*H323,2)</f>
        <v>0</v>
      </c>
      <c r="BL323" s="16" t="s">
        <v>133</v>
      </c>
      <c r="BM323" s="16" t="s">
        <v>426</v>
      </c>
    </row>
    <row r="324" spans="2:65" s="11" customFormat="1">
      <c r="B324" s="185"/>
      <c r="C324" s="186"/>
      <c r="D324" s="187" t="s">
        <v>135</v>
      </c>
      <c r="E324" s="188" t="s">
        <v>1</v>
      </c>
      <c r="F324" s="189" t="s">
        <v>427</v>
      </c>
      <c r="G324" s="186"/>
      <c r="H324" s="188" t="s">
        <v>1</v>
      </c>
      <c r="I324" s="190"/>
      <c r="J324" s="186"/>
      <c r="K324" s="186"/>
      <c r="L324" s="191"/>
      <c r="M324" s="192"/>
      <c r="N324" s="193"/>
      <c r="O324" s="193"/>
      <c r="P324" s="193"/>
      <c r="Q324" s="193"/>
      <c r="R324" s="193"/>
      <c r="S324" s="193"/>
      <c r="T324" s="194"/>
      <c r="AT324" s="195" t="s">
        <v>135</v>
      </c>
      <c r="AU324" s="195" t="s">
        <v>80</v>
      </c>
      <c r="AV324" s="11" t="s">
        <v>78</v>
      </c>
      <c r="AW324" s="11" t="s">
        <v>32</v>
      </c>
      <c r="AX324" s="11" t="s">
        <v>70</v>
      </c>
      <c r="AY324" s="195" t="s">
        <v>127</v>
      </c>
    </row>
    <row r="325" spans="2:65" s="12" customFormat="1">
      <c r="B325" s="196"/>
      <c r="C325" s="197"/>
      <c r="D325" s="187" t="s">
        <v>135</v>
      </c>
      <c r="E325" s="198" t="s">
        <v>1</v>
      </c>
      <c r="F325" s="199" t="s">
        <v>428</v>
      </c>
      <c r="G325" s="197"/>
      <c r="H325" s="200">
        <v>65926.2</v>
      </c>
      <c r="I325" s="201"/>
      <c r="J325" s="197"/>
      <c r="K325" s="197"/>
      <c r="L325" s="202"/>
      <c r="M325" s="203"/>
      <c r="N325" s="204"/>
      <c r="O325" s="204"/>
      <c r="P325" s="204"/>
      <c r="Q325" s="204"/>
      <c r="R325" s="204"/>
      <c r="S325" s="204"/>
      <c r="T325" s="205"/>
      <c r="AT325" s="206" t="s">
        <v>135</v>
      </c>
      <c r="AU325" s="206" t="s">
        <v>80</v>
      </c>
      <c r="AV325" s="12" t="s">
        <v>80</v>
      </c>
      <c r="AW325" s="12" t="s">
        <v>32</v>
      </c>
      <c r="AX325" s="12" t="s">
        <v>70</v>
      </c>
      <c r="AY325" s="206" t="s">
        <v>127</v>
      </c>
    </row>
    <row r="326" spans="2:65" s="13" customFormat="1">
      <c r="B326" s="207"/>
      <c r="C326" s="208"/>
      <c r="D326" s="187" t="s">
        <v>135</v>
      </c>
      <c r="E326" s="209" t="s">
        <v>1</v>
      </c>
      <c r="F326" s="210" t="s">
        <v>140</v>
      </c>
      <c r="G326" s="208"/>
      <c r="H326" s="211">
        <v>65926.2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135</v>
      </c>
      <c r="AU326" s="217" t="s">
        <v>80</v>
      </c>
      <c r="AV326" s="13" t="s">
        <v>133</v>
      </c>
      <c r="AW326" s="13" t="s">
        <v>32</v>
      </c>
      <c r="AX326" s="13" t="s">
        <v>78</v>
      </c>
      <c r="AY326" s="217" t="s">
        <v>127</v>
      </c>
    </row>
    <row r="327" spans="2:65" s="1" customFormat="1" ht="16.5" customHeight="1">
      <c r="B327" s="33"/>
      <c r="C327" s="173" t="s">
        <v>429</v>
      </c>
      <c r="D327" s="173" t="s">
        <v>128</v>
      </c>
      <c r="E327" s="174" t="s">
        <v>430</v>
      </c>
      <c r="F327" s="175" t="s">
        <v>431</v>
      </c>
      <c r="G327" s="176" t="s">
        <v>131</v>
      </c>
      <c r="H327" s="177">
        <v>549.38499999999999</v>
      </c>
      <c r="I327" s="178"/>
      <c r="J327" s="179">
        <f>ROUND(I327*H327,2)</f>
        <v>0</v>
      </c>
      <c r="K327" s="175" t="s">
        <v>132</v>
      </c>
      <c r="L327" s="37"/>
      <c r="M327" s="180" t="s">
        <v>1</v>
      </c>
      <c r="N327" s="181" t="s">
        <v>41</v>
      </c>
      <c r="O327" s="59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AR327" s="16" t="s">
        <v>133</v>
      </c>
      <c r="AT327" s="16" t="s">
        <v>128</v>
      </c>
      <c r="AU327" s="16" t="s">
        <v>80</v>
      </c>
      <c r="AY327" s="16" t="s">
        <v>127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78</v>
      </c>
      <c r="BK327" s="184">
        <f>ROUND(I327*H327,2)</f>
        <v>0</v>
      </c>
      <c r="BL327" s="16" t="s">
        <v>133</v>
      </c>
      <c r="BM327" s="16" t="s">
        <v>432</v>
      </c>
    </row>
    <row r="328" spans="2:65" s="1" customFormat="1" ht="16.5" customHeight="1">
      <c r="B328" s="33"/>
      <c r="C328" s="173" t="s">
        <v>433</v>
      </c>
      <c r="D328" s="173" t="s">
        <v>128</v>
      </c>
      <c r="E328" s="174" t="s">
        <v>434</v>
      </c>
      <c r="F328" s="175" t="s">
        <v>435</v>
      </c>
      <c r="G328" s="176" t="s">
        <v>131</v>
      </c>
      <c r="H328" s="177">
        <v>549.38499999999999</v>
      </c>
      <c r="I328" s="178"/>
      <c r="J328" s="179">
        <f>ROUND(I328*H328,2)</f>
        <v>0</v>
      </c>
      <c r="K328" s="175" t="s">
        <v>132</v>
      </c>
      <c r="L328" s="37"/>
      <c r="M328" s="180" t="s">
        <v>1</v>
      </c>
      <c r="N328" s="181" t="s">
        <v>41</v>
      </c>
      <c r="O328" s="59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AR328" s="16" t="s">
        <v>133</v>
      </c>
      <c r="AT328" s="16" t="s">
        <v>128</v>
      </c>
      <c r="AU328" s="16" t="s">
        <v>80</v>
      </c>
      <c r="AY328" s="16" t="s">
        <v>127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78</v>
      </c>
      <c r="BK328" s="184">
        <f>ROUND(I328*H328,2)</f>
        <v>0</v>
      </c>
      <c r="BL328" s="16" t="s">
        <v>133</v>
      </c>
      <c r="BM328" s="16" t="s">
        <v>436</v>
      </c>
    </row>
    <row r="329" spans="2:65" s="1" customFormat="1" ht="16.5" customHeight="1">
      <c r="B329" s="33"/>
      <c r="C329" s="173" t="s">
        <v>437</v>
      </c>
      <c r="D329" s="173" t="s">
        <v>128</v>
      </c>
      <c r="E329" s="174" t="s">
        <v>438</v>
      </c>
      <c r="F329" s="175" t="s">
        <v>439</v>
      </c>
      <c r="G329" s="176" t="s">
        <v>131</v>
      </c>
      <c r="H329" s="177">
        <v>65926.2</v>
      </c>
      <c r="I329" s="178"/>
      <c r="J329" s="179">
        <f>ROUND(I329*H329,2)</f>
        <v>0</v>
      </c>
      <c r="K329" s="175" t="s">
        <v>132</v>
      </c>
      <c r="L329" s="37"/>
      <c r="M329" s="180" t="s">
        <v>1</v>
      </c>
      <c r="N329" s="181" t="s">
        <v>41</v>
      </c>
      <c r="O329" s="59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AR329" s="16" t="s">
        <v>133</v>
      </c>
      <c r="AT329" s="16" t="s">
        <v>128</v>
      </c>
      <c r="AU329" s="16" t="s">
        <v>80</v>
      </c>
      <c r="AY329" s="16" t="s">
        <v>127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78</v>
      </c>
      <c r="BK329" s="184">
        <f>ROUND(I329*H329,2)</f>
        <v>0</v>
      </c>
      <c r="BL329" s="16" t="s">
        <v>133</v>
      </c>
      <c r="BM329" s="16" t="s">
        <v>440</v>
      </c>
    </row>
    <row r="330" spans="2:65" s="1" customFormat="1" ht="16.5" customHeight="1">
      <c r="B330" s="33"/>
      <c r="C330" s="173" t="s">
        <v>441</v>
      </c>
      <c r="D330" s="173" t="s">
        <v>128</v>
      </c>
      <c r="E330" s="174" t="s">
        <v>442</v>
      </c>
      <c r="F330" s="175" t="s">
        <v>443</v>
      </c>
      <c r="G330" s="176" t="s">
        <v>131</v>
      </c>
      <c r="H330" s="177">
        <v>649.38499999999999</v>
      </c>
      <c r="I330" s="178"/>
      <c r="J330" s="179">
        <f>ROUND(I330*H330,2)</f>
        <v>0</v>
      </c>
      <c r="K330" s="175" t="s">
        <v>132</v>
      </c>
      <c r="L330" s="37"/>
      <c r="M330" s="180" t="s">
        <v>1</v>
      </c>
      <c r="N330" s="181" t="s">
        <v>41</v>
      </c>
      <c r="O330" s="59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AR330" s="16" t="s">
        <v>133</v>
      </c>
      <c r="AT330" s="16" t="s">
        <v>128</v>
      </c>
      <c r="AU330" s="16" t="s">
        <v>80</v>
      </c>
      <c r="AY330" s="16" t="s">
        <v>127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78</v>
      </c>
      <c r="BK330" s="184">
        <f>ROUND(I330*H330,2)</f>
        <v>0</v>
      </c>
      <c r="BL330" s="16" t="s">
        <v>133</v>
      </c>
      <c r="BM330" s="16" t="s">
        <v>444</v>
      </c>
    </row>
    <row r="331" spans="2:65" s="1" customFormat="1" ht="16.5" customHeight="1">
      <c r="B331" s="33"/>
      <c r="C331" s="173" t="s">
        <v>445</v>
      </c>
      <c r="D331" s="173" t="s">
        <v>128</v>
      </c>
      <c r="E331" s="174" t="s">
        <v>446</v>
      </c>
      <c r="F331" s="175" t="s">
        <v>447</v>
      </c>
      <c r="G331" s="176" t="s">
        <v>361</v>
      </c>
      <c r="H331" s="177">
        <v>1</v>
      </c>
      <c r="I331" s="178"/>
      <c r="J331" s="179">
        <f>ROUND(I331*H331,2)</f>
        <v>0</v>
      </c>
      <c r="K331" s="175" t="s">
        <v>1</v>
      </c>
      <c r="L331" s="37"/>
      <c r="M331" s="180" t="s">
        <v>1</v>
      </c>
      <c r="N331" s="181" t="s">
        <v>41</v>
      </c>
      <c r="O331" s="59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AR331" s="16" t="s">
        <v>133</v>
      </c>
      <c r="AT331" s="16" t="s">
        <v>128</v>
      </c>
      <c r="AU331" s="16" t="s">
        <v>80</v>
      </c>
      <c r="AY331" s="16" t="s">
        <v>127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6" t="s">
        <v>78</v>
      </c>
      <c r="BK331" s="184">
        <f>ROUND(I331*H331,2)</f>
        <v>0</v>
      </c>
      <c r="BL331" s="16" t="s">
        <v>133</v>
      </c>
      <c r="BM331" s="16" t="s">
        <v>448</v>
      </c>
    </row>
    <row r="332" spans="2:65" s="10" customFormat="1" ht="22.9" customHeight="1">
      <c r="B332" s="157"/>
      <c r="C332" s="158"/>
      <c r="D332" s="159" t="s">
        <v>69</v>
      </c>
      <c r="E332" s="171" t="s">
        <v>449</v>
      </c>
      <c r="F332" s="171" t="s">
        <v>1243</v>
      </c>
      <c r="G332" s="158"/>
      <c r="H332" s="158"/>
      <c r="I332" s="161"/>
      <c r="J332" s="172">
        <f>BK332</f>
        <v>0</v>
      </c>
      <c r="K332" s="158"/>
      <c r="L332" s="163"/>
      <c r="M332" s="164"/>
      <c r="N332" s="165"/>
      <c r="O332" s="165"/>
      <c r="P332" s="166">
        <f>SUM(P333:P342)</f>
        <v>0</v>
      </c>
      <c r="Q332" s="165"/>
      <c r="R332" s="166">
        <f>SUM(R333:R342)</f>
        <v>0</v>
      </c>
      <c r="S332" s="165"/>
      <c r="T332" s="167">
        <f>SUM(T333:T342)</f>
        <v>0</v>
      </c>
      <c r="AR332" s="168" t="s">
        <v>78</v>
      </c>
      <c r="AT332" s="169" t="s">
        <v>69</v>
      </c>
      <c r="AU332" s="169" t="s">
        <v>78</v>
      </c>
      <c r="AY332" s="168" t="s">
        <v>127</v>
      </c>
      <c r="BK332" s="170">
        <f>SUM(BK333:BK342)</f>
        <v>0</v>
      </c>
    </row>
    <row r="333" spans="2:65" s="1" customFormat="1" ht="16.5" customHeight="1">
      <c r="B333" s="33"/>
      <c r="C333" s="173" t="s">
        <v>450</v>
      </c>
      <c r="D333" s="173" t="s">
        <v>128</v>
      </c>
      <c r="E333" s="174" t="s">
        <v>451</v>
      </c>
      <c r="F333" s="175" t="s">
        <v>452</v>
      </c>
      <c r="G333" s="176" t="s">
        <v>309</v>
      </c>
      <c r="H333" s="177">
        <v>1</v>
      </c>
      <c r="I333" s="178"/>
      <c r="J333" s="179">
        <f>ROUND(I333*H333,2)</f>
        <v>0</v>
      </c>
      <c r="K333" s="175" t="s">
        <v>1</v>
      </c>
      <c r="L333" s="37"/>
      <c r="M333" s="180" t="s">
        <v>1</v>
      </c>
      <c r="N333" s="181" t="s">
        <v>41</v>
      </c>
      <c r="O333" s="59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AR333" s="16" t="s">
        <v>133</v>
      </c>
      <c r="AT333" s="16" t="s">
        <v>128</v>
      </c>
      <c r="AU333" s="16" t="s">
        <v>80</v>
      </c>
      <c r="AY333" s="16" t="s">
        <v>127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78</v>
      </c>
      <c r="BK333" s="184">
        <f>ROUND(I333*H333,2)</f>
        <v>0</v>
      </c>
      <c r="BL333" s="16" t="s">
        <v>133</v>
      </c>
      <c r="BM333" s="16" t="s">
        <v>453</v>
      </c>
    </row>
    <row r="334" spans="2:65" s="12" customFormat="1">
      <c r="B334" s="196"/>
      <c r="C334" s="197"/>
      <c r="D334" s="187" t="s">
        <v>135</v>
      </c>
      <c r="E334" s="198" t="s">
        <v>1</v>
      </c>
      <c r="F334" s="199" t="s">
        <v>324</v>
      </c>
      <c r="G334" s="197"/>
      <c r="H334" s="200">
        <v>1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135</v>
      </c>
      <c r="AU334" s="206" t="s">
        <v>80</v>
      </c>
      <c r="AV334" s="12" t="s">
        <v>80</v>
      </c>
      <c r="AW334" s="12" t="s">
        <v>32</v>
      </c>
      <c r="AX334" s="12" t="s">
        <v>70</v>
      </c>
      <c r="AY334" s="206" t="s">
        <v>127</v>
      </c>
    </row>
    <row r="335" spans="2:65" s="13" customFormat="1">
      <c r="B335" s="207"/>
      <c r="C335" s="208"/>
      <c r="D335" s="187" t="s">
        <v>135</v>
      </c>
      <c r="E335" s="209" t="s">
        <v>1</v>
      </c>
      <c r="F335" s="210" t="s">
        <v>140</v>
      </c>
      <c r="G335" s="208"/>
      <c r="H335" s="211">
        <v>1</v>
      </c>
      <c r="I335" s="212"/>
      <c r="J335" s="208"/>
      <c r="K335" s="208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135</v>
      </c>
      <c r="AU335" s="217" t="s">
        <v>80</v>
      </c>
      <c r="AV335" s="13" t="s">
        <v>133</v>
      </c>
      <c r="AW335" s="13" t="s">
        <v>32</v>
      </c>
      <c r="AX335" s="13" t="s">
        <v>78</v>
      </c>
      <c r="AY335" s="217" t="s">
        <v>127</v>
      </c>
    </row>
    <row r="336" spans="2:65" s="1" customFormat="1" ht="16.5" customHeight="1">
      <c r="B336" s="33"/>
      <c r="C336" s="173" t="s">
        <v>454</v>
      </c>
      <c r="D336" s="173" t="s">
        <v>128</v>
      </c>
      <c r="E336" s="174" t="s">
        <v>455</v>
      </c>
      <c r="F336" s="175" t="s">
        <v>456</v>
      </c>
      <c r="G336" s="176" t="s">
        <v>309</v>
      </c>
      <c r="H336" s="177">
        <v>1</v>
      </c>
      <c r="I336" s="178"/>
      <c r="J336" s="179">
        <f>ROUND(I336*H336,2)</f>
        <v>0</v>
      </c>
      <c r="K336" s="175" t="s">
        <v>1</v>
      </c>
      <c r="L336" s="37"/>
      <c r="M336" s="180" t="s">
        <v>1</v>
      </c>
      <c r="N336" s="181" t="s">
        <v>41</v>
      </c>
      <c r="O336" s="59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AR336" s="16" t="s">
        <v>133</v>
      </c>
      <c r="AT336" s="16" t="s">
        <v>128</v>
      </c>
      <c r="AU336" s="16" t="s">
        <v>80</v>
      </c>
      <c r="AY336" s="16" t="s">
        <v>127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78</v>
      </c>
      <c r="BK336" s="184">
        <f>ROUND(I336*H336,2)</f>
        <v>0</v>
      </c>
      <c r="BL336" s="16" t="s">
        <v>133</v>
      </c>
      <c r="BM336" s="16" t="s">
        <v>457</v>
      </c>
    </row>
    <row r="337" spans="2:65" s="12" customFormat="1">
      <c r="B337" s="196"/>
      <c r="C337" s="197"/>
      <c r="D337" s="187" t="s">
        <v>135</v>
      </c>
      <c r="E337" s="198" t="s">
        <v>1</v>
      </c>
      <c r="F337" s="199" t="s">
        <v>458</v>
      </c>
      <c r="G337" s="197"/>
      <c r="H337" s="200">
        <v>1</v>
      </c>
      <c r="I337" s="201"/>
      <c r="J337" s="197"/>
      <c r="K337" s="197"/>
      <c r="L337" s="202"/>
      <c r="M337" s="203"/>
      <c r="N337" s="204"/>
      <c r="O337" s="204"/>
      <c r="P337" s="204"/>
      <c r="Q337" s="204"/>
      <c r="R337" s="204"/>
      <c r="S337" s="204"/>
      <c r="T337" s="205"/>
      <c r="AT337" s="206" t="s">
        <v>135</v>
      </c>
      <c r="AU337" s="206" t="s">
        <v>80</v>
      </c>
      <c r="AV337" s="12" t="s">
        <v>80</v>
      </c>
      <c r="AW337" s="12" t="s">
        <v>32</v>
      </c>
      <c r="AX337" s="12" t="s">
        <v>70</v>
      </c>
      <c r="AY337" s="206" t="s">
        <v>127</v>
      </c>
    </row>
    <row r="338" spans="2:65" s="13" customFormat="1">
      <c r="B338" s="207"/>
      <c r="C338" s="208"/>
      <c r="D338" s="187" t="s">
        <v>135</v>
      </c>
      <c r="E338" s="209" t="s">
        <v>1</v>
      </c>
      <c r="F338" s="210" t="s">
        <v>140</v>
      </c>
      <c r="G338" s="208"/>
      <c r="H338" s="211">
        <v>1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135</v>
      </c>
      <c r="AU338" s="217" t="s">
        <v>80</v>
      </c>
      <c r="AV338" s="13" t="s">
        <v>133</v>
      </c>
      <c r="AW338" s="13" t="s">
        <v>32</v>
      </c>
      <c r="AX338" s="13" t="s">
        <v>78</v>
      </c>
      <c r="AY338" s="217" t="s">
        <v>127</v>
      </c>
    </row>
    <row r="339" spans="2:65" s="1" customFormat="1" ht="16.5" customHeight="1">
      <c r="B339" s="33"/>
      <c r="C339" s="173" t="s">
        <v>459</v>
      </c>
      <c r="D339" s="173" t="s">
        <v>128</v>
      </c>
      <c r="E339" s="174" t="s">
        <v>460</v>
      </c>
      <c r="F339" s="175" t="s">
        <v>461</v>
      </c>
      <c r="G339" s="176" t="s">
        <v>309</v>
      </c>
      <c r="H339" s="177">
        <v>4</v>
      </c>
      <c r="I339" s="178"/>
      <c r="J339" s="179">
        <f>ROUND(I339*H339,2)</f>
        <v>0</v>
      </c>
      <c r="K339" s="175" t="s">
        <v>1</v>
      </c>
      <c r="L339" s="37"/>
      <c r="M339" s="180" t="s">
        <v>1</v>
      </c>
      <c r="N339" s="181" t="s">
        <v>41</v>
      </c>
      <c r="O339" s="59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AR339" s="16" t="s">
        <v>133</v>
      </c>
      <c r="AT339" s="16" t="s">
        <v>128</v>
      </c>
      <c r="AU339" s="16" t="s">
        <v>80</v>
      </c>
      <c r="AY339" s="16" t="s">
        <v>127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6" t="s">
        <v>78</v>
      </c>
      <c r="BK339" s="184">
        <f>ROUND(I339*H339,2)</f>
        <v>0</v>
      </c>
      <c r="BL339" s="16" t="s">
        <v>133</v>
      </c>
      <c r="BM339" s="16" t="s">
        <v>462</v>
      </c>
    </row>
    <row r="340" spans="2:65" s="12" customFormat="1">
      <c r="B340" s="196"/>
      <c r="C340" s="197"/>
      <c r="D340" s="187" t="s">
        <v>135</v>
      </c>
      <c r="E340" s="198" t="s">
        <v>1</v>
      </c>
      <c r="F340" s="199" t="s">
        <v>463</v>
      </c>
      <c r="G340" s="197"/>
      <c r="H340" s="200">
        <v>1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135</v>
      </c>
      <c r="AU340" s="206" t="s">
        <v>80</v>
      </c>
      <c r="AV340" s="12" t="s">
        <v>80</v>
      </c>
      <c r="AW340" s="12" t="s">
        <v>32</v>
      </c>
      <c r="AX340" s="12" t="s">
        <v>70</v>
      </c>
      <c r="AY340" s="206" t="s">
        <v>127</v>
      </c>
    </row>
    <row r="341" spans="2:65" s="12" customFormat="1">
      <c r="B341" s="196"/>
      <c r="C341" s="197"/>
      <c r="D341" s="187" t="s">
        <v>135</v>
      </c>
      <c r="E341" s="198" t="s">
        <v>1</v>
      </c>
      <c r="F341" s="199" t="s">
        <v>464</v>
      </c>
      <c r="G341" s="197"/>
      <c r="H341" s="200">
        <v>3</v>
      </c>
      <c r="I341" s="201"/>
      <c r="J341" s="197"/>
      <c r="K341" s="197"/>
      <c r="L341" s="202"/>
      <c r="M341" s="203"/>
      <c r="N341" s="204"/>
      <c r="O341" s="204"/>
      <c r="P341" s="204"/>
      <c r="Q341" s="204"/>
      <c r="R341" s="204"/>
      <c r="S341" s="204"/>
      <c r="T341" s="205"/>
      <c r="AT341" s="206" t="s">
        <v>135</v>
      </c>
      <c r="AU341" s="206" t="s">
        <v>80</v>
      </c>
      <c r="AV341" s="12" t="s">
        <v>80</v>
      </c>
      <c r="AW341" s="12" t="s">
        <v>32</v>
      </c>
      <c r="AX341" s="12" t="s">
        <v>70</v>
      </c>
      <c r="AY341" s="206" t="s">
        <v>127</v>
      </c>
    </row>
    <row r="342" spans="2:65" s="13" customFormat="1">
      <c r="B342" s="207"/>
      <c r="C342" s="208"/>
      <c r="D342" s="187" t="s">
        <v>135</v>
      </c>
      <c r="E342" s="209" t="s">
        <v>1</v>
      </c>
      <c r="F342" s="210" t="s">
        <v>140</v>
      </c>
      <c r="G342" s="208"/>
      <c r="H342" s="211">
        <v>4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135</v>
      </c>
      <c r="AU342" s="217" t="s">
        <v>80</v>
      </c>
      <c r="AV342" s="13" t="s">
        <v>133</v>
      </c>
      <c r="AW342" s="13" t="s">
        <v>32</v>
      </c>
      <c r="AX342" s="13" t="s">
        <v>78</v>
      </c>
      <c r="AY342" s="217" t="s">
        <v>127</v>
      </c>
    </row>
    <row r="343" spans="2:65" s="10" customFormat="1" ht="22.9" customHeight="1">
      <c r="B343" s="157"/>
      <c r="C343" s="158"/>
      <c r="D343" s="159" t="s">
        <v>69</v>
      </c>
      <c r="E343" s="171" t="s">
        <v>465</v>
      </c>
      <c r="F343" s="171" t="s">
        <v>1244</v>
      </c>
      <c r="G343" s="158"/>
      <c r="H343" s="158"/>
      <c r="I343" s="161"/>
      <c r="J343" s="172">
        <f>BK343</f>
        <v>0</v>
      </c>
      <c r="K343" s="158"/>
      <c r="L343" s="163"/>
      <c r="M343" s="164"/>
      <c r="N343" s="165"/>
      <c r="O343" s="165"/>
      <c r="P343" s="166">
        <f>SUM(P344:P462)</f>
        <v>0</v>
      </c>
      <c r="Q343" s="165"/>
      <c r="R343" s="166">
        <f>SUM(R344:R462)</f>
        <v>0</v>
      </c>
      <c r="S343" s="165"/>
      <c r="T343" s="167">
        <f>SUM(T344:T462)</f>
        <v>26.900048000000002</v>
      </c>
      <c r="AR343" s="168" t="s">
        <v>78</v>
      </c>
      <c r="AT343" s="169" t="s">
        <v>69</v>
      </c>
      <c r="AU343" s="169" t="s">
        <v>78</v>
      </c>
      <c r="AY343" s="168" t="s">
        <v>127</v>
      </c>
      <c r="BK343" s="170">
        <f>SUM(BK344:BK462)</f>
        <v>0</v>
      </c>
    </row>
    <row r="344" spans="2:65" s="1" customFormat="1" ht="22.5" customHeight="1">
      <c r="B344" s="33"/>
      <c r="C344" s="173" t="s">
        <v>466</v>
      </c>
      <c r="D344" s="173" t="s">
        <v>128</v>
      </c>
      <c r="E344" s="174" t="s">
        <v>467</v>
      </c>
      <c r="F344" s="175" t="s">
        <v>468</v>
      </c>
      <c r="G344" s="176" t="s">
        <v>131</v>
      </c>
      <c r="H344" s="177">
        <v>375.19200000000001</v>
      </c>
      <c r="I344" s="178"/>
      <c r="J344" s="179">
        <f>ROUND(I344*H344,2)</f>
        <v>0</v>
      </c>
      <c r="K344" s="175" t="s">
        <v>132</v>
      </c>
      <c r="L344" s="37"/>
      <c r="M344" s="180" t="s">
        <v>1</v>
      </c>
      <c r="N344" s="181" t="s">
        <v>41</v>
      </c>
      <c r="O344" s="59"/>
      <c r="P344" s="182">
        <f>O344*H344</f>
        <v>0</v>
      </c>
      <c r="Q344" s="182">
        <v>0</v>
      </c>
      <c r="R344" s="182">
        <f>Q344*H344</f>
        <v>0</v>
      </c>
      <c r="S344" s="182">
        <v>5.8999999999999997E-2</v>
      </c>
      <c r="T344" s="183">
        <f>S344*H344</f>
        <v>22.136327999999999</v>
      </c>
      <c r="AR344" s="16" t="s">
        <v>133</v>
      </c>
      <c r="AT344" s="16" t="s">
        <v>128</v>
      </c>
      <c r="AU344" s="16" t="s">
        <v>80</v>
      </c>
      <c r="AY344" s="16" t="s">
        <v>127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6" t="s">
        <v>78</v>
      </c>
      <c r="BK344" s="184">
        <f>ROUND(I344*H344,2)</f>
        <v>0</v>
      </c>
      <c r="BL344" s="16" t="s">
        <v>133</v>
      </c>
      <c r="BM344" s="16" t="s">
        <v>469</v>
      </c>
    </row>
    <row r="345" spans="2:65" s="11" customFormat="1">
      <c r="B345" s="185"/>
      <c r="C345" s="186"/>
      <c r="D345" s="187" t="s">
        <v>135</v>
      </c>
      <c r="E345" s="188" t="s">
        <v>1</v>
      </c>
      <c r="F345" s="189" t="s">
        <v>233</v>
      </c>
      <c r="G345" s="186"/>
      <c r="H345" s="188" t="s">
        <v>1</v>
      </c>
      <c r="I345" s="190"/>
      <c r="J345" s="186"/>
      <c r="K345" s="186"/>
      <c r="L345" s="191"/>
      <c r="M345" s="192"/>
      <c r="N345" s="193"/>
      <c r="O345" s="193"/>
      <c r="P345" s="193"/>
      <c r="Q345" s="193"/>
      <c r="R345" s="193"/>
      <c r="S345" s="193"/>
      <c r="T345" s="194"/>
      <c r="AT345" s="195" t="s">
        <v>135</v>
      </c>
      <c r="AU345" s="195" t="s">
        <v>80</v>
      </c>
      <c r="AV345" s="11" t="s">
        <v>78</v>
      </c>
      <c r="AW345" s="11" t="s">
        <v>32</v>
      </c>
      <c r="AX345" s="11" t="s">
        <v>70</v>
      </c>
      <c r="AY345" s="195" t="s">
        <v>127</v>
      </c>
    </row>
    <row r="346" spans="2:65" s="12" customFormat="1">
      <c r="B346" s="196"/>
      <c r="C346" s="197"/>
      <c r="D346" s="187" t="s">
        <v>135</v>
      </c>
      <c r="E346" s="198" t="s">
        <v>1</v>
      </c>
      <c r="F346" s="199" t="s">
        <v>470</v>
      </c>
      <c r="G346" s="197"/>
      <c r="H346" s="200">
        <v>68.900000000000006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135</v>
      </c>
      <c r="AU346" s="206" t="s">
        <v>80</v>
      </c>
      <c r="AV346" s="12" t="s">
        <v>80</v>
      </c>
      <c r="AW346" s="12" t="s">
        <v>32</v>
      </c>
      <c r="AX346" s="12" t="s">
        <v>70</v>
      </c>
      <c r="AY346" s="206" t="s">
        <v>127</v>
      </c>
    </row>
    <row r="347" spans="2:65" s="12" customFormat="1">
      <c r="B347" s="196"/>
      <c r="C347" s="197"/>
      <c r="D347" s="187" t="s">
        <v>135</v>
      </c>
      <c r="E347" s="198" t="s">
        <v>1</v>
      </c>
      <c r="F347" s="199" t="s">
        <v>471</v>
      </c>
      <c r="G347" s="197"/>
      <c r="H347" s="200">
        <v>39.76</v>
      </c>
      <c r="I347" s="201"/>
      <c r="J347" s="197"/>
      <c r="K347" s="197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135</v>
      </c>
      <c r="AU347" s="206" t="s">
        <v>80</v>
      </c>
      <c r="AV347" s="12" t="s">
        <v>80</v>
      </c>
      <c r="AW347" s="12" t="s">
        <v>32</v>
      </c>
      <c r="AX347" s="12" t="s">
        <v>70</v>
      </c>
      <c r="AY347" s="206" t="s">
        <v>127</v>
      </c>
    </row>
    <row r="348" spans="2:65" s="12" customFormat="1">
      <c r="B348" s="196"/>
      <c r="C348" s="197"/>
      <c r="D348" s="187" t="s">
        <v>135</v>
      </c>
      <c r="E348" s="198" t="s">
        <v>1</v>
      </c>
      <c r="F348" s="199" t="s">
        <v>472</v>
      </c>
      <c r="G348" s="197"/>
      <c r="H348" s="200">
        <v>2.7120000000000002</v>
      </c>
      <c r="I348" s="201"/>
      <c r="J348" s="197"/>
      <c r="K348" s="197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135</v>
      </c>
      <c r="AU348" s="206" t="s">
        <v>80</v>
      </c>
      <c r="AV348" s="12" t="s">
        <v>80</v>
      </c>
      <c r="AW348" s="12" t="s">
        <v>32</v>
      </c>
      <c r="AX348" s="12" t="s">
        <v>70</v>
      </c>
      <c r="AY348" s="206" t="s">
        <v>127</v>
      </c>
    </row>
    <row r="349" spans="2:65" s="12" customFormat="1">
      <c r="B349" s="196"/>
      <c r="C349" s="197"/>
      <c r="D349" s="187" t="s">
        <v>135</v>
      </c>
      <c r="E349" s="198" t="s">
        <v>1</v>
      </c>
      <c r="F349" s="199" t="s">
        <v>473</v>
      </c>
      <c r="G349" s="197"/>
      <c r="H349" s="200">
        <v>0.20799999999999999</v>
      </c>
      <c r="I349" s="201"/>
      <c r="J349" s="197"/>
      <c r="K349" s="197"/>
      <c r="L349" s="202"/>
      <c r="M349" s="203"/>
      <c r="N349" s="204"/>
      <c r="O349" s="204"/>
      <c r="P349" s="204"/>
      <c r="Q349" s="204"/>
      <c r="R349" s="204"/>
      <c r="S349" s="204"/>
      <c r="T349" s="205"/>
      <c r="AT349" s="206" t="s">
        <v>135</v>
      </c>
      <c r="AU349" s="206" t="s">
        <v>80</v>
      </c>
      <c r="AV349" s="12" t="s">
        <v>80</v>
      </c>
      <c r="AW349" s="12" t="s">
        <v>32</v>
      </c>
      <c r="AX349" s="12" t="s">
        <v>70</v>
      </c>
      <c r="AY349" s="206" t="s">
        <v>127</v>
      </c>
    </row>
    <row r="350" spans="2:65" s="12" customFormat="1">
      <c r="B350" s="196"/>
      <c r="C350" s="197"/>
      <c r="D350" s="187" t="s">
        <v>135</v>
      </c>
      <c r="E350" s="198" t="s">
        <v>1</v>
      </c>
      <c r="F350" s="199" t="s">
        <v>474</v>
      </c>
      <c r="G350" s="197"/>
      <c r="H350" s="200">
        <v>0.17599999999999999</v>
      </c>
      <c r="I350" s="201"/>
      <c r="J350" s="197"/>
      <c r="K350" s="197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135</v>
      </c>
      <c r="AU350" s="206" t="s">
        <v>80</v>
      </c>
      <c r="AV350" s="12" t="s">
        <v>80</v>
      </c>
      <c r="AW350" s="12" t="s">
        <v>32</v>
      </c>
      <c r="AX350" s="12" t="s">
        <v>70</v>
      </c>
      <c r="AY350" s="206" t="s">
        <v>127</v>
      </c>
    </row>
    <row r="351" spans="2:65" s="11" customFormat="1">
      <c r="B351" s="185"/>
      <c r="C351" s="186"/>
      <c r="D351" s="187" t="s">
        <v>135</v>
      </c>
      <c r="E351" s="188" t="s">
        <v>1</v>
      </c>
      <c r="F351" s="189" t="s">
        <v>475</v>
      </c>
      <c r="G351" s="186"/>
      <c r="H351" s="188" t="s">
        <v>1</v>
      </c>
      <c r="I351" s="190"/>
      <c r="J351" s="186"/>
      <c r="K351" s="186"/>
      <c r="L351" s="191"/>
      <c r="M351" s="192"/>
      <c r="N351" s="193"/>
      <c r="O351" s="193"/>
      <c r="P351" s="193"/>
      <c r="Q351" s="193"/>
      <c r="R351" s="193"/>
      <c r="S351" s="193"/>
      <c r="T351" s="194"/>
      <c r="AT351" s="195" t="s">
        <v>135</v>
      </c>
      <c r="AU351" s="195" t="s">
        <v>80</v>
      </c>
      <c r="AV351" s="11" t="s">
        <v>78</v>
      </c>
      <c r="AW351" s="11" t="s">
        <v>32</v>
      </c>
      <c r="AX351" s="11" t="s">
        <v>70</v>
      </c>
      <c r="AY351" s="195" t="s">
        <v>127</v>
      </c>
    </row>
    <row r="352" spans="2:65" s="12" customFormat="1">
      <c r="B352" s="196"/>
      <c r="C352" s="197"/>
      <c r="D352" s="187" t="s">
        <v>135</v>
      </c>
      <c r="E352" s="198" t="s">
        <v>1</v>
      </c>
      <c r="F352" s="199" t="s">
        <v>476</v>
      </c>
      <c r="G352" s="197"/>
      <c r="H352" s="200">
        <v>-2.16</v>
      </c>
      <c r="I352" s="201"/>
      <c r="J352" s="197"/>
      <c r="K352" s="197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135</v>
      </c>
      <c r="AU352" s="206" t="s">
        <v>80</v>
      </c>
      <c r="AV352" s="12" t="s">
        <v>80</v>
      </c>
      <c r="AW352" s="12" t="s">
        <v>32</v>
      </c>
      <c r="AX352" s="12" t="s">
        <v>70</v>
      </c>
      <c r="AY352" s="206" t="s">
        <v>127</v>
      </c>
    </row>
    <row r="353" spans="2:51" s="12" customFormat="1">
      <c r="B353" s="196"/>
      <c r="C353" s="197"/>
      <c r="D353" s="187" t="s">
        <v>135</v>
      </c>
      <c r="E353" s="198" t="s">
        <v>1</v>
      </c>
      <c r="F353" s="199" t="s">
        <v>477</v>
      </c>
      <c r="G353" s="197"/>
      <c r="H353" s="200">
        <v>-4.1890000000000001</v>
      </c>
      <c r="I353" s="201"/>
      <c r="J353" s="197"/>
      <c r="K353" s="197"/>
      <c r="L353" s="202"/>
      <c r="M353" s="203"/>
      <c r="N353" s="204"/>
      <c r="O353" s="204"/>
      <c r="P353" s="204"/>
      <c r="Q353" s="204"/>
      <c r="R353" s="204"/>
      <c r="S353" s="204"/>
      <c r="T353" s="205"/>
      <c r="AT353" s="206" t="s">
        <v>135</v>
      </c>
      <c r="AU353" s="206" t="s">
        <v>80</v>
      </c>
      <c r="AV353" s="12" t="s">
        <v>80</v>
      </c>
      <c r="AW353" s="12" t="s">
        <v>32</v>
      </c>
      <c r="AX353" s="12" t="s">
        <v>70</v>
      </c>
      <c r="AY353" s="206" t="s">
        <v>127</v>
      </c>
    </row>
    <row r="354" spans="2:51" s="11" customFormat="1">
      <c r="B354" s="185"/>
      <c r="C354" s="186"/>
      <c r="D354" s="187" t="s">
        <v>135</v>
      </c>
      <c r="E354" s="188" t="s">
        <v>1</v>
      </c>
      <c r="F354" s="189" t="s">
        <v>478</v>
      </c>
      <c r="G354" s="186"/>
      <c r="H354" s="188" t="s">
        <v>1</v>
      </c>
      <c r="I354" s="190"/>
      <c r="J354" s="186"/>
      <c r="K354" s="186"/>
      <c r="L354" s="191"/>
      <c r="M354" s="192"/>
      <c r="N354" s="193"/>
      <c r="O354" s="193"/>
      <c r="P354" s="193"/>
      <c r="Q354" s="193"/>
      <c r="R354" s="193"/>
      <c r="S354" s="193"/>
      <c r="T354" s="194"/>
      <c r="AT354" s="195" t="s">
        <v>135</v>
      </c>
      <c r="AU354" s="195" t="s">
        <v>80</v>
      </c>
      <c r="AV354" s="11" t="s">
        <v>78</v>
      </c>
      <c r="AW354" s="11" t="s">
        <v>32</v>
      </c>
      <c r="AX354" s="11" t="s">
        <v>70</v>
      </c>
      <c r="AY354" s="195" t="s">
        <v>127</v>
      </c>
    </row>
    <row r="355" spans="2:51" s="12" customFormat="1">
      <c r="B355" s="196"/>
      <c r="C355" s="197"/>
      <c r="D355" s="187" t="s">
        <v>135</v>
      </c>
      <c r="E355" s="198" t="s">
        <v>1</v>
      </c>
      <c r="F355" s="199" t="s">
        <v>479</v>
      </c>
      <c r="G355" s="197"/>
      <c r="H355" s="200">
        <v>1.2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135</v>
      </c>
      <c r="AU355" s="206" t="s">
        <v>80</v>
      </c>
      <c r="AV355" s="12" t="s">
        <v>80</v>
      </c>
      <c r="AW355" s="12" t="s">
        <v>32</v>
      </c>
      <c r="AX355" s="12" t="s">
        <v>70</v>
      </c>
      <c r="AY355" s="206" t="s">
        <v>127</v>
      </c>
    </row>
    <row r="356" spans="2:51" s="12" customFormat="1">
      <c r="B356" s="196"/>
      <c r="C356" s="197"/>
      <c r="D356" s="187" t="s">
        <v>135</v>
      </c>
      <c r="E356" s="198" t="s">
        <v>1</v>
      </c>
      <c r="F356" s="199" t="s">
        <v>480</v>
      </c>
      <c r="G356" s="197"/>
      <c r="H356" s="200">
        <v>2.375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135</v>
      </c>
      <c r="AU356" s="206" t="s">
        <v>80</v>
      </c>
      <c r="AV356" s="12" t="s">
        <v>80</v>
      </c>
      <c r="AW356" s="12" t="s">
        <v>32</v>
      </c>
      <c r="AX356" s="12" t="s">
        <v>70</v>
      </c>
      <c r="AY356" s="206" t="s">
        <v>127</v>
      </c>
    </row>
    <row r="357" spans="2:51" s="14" customFormat="1">
      <c r="B357" s="228"/>
      <c r="C357" s="229"/>
      <c r="D357" s="187" t="s">
        <v>135</v>
      </c>
      <c r="E357" s="230" t="s">
        <v>1</v>
      </c>
      <c r="F357" s="231" t="s">
        <v>481</v>
      </c>
      <c r="G357" s="229"/>
      <c r="H357" s="232">
        <v>108.982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135</v>
      </c>
      <c r="AU357" s="238" t="s">
        <v>80</v>
      </c>
      <c r="AV357" s="14" t="s">
        <v>144</v>
      </c>
      <c r="AW357" s="14" t="s">
        <v>32</v>
      </c>
      <c r="AX357" s="14" t="s">
        <v>70</v>
      </c>
      <c r="AY357" s="238" t="s">
        <v>127</v>
      </c>
    </row>
    <row r="358" spans="2:51" s="11" customFormat="1">
      <c r="B358" s="185"/>
      <c r="C358" s="186"/>
      <c r="D358" s="187" t="s">
        <v>135</v>
      </c>
      <c r="E358" s="188" t="s">
        <v>1</v>
      </c>
      <c r="F358" s="189" t="s">
        <v>236</v>
      </c>
      <c r="G358" s="186"/>
      <c r="H358" s="188" t="s">
        <v>1</v>
      </c>
      <c r="I358" s="190"/>
      <c r="J358" s="186"/>
      <c r="K358" s="186"/>
      <c r="L358" s="191"/>
      <c r="M358" s="192"/>
      <c r="N358" s="193"/>
      <c r="O358" s="193"/>
      <c r="P358" s="193"/>
      <c r="Q358" s="193"/>
      <c r="R358" s="193"/>
      <c r="S358" s="193"/>
      <c r="T358" s="194"/>
      <c r="AT358" s="195" t="s">
        <v>135</v>
      </c>
      <c r="AU358" s="195" t="s">
        <v>80</v>
      </c>
      <c r="AV358" s="11" t="s">
        <v>78</v>
      </c>
      <c r="AW358" s="11" t="s">
        <v>32</v>
      </c>
      <c r="AX358" s="11" t="s">
        <v>70</v>
      </c>
      <c r="AY358" s="195" t="s">
        <v>127</v>
      </c>
    </row>
    <row r="359" spans="2:51" s="12" customFormat="1">
      <c r="B359" s="196"/>
      <c r="C359" s="197"/>
      <c r="D359" s="187" t="s">
        <v>135</v>
      </c>
      <c r="E359" s="198" t="s">
        <v>1</v>
      </c>
      <c r="F359" s="199" t="s">
        <v>482</v>
      </c>
      <c r="G359" s="197"/>
      <c r="H359" s="200">
        <v>38.167999999999999</v>
      </c>
      <c r="I359" s="201"/>
      <c r="J359" s="197"/>
      <c r="K359" s="197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135</v>
      </c>
      <c r="AU359" s="206" t="s">
        <v>80</v>
      </c>
      <c r="AV359" s="12" t="s">
        <v>80</v>
      </c>
      <c r="AW359" s="12" t="s">
        <v>32</v>
      </c>
      <c r="AX359" s="12" t="s">
        <v>70</v>
      </c>
      <c r="AY359" s="206" t="s">
        <v>127</v>
      </c>
    </row>
    <row r="360" spans="2:51" s="12" customFormat="1">
      <c r="B360" s="196"/>
      <c r="C360" s="197"/>
      <c r="D360" s="187" t="s">
        <v>135</v>
      </c>
      <c r="E360" s="198" t="s">
        <v>1</v>
      </c>
      <c r="F360" s="199" t="s">
        <v>483</v>
      </c>
      <c r="G360" s="197"/>
      <c r="H360" s="200">
        <v>59.75</v>
      </c>
      <c r="I360" s="201"/>
      <c r="J360" s="197"/>
      <c r="K360" s="197"/>
      <c r="L360" s="202"/>
      <c r="M360" s="203"/>
      <c r="N360" s="204"/>
      <c r="O360" s="204"/>
      <c r="P360" s="204"/>
      <c r="Q360" s="204"/>
      <c r="R360" s="204"/>
      <c r="S360" s="204"/>
      <c r="T360" s="205"/>
      <c r="AT360" s="206" t="s">
        <v>135</v>
      </c>
      <c r="AU360" s="206" t="s">
        <v>80</v>
      </c>
      <c r="AV360" s="12" t="s">
        <v>80</v>
      </c>
      <c r="AW360" s="12" t="s">
        <v>32</v>
      </c>
      <c r="AX360" s="12" t="s">
        <v>70</v>
      </c>
      <c r="AY360" s="206" t="s">
        <v>127</v>
      </c>
    </row>
    <row r="361" spans="2:51" s="12" customFormat="1">
      <c r="B361" s="196"/>
      <c r="C361" s="197"/>
      <c r="D361" s="187" t="s">
        <v>135</v>
      </c>
      <c r="E361" s="198" t="s">
        <v>1</v>
      </c>
      <c r="F361" s="199" t="s">
        <v>484</v>
      </c>
      <c r="G361" s="197"/>
      <c r="H361" s="200">
        <v>10.675000000000001</v>
      </c>
      <c r="I361" s="201"/>
      <c r="J361" s="197"/>
      <c r="K361" s="197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135</v>
      </c>
      <c r="AU361" s="206" t="s">
        <v>80</v>
      </c>
      <c r="AV361" s="12" t="s">
        <v>80</v>
      </c>
      <c r="AW361" s="12" t="s">
        <v>32</v>
      </c>
      <c r="AX361" s="12" t="s">
        <v>70</v>
      </c>
      <c r="AY361" s="206" t="s">
        <v>127</v>
      </c>
    </row>
    <row r="362" spans="2:51" s="12" customFormat="1">
      <c r="B362" s="196"/>
      <c r="C362" s="197"/>
      <c r="D362" s="187" t="s">
        <v>135</v>
      </c>
      <c r="E362" s="198" t="s">
        <v>1</v>
      </c>
      <c r="F362" s="199" t="s">
        <v>485</v>
      </c>
      <c r="G362" s="197"/>
      <c r="H362" s="200">
        <v>0.38400000000000001</v>
      </c>
      <c r="I362" s="201"/>
      <c r="J362" s="197"/>
      <c r="K362" s="197"/>
      <c r="L362" s="202"/>
      <c r="M362" s="203"/>
      <c r="N362" s="204"/>
      <c r="O362" s="204"/>
      <c r="P362" s="204"/>
      <c r="Q362" s="204"/>
      <c r="R362" s="204"/>
      <c r="S362" s="204"/>
      <c r="T362" s="205"/>
      <c r="AT362" s="206" t="s">
        <v>135</v>
      </c>
      <c r="AU362" s="206" t="s">
        <v>80</v>
      </c>
      <c r="AV362" s="12" t="s">
        <v>80</v>
      </c>
      <c r="AW362" s="12" t="s">
        <v>32</v>
      </c>
      <c r="AX362" s="12" t="s">
        <v>70</v>
      </c>
      <c r="AY362" s="206" t="s">
        <v>127</v>
      </c>
    </row>
    <row r="363" spans="2:51" s="12" customFormat="1">
      <c r="B363" s="196"/>
      <c r="C363" s="197"/>
      <c r="D363" s="187" t="s">
        <v>135</v>
      </c>
      <c r="E363" s="198" t="s">
        <v>1</v>
      </c>
      <c r="F363" s="199" t="s">
        <v>486</v>
      </c>
      <c r="G363" s="197"/>
      <c r="H363" s="200">
        <v>1.1299999999999999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135</v>
      </c>
      <c r="AU363" s="206" t="s">
        <v>80</v>
      </c>
      <c r="AV363" s="12" t="s">
        <v>80</v>
      </c>
      <c r="AW363" s="12" t="s">
        <v>32</v>
      </c>
      <c r="AX363" s="12" t="s">
        <v>70</v>
      </c>
      <c r="AY363" s="206" t="s">
        <v>127</v>
      </c>
    </row>
    <row r="364" spans="2:51" s="12" customFormat="1">
      <c r="B364" s="196"/>
      <c r="C364" s="197"/>
      <c r="D364" s="187" t="s">
        <v>135</v>
      </c>
      <c r="E364" s="198" t="s">
        <v>1</v>
      </c>
      <c r="F364" s="199" t="s">
        <v>487</v>
      </c>
      <c r="G364" s="197"/>
      <c r="H364" s="200">
        <v>0.20399999999999999</v>
      </c>
      <c r="I364" s="201"/>
      <c r="J364" s="197"/>
      <c r="K364" s="197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135</v>
      </c>
      <c r="AU364" s="206" t="s">
        <v>80</v>
      </c>
      <c r="AV364" s="12" t="s">
        <v>80</v>
      </c>
      <c r="AW364" s="12" t="s">
        <v>32</v>
      </c>
      <c r="AX364" s="12" t="s">
        <v>70</v>
      </c>
      <c r="AY364" s="206" t="s">
        <v>127</v>
      </c>
    </row>
    <row r="365" spans="2:51" s="12" customFormat="1">
      <c r="B365" s="196"/>
      <c r="C365" s="197"/>
      <c r="D365" s="187" t="s">
        <v>135</v>
      </c>
      <c r="E365" s="198" t="s">
        <v>1</v>
      </c>
      <c r="F365" s="199" t="s">
        <v>488</v>
      </c>
      <c r="G365" s="197"/>
      <c r="H365" s="200">
        <v>0.55200000000000005</v>
      </c>
      <c r="I365" s="201"/>
      <c r="J365" s="197"/>
      <c r="K365" s="197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135</v>
      </c>
      <c r="AU365" s="206" t="s">
        <v>80</v>
      </c>
      <c r="AV365" s="12" t="s">
        <v>80</v>
      </c>
      <c r="AW365" s="12" t="s">
        <v>32</v>
      </c>
      <c r="AX365" s="12" t="s">
        <v>70</v>
      </c>
      <c r="AY365" s="206" t="s">
        <v>127</v>
      </c>
    </row>
    <row r="366" spans="2:51" s="12" customFormat="1">
      <c r="B366" s="196"/>
      <c r="C366" s="197"/>
      <c r="D366" s="187" t="s">
        <v>135</v>
      </c>
      <c r="E366" s="198" t="s">
        <v>1</v>
      </c>
      <c r="F366" s="199" t="s">
        <v>489</v>
      </c>
      <c r="G366" s="197"/>
      <c r="H366" s="200">
        <v>0.3</v>
      </c>
      <c r="I366" s="201"/>
      <c r="J366" s="197"/>
      <c r="K366" s="197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135</v>
      </c>
      <c r="AU366" s="206" t="s">
        <v>80</v>
      </c>
      <c r="AV366" s="12" t="s">
        <v>80</v>
      </c>
      <c r="AW366" s="12" t="s">
        <v>32</v>
      </c>
      <c r="AX366" s="12" t="s">
        <v>70</v>
      </c>
      <c r="AY366" s="206" t="s">
        <v>127</v>
      </c>
    </row>
    <row r="367" spans="2:51" s="11" customFormat="1">
      <c r="B367" s="185"/>
      <c r="C367" s="186"/>
      <c r="D367" s="187" t="s">
        <v>135</v>
      </c>
      <c r="E367" s="188" t="s">
        <v>1</v>
      </c>
      <c r="F367" s="189" t="s">
        <v>475</v>
      </c>
      <c r="G367" s="186"/>
      <c r="H367" s="188" t="s">
        <v>1</v>
      </c>
      <c r="I367" s="190"/>
      <c r="J367" s="186"/>
      <c r="K367" s="186"/>
      <c r="L367" s="191"/>
      <c r="M367" s="192"/>
      <c r="N367" s="193"/>
      <c r="O367" s="193"/>
      <c r="P367" s="193"/>
      <c r="Q367" s="193"/>
      <c r="R367" s="193"/>
      <c r="S367" s="193"/>
      <c r="T367" s="194"/>
      <c r="AT367" s="195" t="s">
        <v>135</v>
      </c>
      <c r="AU367" s="195" t="s">
        <v>80</v>
      </c>
      <c r="AV367" s="11" t="s">
        <v>78</v>
      </c>
      <c r="AW367" s="11" t="s">
        <v>32</v>
      </c>
      <c r="AX367" s="11" t="s">
        <v>70</v>
      </c>
      <c r="AY367" s="195" t="s">
        <v>127</v>
      </c>
    </row>
    <row r="368" spans="2:51" s="12" customFormat="1">
      <c r="B368" s="196"/>
      <c r="C368" s="197"/>
      <c r="D368" s="187" t="s">
        <v>135</v>
      </c>
      <c r="E368" s="198" t="s">
        <v>1</v>
      </c>
      <c r="F368" s="199" t="s">
        <v>490</v>
      </c>
      <c r="G368" s="197"/>
      <c r="H368" s="200">
        <v>-2.83</v>
      </c>
      <c r="I368" s="201"/>
      <c r="J368" s="197"/>
      <c r="K368" s="197"/>
      <c r="L368" s="202"/>
      <c r="M368" s="203"/>
      <c r="N368" s="204"/>
      <c r="O368" s="204"/>
      <c r="P368" s="204"/>
      <c r="Q368" s="204"/>
      <c r="R368" s="204"/>
      <c r="S368" s="204"/>
      <c r="T368" s="205"/>
      <c r="AT368" s="206" t="s">
        <v>135</v>
      </c>
      <c r="AU368" s="206" t="s">
        <v>80</v>
      </c>
      <c r="AV368" s="12" t="s">
        <v>80</v>
      </c>
      <c r="AW368" s="12" t="s">
        <v>32</v>
      </c>
      <c r="AX368" s="12" t="s">
        <v>70</v>
      </c>
      <c r="AY368" s="206" t="s">
        <v>127</v>
      </c>
    </row>
    <row r="369" spans="2:51" s="12" customFormat="1">
      <c r="B369" s="196"/>
      <c r="C369" s="197"/>
      <c r="D369" s="187" t="s">
        <v>135</v>
      </c>
      <c r="E369" s="198" t="s">
        <v>1</v>
      </c>
      <c r="F369" s="199" t="s">
        <v>491</v>
      </c>
      <c r="G369" s="197"/>
      <c r="H369" s="200">
        <v>-2.25</v>
      </c>
      <c r="I369" s="201"/>
      <c r="J369" s="197"/>
      <c r="K369" s="197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135</v>
      </c>
      <c r="AU369" s="206" t="s">
        <v>80</v>
      </c>
      <c r="AV369" s="12" t="s">
        <v>80</v>
      </c>
      <c r="AW369" s="12" t="s">
        <v>32</v>
      </c>
      <c r="AX369" s="12" t="s">
        <v>70</v>
      </c>
      <c r="AY369" s="206" t="s">
        <v>127</v>
      </c>
    </row>
    <row r="370" spans="2:51" s="12" customFormat="1">
      <c r="B370" s="196"/>
      <c r="C370" s="197"/>
      <c r="D370" s="187" t="s">
        <v>135</v>
      </c>
      <c r="E370" s="198" t="s">
        <v>1</v>
      </c>
      <c r="F370" s="199" t="s">
        <v>492</v>
      </c>
      <c r="G370" s="197"/>
      <c r="H370" s="200">
        <v>-2.1960000000000002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135</v>
      </c>
      <c r="AU370" s="206" t="s">
        <v>80</v>
      </c>
      <c r="AV370" s="12" t="s">
        <v>80</v>
      </c>
      <c r="AW370" s="12" t="s">
        <v>32</v>
      </c>
      <c r="AX370" s="12" t="s">
        <v>70</v>
      </c>
      <c r="AY370" s="206" t="s">
        <v>127</v>
      </c>
    </row>
    <row r="371" spans="2:51" s="12" customFormat="1">
      <c r="B371" s="196"/>
      <c r="C371" s="197"/>
      <c r="D371" s="187" t="s">
        <v>135</v>
      </c>
      <c r="E371" s="198" t="s">
        <v>1</v>
      </c>
      <c r="F371" s="199" t="s">
        <v>493</v>
      </c>
      <c r="G371" s="197"/>
      <c r="H371" s="200">
        <v>-6.2830000000000004</v>
      </c>
      <c r="I371" s="201"/>
      <c r="J371" s="197"/>
      <c r="K371" s="197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135</v>
      </c>
      <c r="AU371" s="206" t="s">
        <v>80</v>
      </c>
      <c r="AV371" s="12" t="s">
        <v>80</v>
      </c>
      <c r="AW371" s="12" t="s">
        <v>32</v>
      </c>
      <c r="AX371" s="12" t="s">
        <v>70</v>
      </c>
      <c r="AY371" s="206" t="s">
        <v>127</v>
      </c>
    </row>
    <row r="372" spans="2:51" s="11" customFormat="1">
      <c r="B372" s="185"/>
      <c r="C372" s="186"/>
      <c r="D372" s="187" t="s">
        <v>135</v>
      </c>
      <c r="E372" s="188" t="s">
        <v>1</v>
      </c>
      <c r="F372" s="189" t="s">
        <v>478</v>
      </c>
      <c r="G372" s="186"/>
      <c r="H372" s="188" t="s">
        <v>1</v>
      </c>
      <c r="I372" s="190"/>
      <c r="J372" s="186"/>
      <c r="K372" s="186"/>
      <c r="L372" s="191"/>
      <c r="M372" s="192"/>
      <c r="N372" s="193"/>
      <c r="O372" s="193"/>
      <c r="P372" s="193"/>
      <c r="Q372" s="193"/>
      <c r="R372" s="193"/>
      <c r="S372" s="193"/>
      <c r="T372" s="194"/>
      <c r="AT372" s="195" t="s">
        <v>135</v>
      </c>
      <c r="AU372" s="195" t="s">
        <v>80</v>
      </c>
      <c r="AV372" s="11" t="s">
        <v>78</v>
      </c>
      <c r="AW372" s="11" t="s">
        <v>32</v>
      </c>
      <c r="AX372" s="11" t="s">
        <v>70</v>
      </c>
      <c r="AY372" s="195" t="s">
        <v>127</v>
      </c>
    </row>
    <row r="373" spans="2:51" s="12" customFormat="1">
      <c r="B373" s="196"/>
      <c r="C373" s="197"/>
      <c r="D373" s="187" t="s">
        <v>135</v>
      </c>
      <c r="E373" s="198" t="s">
        <v>1</v>
      </c>
      <c r="F373" s="199" t="s">
        <v>494</v>
      </c>
      <c r="G373" s="197"/>
      <c r="H373" s="200">
        <v>3.02</v>
      </c>
      <c r="I373" s="201"/>
      <c r="J373" s="197"/>
      <c r="K373" s="197"/>
      <c r="L373" s="202"/>
      <c r="M373" s="203"/>
      <c r="N373" s="204"/>
      <c r="O373" s="204"/>
      <c r="P373" s="204"/>
      <c r="Q373" s="204"/>
      <c r="R373" s="204"/>
      <c r="S373" s="204"/>
      <c r="T373" s="205"/>
      <c r="AT373" s="206" t="s">
        <v>135</v>
      </c>
      <c r="AU373" s="206" t="s">
        <v>80</v>
      </c>
      <c r="AV373" s="12" t="s">
        <v>80</v>
      </c>
      <c r="AW373" s="12" t="s">
        <v>32</v>
      </c>
      <c r="AX373" s="12" t="s">
        <v>70</v>
      </c>
      <c r="AY373" s="206" t="s">
        <v>127</v>
      </c>
    </row>
    <row r="374" spans="2:51" s="12" customFormat="1">
      <c r="B374" s="196"/>
      <c r="C374" s="197"/>
      <c r="D374" s="187" t="s">
        <v>135</v>
      </c>
      <c r="E374" s="198" t="s">
        <v>1</v>
      </c>
      <c r="F374" s="199" t="s">
        <v>495</v>
      </c>
      <c r="G374" s="197"/>
      <c r="H374" s="200">
        <v>0.67500000000000004</v>
      </c>
      <c r="I374" s="201"/>
      <c r="J374" s="197"/>
      <c r="K374" s="197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135</v>
      </c>
      <c r="AU374" s="206" t="s">
        <v>80</v>
      </c>
      <c r="AV374" s="12" t="s">
        <v>80</v>
      </c>
      <c r="AW374" s="12" t="s">
        <v>32</v>
      </c>
      <c r="AX374" s="12" t="s">
        <v>70</v>
      </c>
      <c r="AY374" s="206" t="s">
        <v>127</v>
      </c>
    </row>
    <row r="375" spans="2:51" s="12" customFormat="1">
      <c r="B375" s="196"/>
      <c r="C375" s="197"/>
      <c r="D375" s="187" t="s">
        <v>135</v>
      </c>
      <c r="E375" s="198" t="s">
        <v>1</v>
      </c>
      <c r="F375" s="199" t="s">
        <v>496</v>
      </c>
      <c r="G375" s="197"/>
      <c r="H375" s="200">
        <v>2.2799999999999998</v>
      </c>
      <c r="I375" s="201"/>
      <c r="J375" s="197"/>
      <c r="K375" s="197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135</v>
      </c>
      <c r="AU375" s="206" t="s">
        <v>80</v>
      </c>
      <c r="AV375" s="12" t="s">
        <v>80</v>
      </c>
      <c r="AW375" s="12" t="s">
        <v>32</v>
      </c>
      <c r="AX375" s="12" t="s">
        <v>70</v>
      </c>
      <c r="AY375" s="206" t="s">
        <v>127</v>
      </c>
    </row>
    <row r="376" spans="2:51" s="12" customFormat="1">
      <c r="B376" s="196"/>
      <c r="C376" s="197"/>
      <c r="D376" s="187" t="s">
        <v>135</v>
      </c>
      <c r="E376" s="198" t="s">
        <v>1</v>
      </c>
      <c r="F376" s="199" t="s">
        <v>497</v>
      </c>
      <c r="G376" s="197"/>
      <c r="H376" s="200">
        <v>3.5630000000000002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135</v>
      </c>
      <c r="AU376" s="206" t="s">
        <v>80</v>
      </c>
      <c r="AV376" s="12" t="s">
        <v>80</v>
      </c>
      <c r="AW376" s="12" t="s">
        <v>32</v>
      </c>
      <c r="AX376" s="12" t="s">
        <v>70</v>
      </c>
      <c r="AY376" s="206" t="s">
        <v>127</v>
      </c>
    </row>
    <row r="377" spans="2:51" s="14" customFormat="1">
      <c r="B377" s="228"/>
      <c r="C377" s="229"/>
      <c r="D377" s="187" t="s">
        <v>135</v>
      </c>
      <c r="E377" s="230" t="s">
        <v>1</v>
      </c>
      <c r="F377" s="231" t="s">
        <v>498</v>
      </c>
      <c r="G377" s="229"/>
      <c r="H377" s="232">
        <v>107.142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135</v>
      </c>
      <c r="AU377" s="238" t="s">
        <v>80</v>
      </c>
      <c r="AV377" s="14" t="s">
        <v>144</v>
      </c>
      <c r="AW377" s="14" t="s">
        <v>32</v>
      </c>
      <c r="AX377" s="14" t="s">
        <v>70</v>
      </c>
      <c r="AY377" s="238" t="s">
        <v>127</v>
      </c>
    </row>
    <row r="378" spans="2:51" s="11" customFormat="1">
      <c r="B378" s="185"/>
      <c r="C378" s="186"/>
      <c r="D378" s="187" t="s">
        <v>135</v>
      </c>
      <c r="E378" s="188" t="s">
        <v>1</v>
      </c>
      <c r="F378" s="189" t="s">
        <v>241</v>
      </c>
      <c r="G378" s="186"/>
      <c r="H378" s="188" t="s">
        <v>1</v>
      </c>
      <c r="I378" s="190"/>
      <c r="J378" s="186"/>
      <c r="K378" s="186"/>
      <c r="L378" s="191"/>
      <c r="M378" s="192"/>
      <c r="N378" s="193"/>
      <c r="O378" s="193"/>
      <c r="P378" s="193"/>
      <c r="Q378" s="193"/>
      <c r="R378" s="193"/>
      <c r="S378" s="193"/>
      <c r="T378" s="194"/>
      <c r="AT378" s="195" t="s">
        <v>135</v>
      </c>
      <c r="AU378" s="195" t="s">
        <v>80</v>
      </c>
      <c r="AV378" s="11" t="s">
        <v>78</v>
      </c>
      <c r="AW378" s="11" t="s">
        <v>32</v>
      </c>
      <c r="AX378" s="11" t="s">
        <v>70</v>
      </c>
      <c r="AY378" s="195" t="s">
        <v>127</v>
      </c>
    </row>
    <row r="379" spans="2:51" s="12" customFormat="1">
      <c r="B379" s="196"/>
      <c r="C379" s="197"/>
      <c r="D379" s="187" t="s">
        <v>135</v>
      </c>
      <c r="E379" s="198" t="s">
        <v>1</v>
      </c>
      <c r="F379" s="199" t="s">
        <v>499</v>
      </c>
      <c r="G379" s="197"/>
      <c r="H379" s="200">
        <v>74.814999999999998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135</v>
      </c>
      <c r="AU379" s="206" t="s">
        <v>80</v>
      </c>
      <c r="AV379" s="12" t="s">
        <v>80</v>
      </c>
      <c r="AW379" s="12" t="s">
        <v>32</v>
      </c>
      <c r="AX379" s="12" t="s">
        <v>70</v>
      </c>
      <c r="AY379" s="206" t="s">
        <v>127</v>
      </c>
    </row>
    <row r="380" spans="2:51" s="12" customFormat="1">
      <c r="B380" s="196"/>
      <c r="C380" s="197"/>
      <c r="D380" s="187" t="s">
        <v>135</v>
      </c>
      <c r="E380" s="198" t="s">
        <v>1</v>
      </c>
      <c r="F380" s="199" t="s">
        <v>500</v>
      </c>
      <c r="G380" s="197"/>
      <c r="H380" s="200">
        <v>5.76</v>
      </c>
      <c r="I380" s="201"/>
      <c r="J380" s="197"/>
      <c r="K380" s="197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135</v>
      </c>
      <c r="AU380" s="206" t="s">
        <v>80</v>
      </c>
      <c r="AV380" s="12" t="s">
        <v>80</v>
      </c>
      <c r="AW380" s="12" t="s">
        <v>32</v>
      </c>
      <c r="AX380" s="12" t="s">
        <v>70</v>
      </c>
      <c r="AY380" s="206" t="s">
        <v>127</v>
      </c>
    </row>
    <row r="381" spans="2:51" s="12" customFormat="1">
      <c r="B381" s="196"/>
      <c r="C381" s="197"/>
      <c r="D381" s="187" t="s">
        <v>135</v>
      </c>
      <c r="E381" s="198" t="s">
        <v>1</v>
      </c>
      <c r="F381" s="199" t="s">
        <v>501</v>
      </c>
      <c r="G381" s="197"/>
      <c r="H381" s="200">
        <v>0.45200000000000001</v>
      </c>
      <c r="I381" s="201"/>
      <c r="J381" s="197"/>
      <c r="K381" s="197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135</v>
      </c>
      <c r="AU381" s="206" t="s">
        <v>80</v>
      </c>
      <c r="AV381" s="12" t="s">
        <v>80</v>
      </c>
      <c r="AW381" s="12" t="s">
        <v>32</v>
      </c>
      <c r="AX381" s="12" t="s">
        <v>70</v>
      </c>
      <c r="AY381" s="206" t="s">
        <v>127</v>
      </c>
    </row>
    <row r="382" spans="2:51" s="12" customFormat="1">
      <c r="B382" s="196"/>
      <c r="C382" s="197"/>
      <c r="D382" s="187" t="s">
        <v>135</v>
      </c>
      <c r="E382" s="198" t="s">
        <v>1</v>
      </c>
      <c r="F382" s="199" t="s">
        <v>502</v>
      </c>
      <c r="G382" s="197"/>
      <c r="H382" s="200">
        <v>1.232</v>
      </c>
      <c r="I382" s="201"/>
      <c r="J382" s="197"/>
      <c r="K382" s="197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135</v>
      </c>
      <c r="AU382" s="206" t="s">
        <v>80</v>
      </c>
      <c r="AV382" s="12" t="s">
        <v>80</v>
      </c>
      <c r="AW382" s="12" t="s">
        <v>32</v>
      </c>
      <c r="AX382" s="12" t="s">
        <v>70</v>
      </c>
      <c r="AY382" s="206" t="s">
        <v>127</v>
      </c>
    </row>
    <row r="383" spans="2:51" s="12" customFormat="1">
      <c r="B383" s="196"/>
      <c r="C383" s="197"/>
      <c r="D383" s="187" t="s">
        <v>135</v>
      </c>
      <c r="E383" s="198" t="s">
        <v>1</v>
      </c>
      <c r="F383" s="199" t="s">
        <v>503</v>
      </c>
      <c r="G383" s="197"/>
      <c r="H383" s="200">
        <v>0.60799999999999998</v>
      </c>
      <c r="I383" s="201"/>
      <c r="J383" s="197"/>
      <c r="K383" s="197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 t="s">
        <v>135</v>
      </c>
      <c r="AU383" s="206" t="s">
        <v>80</v>
      </c>
      <c r="AV383" s="12" t="s">
        <v>80</v>
      </c>
      <c r="AW383" s="12" t="s">
        <v>32</v>
      </c>
      <c r="AX383" s="12" t="s">
        <v>70</v>
      </c>
      <c r="AY383" s="206" t="s">
        <v>127</v>
      </c>
    </row>
    <row r="384" spans="2:51" s="12" customFormat="1">
      <c r="B384" s="196"/>
      <c r="C384" s="197"/>
      <c r="D384" s="187" t="s">
        <v>135</v>
      </c>
      <c r="E384" s="198" t="s">
        <v>1</v>
      </c>
      <c r="F384" s="199" t="s">
        <v>504</v>
      </c>
      <c r="G384" s="197"/>
      <c r="H384" s="200">
        <v>0.48</v>
      </c>
      <c r="I384" s="201"/>
      <c r="J384" s="197"/>
      <c r="K384" s="197"/>
      <c r="L384" s="202"/>
      <c r="M384" s="203"/>
      <c r="N384" s="204"/>
      <c r="O384" s="204"/>
      <c r="P384" s="204"/>
      <c r="Q384" s="204"/>
      <c r="R384" s="204"/>
      <c r="S384" s="204"/>
      <c r="T384" s="205"/>
      <c r="AT384" s="206" t="s">
        <v>135</v>
      </c>
      <c r="AU384" s="206" t="s">
        <v>80</v>
      </c>
      <c r="AV384" s="12" t="s">
        <v>80</v>
      </c>
      <c r="AW384" s="12" t="s">
        <v>32</v>
      </c>
      <c r="AX384" s="12" t="s">
        <v>70</v>
      </c>
      <c r="AY384" s="206" t="s">
        <v>127</v>
      </c>
    </row>
    <row r="385" spans="2:51" s="12" customFormat="1">
      <c r="B385" s="196"/>
      <c r="C385" s="197"/>
      <c r="D385" s="187" t="s">
        <v>135</v>
      </c>
      <c r="E385" s="198" t="s">
        <v>1</v>
      </c>
      <c r="F385" s="199" t="s">
        <v>505</v>
      </c>
      <c r="G385" s="197"/>
      <c r="H385" s="200">
        <v>7.8479999999999999</v>
      </c>
      <c r="I385" s="201"/>
      <c r="J385" s="197"/>
      <c r="K385" s="197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135</v>
      </c>
      <c r="AU385" s="206" t="s">
        <v>80</v>
      </c>
      <c r="AV385" s="12" t="s">
        <v>80</v>
      </c>
      <c r="AW385" s="12" t="s">
        <v>32</v>
      </c>
      <c r="AX385" s="12" t="s">
        <v>70</v>
      </c>
      <c r="AY385" s="206" t="s">
        <v>127</v>
      </c>
    </row>
    <row r="386" spans="2:51" s="11" customFormat="1">
      <c r="B386" s="185"/>
      <c r="C386" s="186"/>
      <c r="D386" s="187" t="s">
        <v>135</v>
      </c>
      <c r="E386" s="188" t="s">
        <v>1</v>
      </c>
      <c r="F386" s="189" t="s">
        <v>475</v>
      </c>
      <c r="G386" s="186"/>
      <c r="H386" s="188" t="s">
        <v>1</v>
      </c>
      <c r="I386" s="190"/>
      <c r="J386" s="186"/>
      <c r="K386" s="186"/>
      <c r="L386" s="191"/>
      <c r="M386" s="192"/>
      <c r="N386" s="193"/>
      <c r="O386" s="193"/>
      <c r="P386" s="193"/>
      <c r="Q386" s="193"/>
      <c r="R386" s="193"/>
      <c r="S386" s="193"/>
      <c r="T386" s="194"/>
      <c r="AT386" s="195" t="s">
        <v>135</v>
      </c>
      <c r="AU386" s="195" t="s">
        <v>80</v>
      </c>
      <c r="AV386" s="11" t="s">
        <v>78</v>
      </c>
      <c r="AW386" s="11" t="s">
        <v>32</v>
      </c>
      <c r="AX386" s="11" t="s">
        <v>70</v>
      </c>
      <c r="AY386" s="195" t="s">
        <v>127</v>
      </c>
    </row>
    <row r="387" spans="2:51" s="12" customFormat="1">
      <c r="B387" s="196"/>
      <c r="C387" s="197"/>
      <c r="D387" s="187" t="s">
        <v>135</v>
      </c>
      <c r="E387" s="198" t="s">
        <v>1</v>
      </c>
      <c r="F387" s="199" t="s">
        <v>506</v>
      </c>
      <c r="G387" s="197"/>
      <c r="H387" s="200">
        <v>-2.9820000000000002</v>
      </c>
      <c r="I387" s="201"/>
      <c r="J387" s="197"/>
      <c r="K387" s="197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135</v>
      </c>
      <c r="AU387" s="206" t="s">
        <v>80</v>
      </c>
      <c r="AV387" s="12" t="s">
        <v>80</v>
      </c>
      <c r="AW387" s="12" t="s">
        <v>32</v>
      </c>
      <c r="AX387" s="12" t="s">
        <v>70</v>
      </c>
      <c r="AY387" s="206" t="s">
        <v>127</v>
      </c>
    </row>
    <row r="388" spans="2:51" s="12" customFormat="1">
      <c r="B388" s="196"/>
      <c r="C388" s="197"/>
      <c r="D388" s="187" t="s">
        <v>135</v>
      </c>
      <c r="E388" s="198" t="s">
        <v>1</v>
      </c>
      <c r="F388" s="199" t="s">
        <v>507</v>
      </c>
      <c r="G388" s="197"/>
      <c r="H388" s="200">
        <v>-10.08</v>
      </c>
      <c r="I388" s="201"/>
      <c r="J388" s="197"/>
      <c r="K388" s="197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135</v>
      </c>
      <c r="AU388" s="206" t="s">
        <v>80</v>
      </c>
      <c r="AV388" s="12" t="s">
        <v>80</v>
      </c>
      <c r="AW388" s="12" t="s">
        <v>32</v>
      </c>
      <c r="AX388" s="12" t="s">
        <v>70</v>
      </c>
      <c r="AY388" s="206" t="s">
        <v>127</v>
      </c>
    </row>
    <row r="389" spans="2:51" s="12" customFormat="1">
      <c r="B389" s="196"/>
      <c r="C389" s="197"/>
      <c r="D389" s="187" t="s">
        <v>135</v>
      </c>
      <c r="E389" s="198" t="s">
        <v>1</v>
      </c>
      <c r="F389" s="199" t="s">
        <v>508</v>
      </c>
      <c r="G389" s="197"/>
      <c r="H389" s="200">
        <v>-8.3770000000000007</v>
      </c>
      <c r="I389" s="201"/>
      <c r="J389" s="197"/>
      <c r="K389" s="197"/>
      <c r="L389" s="202"/>
      <c r="M389" s="203"/>
      <c r="N389" s="204"/>
      <c r="O389" s="204"/>
      <c r="P389" s="204"/>
      <c r="Q389" s="204"/>
      <c r="R389" s="204"/>
      <c r="S389" s="204"/>
      <c r="T389" s="205"/>
      <c r="AT389" s="206" t="s">
        <v>135</v>
      </c>
      <c r="AU389" s="206" t="s">
        <v>80</v>
      </c>
      <c r="AV389" s="12" t="s">
        <v>80</v>
      </c>
      <c r="AW389" s="12" t="s">
        <v>32</v>
      </c>
      <c r="AX389" s="12" t="s">
        <v>70</v>
      </c>
      <c r="AY389" s="206" t="s">
        <v>127</v>
      </c>
    </row>
    <row r="390" spans="2:51" s="11" customFormat="1">
      <c r="B390" s="185"/>
      <c r="C390" s="186"/>
      <c r="D390" s="187" t="s">
        <v>135</v>
      </c>
      <c r="E390" s="188" t="s">
        <v>1</v>
      </c>
      <c r="F390" s="189" t="s">
        <v>478</v>
      </c>
      <c r="G390" s="186"/>
      <c r="H390" s="188" t="s">
        <v>1</v>
      </c>
      <c r="I390" s="190"/>
      <c r="J390" s="186"/>
      <c r="K390" s="186"/>
      <c r="L390" s="191"/>
      <c r="M390" s="192"/>
      <c r="N390" s="193"/>
      <c r="O390" s="193"/>
      <c r="P390" s="193"/>
      <c r="Q390" s="193"/>
      <c r="R390" s="193"/>
      <c r="S390" s="193"/>
      <c r="T390" s="194"/>
      <c r="AT390" s="195" t="s">
        <v>135</v>
      </c>
      <c r="AU390" s="195" t="s">
        <v>80</v>
      </c>
      <c r="AV390" s="11" t="s">
        <v>78</v>
      </c>
      <c r="AW390" s="11" t="s">
        <v>32</v>
      </c>
      <c r="AX390" s="11" t="s">
        <v>70</v>
      </c>
      <c r="AY390" s="195" t="s">
        <v>127</v>
      </c>
    </row>
    <row r="391" spans="2:51" s="12" customFormat="1">
      <c r="B391" s="196"/>
      <c r="C391" s="197"/>
      <c r="D391" s="187" t="s">
        <v>135</v>
      </c>
      <c r="E391" s="198" t="s">
        <v>1</v>
      </c>
      <c r="F391" s="199" t="s">
        <v>509</v>
      </c>
      <c r="G391" s="197"/>
      <c r="H391" s="200">
        <v>0.84299999999999997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135</v>
      </c>
      <c r="AU391" s="206" t="s">
        <v>80</v>
      </c>
      <c r="AV391" s="12" t="s">
        <v>80</v>
      </c>
      <c r="AW391" s="12" t="s">
        <v>32</v>
      </c>
      <c r="AX391" s="12" t="s">
        <v>70</v>
      </c>
      <c r="AY391" s="206" t="s">
        <v>127</v>
      </c>
    </row>
    <row r="392" spans="2:51" s="12" customFormat="1">
      <c r="B392" s="196"/>
      <c r="C392" s="197"/>
      <c r="D392" s="187" t="s">
        <v>135</v>
      </c>
      <c r="E392" s="198" t="s">
        <v>1</v>
      </c>
      <c r="F392" s="199" t="s">
        <v>510</v>
      </c>
      <c r="G392" s="197"/>
      <c r="H392" s="200">
        <v>5.4</v>
      </c>
      <c r="I392" s="201"/>
      <c r="J392" s="197"/>
      <c r="K392" s="197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135</v>
      </c>
      <c r="AU392" s="206" t="s">
        <v>80</v>
      </c>
      <c r="AV392" s="12" t="s">
        <v>80</v>
      </c>
      <c r="AW392" s="12" t="s">
        <v>32</v>
      </c>
      <c r="AX392" s="12" t="s">
        <v>70</v>
      </c>
      <c r="AY392" s="206" t="s">
        <v>127</v>
      </c>
    </row>
    <row r="393" spans="2:51" s="12" customFormat="1">
      <c r="B393" s="196"/>
      <c r="C393" s="197"/>
      <c r="D393" s="187" t="s">
        <v>135</v>
      </c>
      <c r="E393" s="198" t="s">
        <v>1</v>
      </c>
      <c r="F393" s="199" t="s">
        <v>511</v>
      </c>
      <c r="G393" s="197"/>
      <c r="H393" s="200">
        <v>4.75</v>
      </c>
      <c r="I393" s="201"/>
      <c r="J393" s="197"/>
      <c r="K393" s="197"/>
      <c r="L393" s="202"/>
      <c r="M393" s="203"/>
      <c r="N393" s="204"/>
      <c r="O393" s="204"/>
      <c r="P393" s="204"/>
      <c r="Q393" s="204"/>
      <c r="R393" s="204"/>
      <c r="S393" s="204"/>
      <c r="T393" s="205"/>
      <c r="AT393" s="206" t="s">
        <v>135</v>
      </c>
      <c r="AU393" s="206" t="s">
        <v>80</v>
      </c>
      <c r="AV393" s="12" t="s">
        <v>80</v>
      </c>
      <c r="AW393" s="12" t="s">
        <v>32</v>
      </c>
      <c r="AX393" s="12" t="s">
        <v>70</v>
      </c>
      <c r="AY393" s="206" t="s">
        <v>127</v>
      </c>
    </row>
    <row r="394" spans="2:51" s="14" customFormat="1">
      <c r="B394" s="228"/>
      <c r="C394" s="229"/>
      <c r="D394" s="187" t="s">
        <v>135</v>
      </c>
      <c r="E394" s="230" t="s">
        <v>1</v>
      </c>
      <c r="F394" s="231" t="s">
        <v>512</v>
      </c>
      <c r="G394" s="229"/>
      <c r="H394" s="232">
        <v>80.748999999999995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AT394" s="238" t="s">
        <v>135</v>
      </c>
      <c r="AU394" s="238" t="s">
        <v>80</v>
      </c>
      <c r="AV394" s="14" t="s">
        <v>144</v>
      </c>
      <c r="AW394" s="14" t="s">
        <v>32</v>
      </c>
      <c r="AX394" s="14" t="s">
        <v>70</v>
      </c>
      <c r="AY394" s="238" t="s">
        <v>127</v>
      </c>
    </row>
    <row r="395" spans="2:51" s="11" customFormat="1">
      <c r="B395" s="185"/>
      <c r="C395" s="186"/>
      <c r="D395" s="187" t="s">
        <v>135</v>
      </c>
      <c r="E395" s="188" t="s">
        <v>1</v>
      </c>
      <c r="F395" s="189" t="s">
        <v>245</v>
      </c>
      <c r="G395" s="186"/>
      <c r="H395" s="188" t="s">
        <v>1</v>
      </c>
      <c r="I395" s="190"/>
      <c r="J395" s="186"/>
      <c r="K395" s="186"/>
      <c r="L395" s="191"/>
      <c r="M395" s="192"/>
      <c r="N395" s="193"/>
      <c r="O395" s="193"/>
      <c r="P395" s="193"/>
      <c r="Q395" s="193"/>
      <c r="R395" s="193"/>
      <c r="S395" s="193"/>
      <c r="T395" s="194"/>
      <c r="AT395" s="195" t="s">
        <v>135</v>
      </c>
      <c r="AU395" s="195" t="s">
        <v>80</v>
      </c>
      <c r="AV395" s="11" t="s">
        <v>78</v>
      </c>
      <c r="AW395" s="11" t="s">
        <v>32</v>
      </c>
      <c r="AX395" s="11" t="s">
        <v>70</v>
      </c>
      <c r="AY395" s="195" t="s">
        <v>127</v>
      </c>
    </row>
    <row r="396" spans="2:51" s="12" customFormat="1">
      <c r="B396" s="196"/>
      <c r="C396" s="197"/>
      <c r="D396" s="187" t="s">
        <v>135</v>
      </c>
      <c r="E396" s="198" t="s">
        <v>1</v>
      </c>
      <c r="F396" s="199" t="s">
        <v>513</v>
      </c>
      <c r="G396" s="197"/>
      <c r="H396" s="200">
        <v>15.6</v>
      </c>
      <c r="I396" s="201"/>
      <c r="J396" s="197"/>
      <c r="K396" s="197"/>
      <c r="L396" s="202"/>
      <c r="M396" s="203"/>
      <c r="N396" s="204"/>
      <c r="O396" s="204"/>
      <c r="P396" s="204"/>
      <c r="Q396" s="204"/>
      <c r="R396" s="204"/>
      <c r="S396" s="204"/>
      <c r="T396" s="205"/>
      <c r="AT396" s="206" t="s">
        <v>135</v>
      </c>
      <c r="AU396" s="206" t="s">
        <v>80</v>
      </c>
      <c r="AV396" s="12" t="s">
        <v>80</v>
      </c>
      <c r="AW396" s="12" t="s">
        <v>32</v>
      </c>
      <c r="AX396" s="12" t="s">
        <v>70</v>
      </c>
      <c r="AY396" s="206" t="s">
        <v>127</v>
      </c>
    </row>
    <row r="397" spans="2:51" s="12" customFormat="1">
      <c r="B397" s="196"/>
      <c r="C397" s="197"/>
      <c r="D397" s="187" t="s">
        <v>135</v>
      </c>
      <c r="E397" s="198" t="s">
        <v>1</v>
      </c>
      <c r="F397" s="199" t="s">
        <v>514</v>
      </c>
      <c r="G397" s="197"/>
      <c r="H397" s="200">
        <v>50.125999999999998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135</v>
      </c>
      <c r="AU397" s="206" t="s">
        <v>80</v>
      </c>
      <c r="AV397" s="12" t="s">
        <v>80</v>
      </c>
      <c r="AW397" s="12" t="s">
        <v>32</v>
      </c>
      <c r="AX397" s="12" t="s">
        <v>70</v>
      </c>
      <c r="AY397" s="206" t="s">
        <v>127</v>
      </c>
    </row>
    <row r="398" spans="2:51" s="12" customFormat="1">
      <c r="B398" s="196"/>
      <c r="C398" s="197"/>
      <c r="D398" s="187" t="s">
        <v>135</v>
      </c>
      <c r="E398" s="198" t="s">
        <v>1</v>
      </c>
      <c r="F398" s="199" t="s">
        <v>515</v>
      </c>
      <c r="G398" s="197"/>
      <c r="H398" s="200">
        <v>11.275</v>
      </c>
      <c r="I398" s="201"/>
      <c r="J398" s="197"/>
      <c r="K398" s="197"/>
      <c r="L398" s="202"/>
      <c r="M398" s="203"/>
      <c r="N398" s="204"/>
      <c r="O398" s="204"/>
      <c r="P398" s="204"/>
      <c r="Q398" s="204"/>
      <c r="R398" s="204"/>
      <c r="S398" s="204"/>
      <c r="T398" s="205"/>
      <c r="AT398" s="206" t="s">
        <v>135</v>
      </c>
      <c r="AU398" s="206" t="s">
        <v>80</v>
      </c>
      <c r="AV398" s="12" t="s">
        <v>80</v>
      </c>
      <c r="AW398" s="12" t="s">
        <v>32</v>
      </c>
      <c r="AX398" s="12" t="s">
        <v>70</v>
      </c>
      <c r="AY398" s="206" t="s">
        <v>127</v>
      </c>
    </row>
    <row r="399" spans="2:51" s="12" customFormat="1">
      <c r="B399" s="196"/>
      <c r="C399" s="197"/>
      <c r="D399" s="187" t="s">
        <v>135</v>
      </c>
      <c r="E399" s="198" t="s">
        <v>1</v>
      </c>
      <c r="F399" s="199" t="s">
        <v>516</v>
      </c>
      <c r="G399" s="197"/>
      <c r="H399" s="200">
        <v>6.976</v>
      </c>
      <c r="I399" s="201"/>
      <c r="J399" s="197"/>
      <c r="K399" s="197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135</v>
      </c>
      <c r="AU399" s="206" t="s">
        <v>80</v>
      </c>
      <c r="AV399" s="12" t="s">
        <v>80</v>
      </c>
      <c r="AW399" s="12" t="s">
        <v>32</v>
      </c>
      <c r="AX399" s="12" t="s">
        <v>70</v>
      </c>
      <c r="AY399" s="206" t="s">
        <v>127</v>
      </c>
    </row>
    <row r="400" spans="2:51" s="11" customFormat="1">
      <c r="B400" s="185"/>
      <c r="C400" s="186"/>
      <c r="D400" s="187" t="s">
        <v>135</v>
      </c>
      <c r="E400" s="188" t="s">
        <v>1</v>
      </c>
      <c r="F400" s="189" t="s">
        <v>475</v>
      </c>
      <c r="G400" s="186"/>
      <c r="H400" s="188" t="s">
        <v>1</v>
      </c>
      <c r="I400" s="190"/>
      <c r="J400" s="186"/>
      <c r="K400" s="186"/>
      <c r="L400" s="191"/>
      <c r="M400" s="192"/>
      <c r="N400" s="193"/>
      <c r="O400" s="193"/>
      <c r="P400" s="193"/>
      <c r="Q400" s="193"/>
      <c r="R400" s="193"/>
      <c r="S400" s="193"/>
      <c r="T400" s="194"/>
      <c r="AT400" s="195" t="s">
        <v>135</v>
      </c>
      <c r="AU400" s="195" t="s">
        <v>80</v>
      </c>
      <c r="AV400" s="11" t="s">
        <v>78</v>
      </c>
      <c r="AW400" s="11" t="s">
        <v>32</v>
      </c>
      <c r="AX400" s="11" t="s">
        <v>70</v>
      </c>
      <c r="AY400" s="195" t="s">
        <v>127</v>
      </c>
    </row>
    <row r="401" spans="2:51" s="12" customFormat="1">
      <c r="B401" s="196"/>
      <c r="C401" s="197"/>
      <c r="D401" s="187" t="s">
        <v>135</v>
      </c>
      <c r="E401" s="198" t="s">
        <v>1</v>
      </c>
      <c r="F401" s="199" t="s">
        <v>517</v>
      </c>
      <c r="G401" s="197"/>
      <c r="H401" s="200">
        <v>-1.8</v>
      </c>
      <c r="I401" s="201"/>
      <c r="J401" s="197"/>
      <c r="K401" s="197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135</v>
      </c>
      <c r="AU401" s="206" t="s">
        <v>80</v>
      </c>
      <c r="AV401" s="12" t="s">
        <v>80</v>
      </c>
      <c r="AW401" s="12" t="s">
        <v>32</v>
      </c>
      <c r="AX401" s="12" t="s">
        <v>70</v>
      </c>
      <c r="AY401" s="206" t="s">
        <v>127</v>
      </c>
    </row>
    <row r="402" spans="2:51" s="12" customFormat="1">
      <c r="B402" s="196"/>
      <c r="C402" s="197"/>
      <c r="D402" s="187" t="s">
        <v>135</v>
      </c>
      <c r="E402" s="198" t="s">
        <v>1</v>
      </c>
      <c r="F402" s="199" t="s">
        <v>518</v>
      </c>
      <c r="G402" s="197"/>
      <c r="H402" s="200">
        <v>-0.76500000000000001</v>
      </c>
      <c r="I402" s="201"/>
      <c r="J402" s="197"/>
      <c r="K402" s="197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135</v>
      </c>
      <c r="AU402" s="206" t="s">
        <v>80</v>
      </c>
      <c r="AV402" s="12" t="s">
        <v>80</v>
      </c>
      <c r="AW402" s="12" t="s">
        <v>32</v>
      </c>
      <c r="AX402" s="12" t="s">
        <v>70</v>
      </c>
      <c r="AY402" s="206" t="s">
        <v>127</v>
      </c>
    </row>
    <row r="403" spans="2:51" s="12" customFormat="1">
      <c r="B403" s="196"/>
      <c r="C403" s="197"/>
      <c r="D403" s="187" t="s">
        <v>135</v>
      </c>
      <c r="E403" s="198" t="s">
        <v>1</v>
      </c>
      <c r="F403" s="199" t="s">
        <v>519</v>
      </c>
      <c r="G403" s="197"/>
      <c r="H403" s="200">
        <v>-0.70799999999999996</v>
      </c>
      <c r="I403" s="201"/>
      <c r="J403" s="197"/>
      <c r="K403" s="197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135</v>
      </c>
      <c r="AU403" s="206" t="s">
        <v>80</v>
      </c>
      <c r="AV403" s="12" t="s">
        <v>80</v>
      </c>
      <c r="AW403" s="12" t="s">
        <v>32</v>
      </c>
      <c r="AX403" s="12" t="s">
        <v>70</v>
      </c>
      <c r="AY403" s="206" t="s">
        <v>127</v>
      </c>
    </row>
    <row r="404" spans="2:51" s="12" customFormat="1">
      <c r="B404" s="196"/>
      <c r="C404" s="197"/>
      <c r="D404" s="187" t="s">
        <v>135</v>
      </c>
      <c r="E404" s="198" t="s">
        <v>1</v>
      </c>
      <c r="F404" s="199" t="s">
        <v>520</v>
      </c>
      <c r="G404" s="197"/>
      <c r="H404" s="200">
        <v>-1.4510000000000001</v>
      </c>
      <c r="I404" s="201"/>
      <c r="J404" s="197"/>
      <c r="K404" s="197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135</v>
      </c>
      <c r="AU404" s="206" t="s">
        <v>80</v>
      </c>
      <c r="AV404" s="12" t="s">
        <v>80</v>
      </c>
      <c r="AW404" s="12" t="s">
        <v>32</v>
      </c>
      <c r="AX404" s="12" t="s">
        <v>70</v>
      </c>
      <c r="AY404" s="206" t="s">
        <v>127</v>
      </c>
    </row>
    <row r="405" spans="2:51" s="12" customFormat="1">
      <c r="B405" s="196"/>
      <c r="C405" s="197"/>
      <c r="D405" s="187" t="s">
        <v>135</v>
      </c>
      <c r="E405" s="198" t="s">
        <v>1</v>
      </c>
      <c r="F405" s="199" t="s">
        <v>491</v>
      </c>
      <c r="G405" s="197"/>
      <c r="H405" s="200">
        <v>-2.25</v>
      </c>
      <c r="I405" s="201"/>
      <c r="J405" s="197"/>
      <c r="K405" s="197"/>
      <c r="L405" s="202"/>
      <c r="M405" s="203"/>
      <c r="N405" s="204"/>
      <c r="O405" s="204"/>
      <c r="P405" s="204"/>
      <c r="Q405" s="204"/>
      <c r="R405" s="204"/>
      <c r="S405" s="204"/>
      <c r="T405" s="205"/>
      <c r="AT405" s="206" t="s">
        <v>135</v>
      </c>
      <c r="AU405" s="206" t="s">
        <v>80</v>
      </c>
      <c r="AV405" s="12" t="s">
        <v>80</v>
      </c>
      <c r="AW405" s="12" t="s">
        <v>32</v>
      </c>
      <c r="AX405" s="12" t="s">
        <v>70</v>
      </c>
      <c r="AY405" s="206" t="s">
        <v>127</v>
      </c>
    </row>
    <row r="406" spans="2:51" s="12" customFormat="1">
      <c r="B406" s="196"/>
      <c r="C406" s="197"/>
      <c r="D406" s="187" t="s">
        <v>135</v>
      </c>
      <c r="E406" s="198" t="s">
        <v>1</v>
      </c>
      <c r="F406" s="199" t="s">
        <v>521</v>
      </c>
      <c r="G406" s="197"/>
      <c r="H406" s="200">
        <v>-2.0939999999999999</v>
      </c>
      <c r="I406" s="201"/>
      <c r="J406" s="197"/>
      <c r="K406" s="197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135</v>
      </c>
      <c r="AU406" s="206" t="s">
        <v>80</v>
      </c>
      <c r="AV406" s="12" t="s">
        <v>80</v>
      </c>
      <c r="AW406" s="12" t="s">
        <v>32</v>
      </c>
      <c r="AX406" s="12" t="s">
        <v>70</v>
      </c>
      <c r="AY406" s="206" t="s">
        <v>127</v>
      </c>
    </row>
    <row r="407" spans="2:51" s="12" customFormat="1">
      <c r="B407" s="196"/>
      <c r="C407" s="197"/>
      <c r="D407" s="187" t="s">
        <v>135</v>
      </c>
      <c r="E407" s="198" t="s">
        <v>1</v>
      </c>
      <c r="F407" s="199" t="s">
        <v>522</v>
      </c>
      <c r="G407" s="197"/>
      <c r="H407" s="200">
        <v>-0.72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135</v>
      </c>
      <c r="AU407" s="206" t="s">
        <v>80</v>
      </c>
      <c r="AV407" s="12" t="s">
        <v>80</v>
      </c>
      <c r="AW407" s="12" t="s">
        <v>32</v>
      </c>
      <c r="AX407" s="12" t="s">
        <v>70</v>
      </c>
      <c r="AY407" s="206" t="s">
        <v>127</v>
      </c>
    </row>
    <row r="408" spans="2:51" s="12" customFormat="1">
      <c r="B408" s="196"/>
      <c r="C408" s="197"/>
      <c r="D408" s="187" t="s">
        <v>135</v>
      </c>
      <c r="E408" s="198" t="s">
        <v>1</v>
      </c>
      <c r="F408" s="199" t="s">
        <v>521</v>
      </c>
      <c r="G408" s="197"/>
      <c r="H408" s="200">
        <v>-2.0939999999999999</v>
      </c>
      <c r="I408" s="201"/>
      <c r="J408" s="197"/>
      <c r="K408" s="197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135</v>
      </c>
      <c r="AU408" s="206" t="s">
        <v>80</v>
      </c>
      <c r="AV408" s="12" t="s">
        <v>80</v>
      </c>
      <c r="AW408" s="12" t="s">
        <v>32</v>
      </c>
      <c r="AX408" s="12" t="s">
        <v>70</v>
      </c>
      <c r="AY408" s="206" t="s">
        <v>127</v>
      </c>
    </row>
    <row r="409" spans="2:51" s="11" customFormat="1">
      <c r="B409" s="185"/>
      <c r="C409" s="186"/>
      <c r="D409" s="187" t="s">
        <v>135</v>
      </c>
      <c r="E409" s="188" t="s">
        <v>1</v>
      </c>
      <c r="F409" s="189" t="s">
        <v>478</v>
      </c>
      <c r="G409" s="186"/>
      <c r="H409" s="188" t="s">
        <v>1</v>
      </c>
      <c r="I409" s="190"/>
      <c r="J409" s="186"/>
      <c r="K409" s="186"/>
      <c r="L409" s="191"/>
      <c r="M409" s="192"/>
      <c r="N409" s="193"/>
      <c r="O409" s="193"/>
      <c r="P409" s="193"/>
      <c r="Q409" s="193"/>
      <c r="R409" s="193"/>
      <c r="S409" s="193"/>
      <c r="T409" s="194"/>
      <c r="AT409" s="195" t="s">
        <v>135</v>
      </c>
      <c r="AU409" s="195" t="s">
        <v>80</v>
      </c>
      <c r="AV409" s="11" t="s">
        <v>78</v>
      </c>
      <c r="AW409" s="11" t="s">
        <v>32</v>
      </c>
      <c r="AX409" s="11" t="s">
        <v>70</v>
      </c>
      <c r="AY409" s="195" t="s">
        <v>127</v>
      </c>
    </row>
    <row r="410" spans="2:51" s="12" customFormat="1">
      <c r="B410" s="196"/>
      <c r="C410" s="197"/>
      <c r="D410" s="187" t="s">
        <v>135</v>
      </c>
      <c r="E410" s="198" t="s">
        <v>1</v>
      </c>
      <c r="F410" s="199" t="s">
        <v>523</v>
      </c>
      <c r="G410" s="197"/>
      <c r="H410" s="200">
        <v>1.04</v>
      </c>
      <c r="I410" s="201"/>
      <c r="J410" s="197"/>
      <c r="K410" s="197"/>
      <c r="L410" s="202"/>
      <c r="M410" s="203"/>
      <c r="N410" s="204"/>
      <c r="O410" s="204"/>
      <c r="P410" s="204"/>
      <c r="Q410" s="204"/>
      <c r="R410" s="204"/>
      <c r="S410" s="204"/>
      <c r="T410" s="205"/>
      <c r="AT410" s="206" t="s">
        <v>135</v>
      </c>
      <c r="AU410" s="206" t="s">
        <v>80</v>
      </c>
      <c r="AV410" s="12" t="s">
        <v>80</v>
      </c>
      <c r="AW410" s="12" t="s">
        <v>32</v>
      </c>
      <c r="AX410" s="12" t="s">
        <v>70</v>
      </c>
      <c r="AY410" s="206" t="s">
        <v>127</v>
      </c>
    </row>
    <row r="411" spans="2:51" s="12" customFormat="1">
      <c r="B411" s="196"/>
      <c r="C411" s="197"/>
      <c r="D411" s="187" t="s">
        <v>135</v>
      </c>
      <c r="E411" s="198" t="s">
        <v>1</v>
      </c>
      <c r="F411" s="199" t="s">
        <v>524</v>
      </c>
      <c r="G411" s="197"/>
      <c r="H411" s="200">
        <v>0.755</v>
      </c>
      <c r="I411" s="201"/>
      <c r="J411" s="197"/>
      <c r="K411" s="197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135</v>
      </c>
      <c r="AU411" s="206" t="s">
        <v>80</v>
      </c>
      <c r="AV411" s="12" t="s">
        <v>80</v>
      </c>
      <c r="AW411" s="12" t="s">
        <v>32</v>
      </c>
      <c r="AX411" s="12" t="s">
        <v>70</v>
      </c>
      <c r="AY411" s="206" t="s">
        <v>127</v>
      </c>
    </row>
    <row r="412" spans="2:51" s="12" customFormat="1">
      <c r="B412" s="196"/>
      <c r="C412" s="197"/>
      <c r="D412" s="187" t="s">
        <v>135</v>
      </c>
      <c r="E412" s="198" t="s">
        <v>1</v>
      </c>
      <c r="F412" s="199" t="s">
        <v>525</v>
      </c>
      <c r="G412" s="197"/>
      <c r="H412" s="200">
        <v>1.095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135</v>
      </c>
      <c r="AU412" s="206" t="s">
        <v>80</v>
      </c>
      <c r="AV412" s="12" t="s">
        <v>80</v>
      </c>
      <c r="AW412" s="12" t="s">
        <v>32</v>
      </c>
      <c r="AX412" s="12" t="s">
        <v>70</v>
      </c>
      <c r="AY412" s="206" t="s">
        <v>127</v>
      </c>
    </row>
    <row r="413" spans="2:51" s="12" customFormat="1">
      <c r="B413" s="196"/>
      <c r="C413" s="197"/>
      <c r="D413" s="187" t="s">
        <v>135</v>
      </c>
      <c r="E413" s="198" t="s">
        <v>1</v>
      </c>
      <c r="F413" s="199" t="s">
        <v>495</v>
      </c>
      <c r="G413" s="197"/>
      <c r="H413" s="200">
        <v>0.67500000000000004</v>
      </c>
      <c r="I413" s="201"/>
      <c r="J413" s="197"/>
      <c r="K413" s="197"/>
      <c r="L413" s="202"/>
      <c r="M413" s="203"/>
      <c r="N413" s="204"/>
      <c r="O413" s="204"/>
      <c r="P413" s="204"/>
      <c r="Q413" s="204"/>
      <c r="R413" s="204"/>
      <c r="S413" s="204"/>
      <c r="T413" s="205"/>
      <c r="AT413" s="206" t="s">
        <v>135</v>
      </c>
      <c r="AU413" s="206" t="s">
        <v>80</v>
      </c>
      <c r="AV413" s="12" t="s">
        <v>80</v>
      </c>
      <c r="AW413" s="12" t="s">
        <v>32</v>
      </c>
      <c r="AX413" s="12" t="s">
        <v>70</v>
      </c>
      <c r="AY413" s="206" t="s">
        <v>127</v>
      </c>
    </row>
    <row r="414" spans="2:51" s="12" customFormat="1">
      <c r="B414" s="196"/>
      <c r="C414" s="197"/>
      <c r="D414" s="187" t="s">
        <v>135</v>
      </c>
      <c r="E414" s="198" t="s">
        <v>1</v>
      </c>
      <c r="F414" s="199" t="s">
        <v>526</v>
      </c>
      <c r="G414" s="197"/>
      <c r="H414" s="200">
        <v>1.1879999999999999</v>
      </c>
      <c r="I414" s="201"/>
      <c r="J414" s="197"/>
      <c r="K414" s="197"/>
      <c r="L414" s="202"/>
      <c r="M414" s="203"/>
      <c r="N414" s="204"/>
      <c r="O414" s="204"/>
      <c r="P414" s="204"/>
      <c r="Q414" s="204"/>
      <c r="R414" s="204"/>
      <c r="S414" s="204"/>
      <c r="T414" s="205"/>
      <c r="AT414" s="206" t="s">
        <v>135</v>
      </c>
      <c r="AU414" s="206" t="s">
        <v>80</v>
      </c>
      <c r="AV414" s="12" t="s">
        <v>80</v>
      </c>
      <c r="AW414" s="12" t="s">
        <v>32</v>
      </c>
      <c r="AX414" s="12" t="s">
        <v>70</v>
      </c>
      <c r="AY414" s="206" t="s">
        <v>127</v>
      </c>
    </row>
    <row r="415" spans="2:51" s="12" customFormat="1">
      <c r="B415" s="196"/>
      <c r="C415" s="197"/>
      <c r="D415" s="187" t="s">
        <v>135</v>
      </c>
      <c r="E415" s="198" t="s">
        <v>1</v>
      </c>
      <c r="F415" s="199" t="s">
        <v>527</v>
      </c>
      <c r="G415" s="197"/>
      <c r="H415" s="200">
        <v>0.75800000000000001</v>
      </c>
      <c r="I415" s="201"/>
      <c r="J415" s="197"/>
      <c r="K415" s="197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135</v>
      </c>
      <c r="AU415" s="206" t="s">
        <v>80</v>
      </c>
      <c r="AV415" s="12" t="s">
        <v>80</v>
      </c>
      <c r="AW415" s="12" t="s">
        <v>32</v>
      </c>
      <c r="AX415" s="12" t="s">
        <v>70</v>
      </c>
      <c r="AY415" s="206" t="s">
        <v>127</v>
      </c>
    </row>
    <row r="416" spans="2:51" s="12" customFormat="1">
      <c r="B416" s="196"/>
      <c r="C416" s="197"/>
      <c r="D416" s="187" t="s">
        <v>135</v>
      </c>
      <c r="E416" s="198" t="s">
        <v>1</v>
      </c>
      <c r="F416" s="199" t="s">
        <v>528</v>
      </c>
      <c r="G416" s="197"/>
      <c r="H416" s="200">
        <v>0.71299999999999997</v>
      </c>
      <c r="I416" s="201"/>
      <c r="J416" s="197"/>
      <c r="K416" s="197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135</v>
      </c>
      <c r="AU416" s="206" t="s">
        <v>80</v>
      </c>
      <c r="AV416" s="12" t="s">
        <v>80</v>
      </c>
      <c r="AW416" s="12" t="s">
        <v>32</v>
      </c>
      <c r="AX416" s="12" t="s">
        <v>70</v>
      </c>
      <c r="AY416" s="206" t="s">
        <v>127</v>
      </c>
    </row>
    <row r="417" spans="2:65" s="14" customFormat="1">
      <c r="B417" s="228"/>
      <c r="C417" s="229"/>
      <c r="D417" s="187" t="s">
        <v>135</v>
      </c>
      <c r="E417" s="230" t="s">
        <v>1</v>
      </c>
      <c r="F417" s="231" t="s">
        <v>529</v>
      </c>
      <c r="G417" s="229"/>
      <c r="H417" s="232">
        <v>78.319000000000003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135</v>
      </c>
      <c r="AU417" s="238" t="s">
        <v>80</v>
      </c>
      <c r="AV417" s="14" t="s">
        <v>144</v>
      </c>
      <c r="AW417" s="14" t="s">
        <v>32</v>
      </c>
      <c r="AX417" s="14" t="s">
        <v>70</v>
      </c>
      <c r="AY417" s="238" t="s">
        <v>127</v>
      </c>
    </row>
    <row r="418" spans="2:65" s="13" customFormat="1">
      <c r="B418" s="207"/>
      <c r="C418" s="208"/>
      <c r="D418" s="187" t="s">
        <v>135</v>
      </c>
      <c r="E418" s="209" t="s">
        <v>1</v>
      </c>
      <c r="F418" s="210" t="s">
        <v>140</v>
      </c>
      <c r="G418" s="208"/>
      <c r="H418" s="211">
        <v>375.19200000000001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135</v>
      </c>
      <c r="AU418" s="217" t="s">
        <v>80</v>
      </c>
      <c r="AV418" s="13" t="s">
        <v>133</v>
      </c>
      <c r="AW418" s="13" t="s">
        <v>32</v>
      </c>
      <c r="AX418" s="13" t="s">
        <v>78</v>
      </c>
      <c r="AY418" s="217" t="s">
        <v>127</v>
      </c>
    </row>
    <row r="419" spans="2:65" s="1" customFormat="1" ht="22.5" customHeight="1">
      <c r="B419" s="33"/>
      <c r="C419" s="173" t="s">
        <v>530</v>
      </c>
      <c r="D419" s="173" t="s">
        <v>128</v>
      </c>
      <c r="E419" s="174" t="s">
        <v>467</v>
      </c>
      <c r="F419" s="175" t="s">
        <v>468</v>
      </c>
      <c r="G419" s="176" t="s">
        <v>131</v>
      </c>
      <c r="H419" s="177">
        <v>5.9649999999999999</v>
      </c>
      <c r="I419" s="178"/>
      <c r="J419" s="179">
        <f>ROUND(I419*H419,2)</f>
        <v>0</v>
      </c>
      <c r="K419" s="175" t="s">
        <v>132</v>
      </c>
      <c r="L419" s="37"/>
      <c r="M419" s="180" t="s">
        <v>1</v>
      </c>
      <c r="N419" s="181" t="s">
        <v>41</v>
      </c>
      <c r="O419" s="59"/>
      <c r="P419" s="182">
        <f>O419*H419</f>
        <v>0</v>
      </c>
      <c r="Q419" s="182">
        <v>0</v>
      </c>
      <c r="R419" s="182">
        <f>Q419*H419</f>
        <v>0</v>
      </c>
      <c r="S419" s="182">
        <v>5.8999999999999997E-2</v>
      </c>
      <c r="T419" s="183">
        <f>S419*H419</f>
        <v>0.351935</v>
      </c>
      <c r="AR419" s="16" t="s">
        <v>133</v>
      </c>
      <c r="AT419" s="16" t="s">
        <v>128</v>
      </c>
      <c r="AU419" s="16" t="s">
        <v>80</v>
      </c>
      <c r="AY419" s="16" t="s">
        <v>127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6" t="s">
        <v>78</v>
      </c>
      <c r="BK419" s="184">
        <f>ROUND(I419*H419,2)</f>
        <v>0</v>
      </c>
      <c r="BL419" s="16" t="s">
        <v>133</v>
      </c>
      <c r="BM419" s="16" t="s">
        <v>531</v>
      </c>
    </row>
    <row r="420" spans="2:65" s="11" customFormat="1">
      <c r="B420" s="185"/>
      <c r="C420" s="186"/>
      <c r="D420" s="187" t="s">
        <v>135</v>
      </c>
      <c r="E420" s="188" t="s">
        <v>1</v>
      </c>
      <c r="F420" s="189" t="s">
        <v>333</v>
      </c>
      <c r="G420" s="186"/>
      <c r="H420" s="188" t="s">
        <v>1</v>
      </c>
      <c r="I420" s="190"/>
      <c r="J420" s="186"/>
      <c r="K420" s="186"/>
      <c r="L420" s="191"/>
      <c r="M420" s="192"/>
      <c r="N420" s="193"/>
      <c r="O420" s="193"/>
      <c r="P420" s="193"/>
      <c r="Q420" s="193"/>
      <c r="R420" s="193"/>
      <c r="S420" s="193"/>
      <c r="T420" s="194"/>
      <c r="AT420" s="195" t="s">
        <v>135</v>
      </c>
      <c r="AU420" s="195" t="s">
        <v>80</v>
      </c>
      <c r="AV420" s="11" t="s">
        <v>78</v>
      </c>
      <c r="AW420" s="11" t="s">
        <v>32</v>
      </c>
      <c r="AX420" s="11" t="s">
        <v>70</v>
      </c>
      <c r="AY420" s="195" t="s">
        <v>127</v>
      </c>
    </row>
    <row r="421" spans="2:65" s="11" customFormat="1">
      <c r="B421" s="185"/>
      <c r="C421" s="186"/>
      <c r="D421" s="187" t="s">
        <v>135</v>
      </c>
      <c r="E421" s="188" t="s">
        <v>1</v>
      </c>
      <c r="F421" s="189" t="s">
        <v>236</v>
      </c>
      <c r="G421" s="186"/>
      <c r="H421" s="188" t="s">
        <v>1</v>
      </c>
      <c r="I421" s="190"/>
      <c r="J421" s="186"/>
      <c r="K421" s="186"/>
      <c r="L421" s="191"/>
      <c r="M421" s="192"/>
      <c r="N421" s="193"/>
      <c r="O421" s="193"/>
      <c r="P421" s="193"/>
      <c r="Q421" s="193"/>
      <c r="R421" s="193"/>
      <c r="S421" s="193"/>
      <c r="T421" s="194"/>
      <c r="AT421" s="195" t="s">
        <v>135</v>
      </c>
      <c r="AU421" s="195" t="s">
        <v>80</v>
      </c>
      <c r="AV421" s="11" t="s">
        <v>78</v>
      </c>
      <c r="AW421" s="11" t="s">
        <v>32</v>
      </c>
      <c r="AX421" s="11" t="s">
        <v>70</v>
      </c>
      <c r="AY421" s="195" t="s">
        <v>127</v>
      </c>
    </row>
    <row r="422" spans="2:65" s="12" customFormat="1">
      <c r="B422" s="196"/>
      <c r="C422" s="197"/>
      <c r="D422" s="187" t="s">
        <v>135</v>
      </c>
      <c r="E422" s="198" t="s">
        <v>1</v>
      </c>
      <c r="F422" s="199" t="s">
        <v>334</v>
      </c>
      <c r="G422" s="197"/>
      <c r="H422" s="200">
        <v>3.43</v>
      </c>
      <c r="I422" s="201"/>
      <c r="J422" s="197"/>
      <c r="K422" s="197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135</v>
      </c>
      <c r="AU422" s="206" t="s">
        <v>80</v>
      </c>
      <c r="AV422" s="12" t="s">
        <v>80</v>
      </c>
      <c r="AW422" s="12" t="s">
        <v>32</v>
      </c>
      <c r="AX422" s="12" t="s">
        <v>70</v>
      </c>
      <c r="AY422" s="206" t="s">
        <v>127</v>
      </c>
    </row>
    <row r="423" spans="2:65" s="11" customFormat="1">
      <c r="B423" s="185"/>
      <c r="C423" s="186"/>
      <c r="D423" s="187" t="s">
        <v>135</v>
      </c>
      <c r="E423" s="188" t="s">
        <v>1</v>
      </c>
      <c r="F423" s="189" t="s">
        <v>245</v>
      </c>
      <c r="G423" s="186"/>
      <c r="H423" s="188" t="s">
        <v>1</v>
      </c>
      <c r="I423" s="190"/>
      <c r="J423" s="186"/>
      <c r="K423" s="186"/>
      <c r="L423" s="191"/>
      <c r="M423" s="192"/>
      <c r="N423" s="193"/>
      <c r="O423" s="193"/>
      <c r="P423" s="193"/>
      <c r="Q423" s="193"/>
      <c r="R423" s="193"/>
      <c r="S423" s="193"/>
      <c r="T423" s="194"/>
      <c r="AT423" s="195" t="s">
        <v>135</v>
      </c>
      <c r="AU423" s="195" t="s">
        <v>80</v>
      </c>
      <c r="AV423" s="11" t="s">
        <v>78</v>
      </c>
      <c r="AW423" s="11" t="s">
        <v>32</v>
      </c>
      <c r="AX423" s="11" t="s">
        <v>70</v>
      </c>
      <c r="AY423" s="195" t="s">
        <v>127</v>
      </c>
    </row>
    <row r="424" spans="2:65" s="12" customFormat="1">
      <c r="B424" s="196"/>
      <c r="C424" s="197"/>
      <c r="D424" s="187" t="s">
        <v>135</v>
      </c>
      <c r="E424" s="198" t="s">
        <v>1</v>
      </c>
      <c r="F424" s="199" t="s">
        <v>335</v>
      </c>
      <c r="G424" s="197"/>
      <c r="H424" s="200">
        <v>3.895</v>
      </c>
      <c r="I424" s="201"/>
      <c r="J424" s="197"/>
      <c r="K424" s="197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135</v>
      </c>
      <c r="AU424" s="206" t="s">
        <v>80</v>
      </c>
      <c r="AV424" s="12" t="s">
        <v>80</v>
      </c>
      <c r="AW424" s="12" t="s">
        <v>32</v>
      </c>
      <c r="AX424" s="12" t="s">
        <v>70</v>
      </c>
      <c r="AY424" s="206" t="s">
        <v>127</v>
      </c>
    </row>
    <row r="425" spans="2:65" s="12" customFormat="1">
      <c r="B425" s="196"/>
      <c r="C425" s="197"/>
      <c r="D425" s="187" t="s">
        <v>135</v>
      </c>
      <c r="E425" s="198" t="s">
        <v>1</v>
      </c>
      <c r="F425" s="199" t="s">
        <v>336</v>
      </c>
      <c r="G425" s="197"/>
      <c r="H425" s="200">
        <v>-1.36</v>
      </c>
      <c r="I425" s="201"/>
      <c r="J425" s="197"/>
      <c r="K425" s="197"/>
      <c r="L425" s="202"/>
      <c r="M425" s="203"/>
      <c r="N425" s="204"/>
      <c r="O425" s="204"/>
      <c r="P425" s="204"/>
      <c r="Q425" s="204"/>
      <c r="R425" s="204"/>
      <c r="S425" s="204"/>
      <c r="T425" s="205"/>
      <c r="AT425" s="206" t="s">
        <v>135</v>
      </c>
      <c r="AU425" s="206" t="s">
        <v>80</v>
      </c>
      <c r="AV425" s="12" t="s">
        <v>80</v>
      </c>
      <c r="AW425" s="12" t="s">
        <v>32</v>
      </c>
      <c r="AX425" s="12" t="s">
        <v>70</v>
      </c>
      <c r="AY425" s="206" t="s">
        <v>127</v>
      </c>
    </row>
    <row r="426" spans="2:65" s="13" customFormat="1">
      <c r="B426" s="207"/>
      <c r="C426" s="208"/>
      <c r="D426" s="187" t="s">
        <v>135</v>
      </c>
      <c r="E426" s="209" t="s">
        <v>1</v>
      </c>
      <c r="F426" s="210" t="s">
        <v>140</v>
      </c>
      <c r="G426" s="208"/>
      <c r="H426" s="211">
        <v>5.9649999999999999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135</v>
      </c>
      <c r="AU426" s="217" t="s">
        <v>80</v>
      </c>
      <c r="AV426" s="13" t="s">
        <v>133</v>
      </c>
      <c r="AW426" s="13" t="s">
        <v>32</v>
      </c>
      <c r="AX426" s="13" t="s">
        <v>78</v>
      </c>
      <c r="AY426" s="217" t="s">
        <v>127</v>
      </c>
    </row>
    <row r="427" spans="2:65" s="1" customFormat="1" ht="22.5" customHeight="1">
      <c r="B427" s="33"/>
      <c r="C427" s="173" t="s">
        <v>532</v>
      </c>
      <c r="D427" s="173" t="s">
        <v>128</v>
      </c>
      <c r="E427" s="174" t="s">
        <v>533</v>
      </c>
      <c r="F427" s="175" t="s">
        <v>534</v>
      </c>
      <c r="G427" s="176" t="s">
        <v>131</v>
      </c>
      <c r="H427" s="177">
        <v>109.551</v>
      </c>
      <c r="I427" s="178"/>
      <c r="J427" s="179">
        <f>ROUND(I427*H427,2)</f>
        <v>0</v>
      </c>
      <c r="K427" s="175" t="s">
        <v>132</v>
      </c>
      <c r="L427" s="37"/>
      <c r="M427" s="180" t="s">
        <v>1</v>
      </c>
      <c r="N427" s="181" t="s">
        <v>41</v>
      </c>
      <c r="O427" s="59"/>
      <c r="P427" s="182">
        <f>O427*H427</f>
        <v>0</v>
      </c>
      <c r="Q427" s="182">
        <v>0</v>
      </c>
      <c r="R427" s="182">
        <f>Q427*H427</f>
        <v>0</v>
      </c>
      <c r="S427" s="182">
        <v>3.5000000000000003E-2</v>
      </c>
      <c r="T427" s="183">
        <f>S427*H427</f>
        <v>3.8342850000000004</v>
      </c>
      <c r="AR427" s="16" t="s">
        <v>133</v>
      </c>
      <c r="AT427" s="16" t="s">
        <v>128</v>
      </c>
      <c r="AU427" s="16" t="s">
        <v>80</v>
      </c>
      <c r="AY427" s="16" t="s">
        <v>127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78</v>
      </c>
      <c r="BK427" s="184">
        <f>ROUND(I427*H427,2)</f>
        <v>0</v>
      </c>
      <c r="BL427" s="16" t="s">
        <v>133</v>
      </c>
      <c r="BM427" s="16" t="s">
        <v>535</v>
      </c>
    </row>
    <row r="428" spans="2:65" s="11" customFormat="1">
      <c r="B428" s="185"/>
      <c r="C428" s="186"/>
      <c r="D428" s="187" t="s">
        <v>135</v>
      </c>
      <c r="E428" s="188" t="s">
        <v>1</v>
      </c>
      <c r="F428" s="189" t="s">
        <v>536</v>
      </c>
      <c r="G428" s="186"/>
      <c r="H428" s="188" t="s">
        <v>1</v>
      </c>
      <c r="I428" s="190"/>
      <c r="J428" s="186"/>
      <c r="K428" s="186"/>
      <c r="L428" s="191"/>
      <c r="M428" s="192"/>
      <c r="N428" s="193"/>
      <c r="O428" s="193"/>
      <c r="P428" s="193"/>
      <c r="Q428" s="193"/>
      <c r="R428" s="193"/>
      <c r="S428" s="193"/>
      <c r="T428" s="194"/>
      <c r="AT428" s="195" t="s">
        <v>135</v>
      </c>
      <c r="AU428" s="195" t="s">
        <v>80</v>
      </c>
      <c r="AV428" s="11" t="s">
        <v>78</v>
      </c>
      <c r="AW428" s="11" t="s">
        <v>32</v>
      </c>
      <c r="AX428" s="11" t="s">
        <v>70</v>
      </c>
      <c r="AY428" s="195" t="s">
        <v>127</v>
      </c>
    </row>
    <row r="429" spans="2:65" s="12" customFormat="1">
      <c r="B429" s="196"/>
      <c r="C429" s="197"/>
      <c r="D429" s="187" t="s">
        <v>135</v>
      </c>
      <c r="E429" s="198" t="s">
        <v>1</v>
      </c>
      <c r="F429" s="199" t="s">
        <v>537</v>
      </c>
      <c r="G429" s="197"/>
      <c r="H429" s="200">
        <v>59.101999999999997</v>
      </c>
      <c r="I429" s="201"/>
      <c r="J429" s="197"/>
      <c r="K429" s="197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135</v>
      </c>
      <c r="AU429" s="206" t="s">
        <v>80</v>
      </c>
      <c r="AV429" s="12" t="s">
        <v>80</v>
      </c>
      <c r="AW429" s="12" t="s">
        <v>32</v>
      </c>
      <c r="AX429" s="12" t="s">
        <v>70</v>
      </c>
      <c r="AY429" s="206" t="s">
        <v>127</v>
      </c>
    </row>
    <row r="430" spans="2:65" s="12" customFormat="1">
      <c r="B430" s="196"/>
      <c r="C430" s="197"/>
      <c r="D430" s="187" t="s">
        <v>135</v>
      </c>
      <c r="E430" s="198" t="s">
        <v>1</v>
      </c>
      <c r="F430" s="199" t="s">
        <v>538</v>
      </c>
      <c r="G430" s="197"/>
      <c r="H430" s="200">
        <v>5.625</v>
      </c>
      <c r="I430" s="201"/>
      <c r="J430" s="197"/>
      <c r="K430" s="197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135</v>
      </c>
      <c r="AU430" s="206" t="s">
        <v>80</v>
      </c>
      <c r="AV430" s="12" t="s">
        <v>80</v>
      </c>
      <c r="AW430" s="12" t="s">
        <v>32</v>
      </c>
      <c r="AX430" s="12" t="s">
        <v>70</v>
      </c>
      <c r="AY430" s="206" t="s">
        <v>127</v>
      </c>
    </row>
    <row r="431" spans="2:65" s="12" customFormat="1">
      <c r="B431" s="196"/>
      <c r="C431" s="197"/>
      <c r="D431" s="187" t="s">
        <v>135</v>
      </c>
      <c r="E431" s="198" t="s">
        <v>1</v>
      </c>
      <c r="F431" s="199" t="s">
        <v>539</v>
      </c>
      <c r="G431" s="197"/>
      <c r="H431" s="200">
        <v>14.445</v>
      </c>
      <c r="I431" s="201"/>
      <c r="J431" s="197"/>
      <c r="K431" s="197"/>
      <c r="L431" s="202"/>
      <c r="M431" s="203"/>
      <c r="N431" s="204"/>
      <c r="O431" s="204"/>
      <c r="P431" s="204"/>
      <c r="Q431" s="204"/>
      <c r="R431" s="204"/>
      <c r="S431" s="204"/>
      <c r="T431" s="205"/>
      <c r="AT431" s="206" t="s">
        <v>135</v>
      </c>
      <c r="AU431" s="206" t="s">
        <v>80</v>
      </c>
      <c r="AV431" s="12" t="s">
        <v>80</v>
      </c>
      <c r="AW431" s="12" t="s">
        <v>32</v>
      </c>
      <c r="AX431" s="12" t="s">
        <v>70</v>
      </c>
      <c r="AY431" s="206" t="s">
        <v>127</v>
      </c>
    </row>
    <row r="432" spans="2:65" s="12" customFormat="1">
      <c r="B432" s="196"/>
      <c r="C432" s="197"/>
      <c r="D432" s="187" t="s">
        <v>135</v>
      </c>
      <c r="E432" s="198" t="s">
        <v>1</v>
      </c>
      <c r="F432" s="199" t="s">
        <v>540</v>
      </c>
      <c r="G432" s="197"/>
      <c r="H432" s="200">
        <v>5.5979999999999999</v>
      </c>
      <c r="I432" s="201"/>
      <c r="J432" s="197"/>
      <c r="K432" s="197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135</v>
      </c>
      <c r="AU432" s="206" t="s">
        <v>80</v>
      </c>
      <c r="AV432" s="12" t="s">
        <v>80</v>
      </c>
      <c r="AW432" s="12" t="s">
        <v>32</v>
      </c>
      <c r="AX432" s="12" t="s">
        <v>70</v>
      </c>
      <c r="AY432" s="206" t="s">
        <v>127</v>
      </c>
    </row>
    <row r="433" spans="2:65" s="12" customFormat="1">
      <c r="B433" s="196"/>
      <c r="C433" s="197"/>
      <c r="D433" s="187" t="s">
        <v>135</v>
      </c>
      <c r="E433" s="198" t="s">
        <v>1</v>
      </c>
      <c r="F433" s="199" t="s">
        <v>541</v>
      </c>
      <c r="G433" s="197"/>
      <c r="H433" s="200">
        <v>4.3099999999999996</v>
      </c>
      <c r="I433" s="201"/>
      <c r="J433" s="197"/>
      <c r="K433" s="197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135</v>
      </c>
      <c r="AU433" s="206" t="s">
        <v>80</v>
      </c>
      <c r="AV433" s="12" t="s">
        <v>80</v>
      </c>
      <c r="AW433" s="12" t="s">
        <v>32</v>
      </c>
      <c r="AX433" s="12" t="s">
        <v>70</v>
      </c>
      <c r="AY433" s="206" t="s">
        <v>127</v>
      </c>
    </row>
    <row r="434" spans="2:65" s="12" customFormat="1">
      <c r="B434" s="196"/>
      <c r="C434" s="197"/>
      <c r="D434" s="187" t="s">
        <v>135</v>
      </c>
      <c r="E434" s="198" t="s">
        <v>1</v>
      </c>
      <c r="F434" s="199" t="s">
        <v>542</v>
      </c>
      <c r="G434" s="197"/>
      <c r="H434" s="200">
        <v>15.516</v>
      </c>
      <c r="I434" s="201"/>
      <c r="J434" s="197"/>
      <c r="K434" s="197"/>
      <c r="L434" s="202"/>
      <c r="M434" s="203"/>
      <c r="N434" s="204"/>
      <c r="O434" s="204"/>
      <c r="P434" s="204"/>
      <c r="Q434" s="204"/>
      <c r="R434" s="204"/>
      <c r="S434" s="204"/>
      <c r="T434" s="205"/>
      <c r="AT434" s="206" t="s">
        <v>135</v>
      </c>
      <c r="AU434" s="206" t="s">
        <v>80</v>
      </c>
      <c r="AV434" s="12" t="s">
        <v>80</v>
      </c>
      <c r="AW434" s="12" t="s">
        <v>32</v>
      </c>
      <c r="AX434" s="12" t="s">
        <v>70</v>
      </c>
      <c r="AY434" s="206" t="s">
        <v>127</v>
      </c>
    </row>
    <row r="435" spans="2:65" s="12" customFormat="1">
      <c r="B435" s="196"/>
      <c r="C435" s="197"/>
      <c r="D435" s="187" t="s">
        <v>135</v>
      </c>
      <c r="E435" s="198" t="s">
        <v>1</v>
      </c>
      <c r="F435" s="199" t="s">
        <v>543</v>
      </c>
      <c r="G435" s="197"/>
      <c r="H435" s="200">
        <v>1.68</v>
      </c>
      <c r="I435" s="201"/>
      <c r="J435" s="197"/>
      <c r="K435" s="197"/>
      <c r="L435" s="202"/>
      <c r="M435" s="203"/>
      <c r="N435" s="204"/>
      <c r="O435" s="204"/>
      <c r="P435" s="204"/>
      <c r="Q435" s="204"/>
      <c r="R435" s="204"/>
      <c r="S435" s="204"/>
      <c r="T435" s="205"/>
      <c r="AT435" s="206" t="s">
        <v>135</v>
      </c>
      <c r="AU435" s="206" t="s">
        <v>80</v>
      </c>
      <c r="AV435" s="12" t="s">
        <v>80</v>
      </c>
      <c r="AW435" s="12" t="s">
        <v>32</v>
      </c>
      <c r="AX435" s="12" t="s">
        <v>70</v>
      </c>
      <c r="AY435" s="206" t="s">
        <v>127</v>
      </c>
    </row>
    <row r="436" spans="2:65" s="12" customFormat="1">
      <c r="B436" s="196"/>
      <c r="C436" s="197"/>
      <c r="D436" s="187" t="s">
        <v>135</v>
      </c>
      <c r="E436" s="198" t="s">
        <v>1</v>
      </c>
      <c r="F436" s="199" t="s">
        <v>544</v>
      </c>
      <c r="G436" s="197"/>
      <c r="H436" s="200">
        <v>2.6</v>
      </c>
      <c r="I436" s="201"/>
      <c r="J436" s="197"/>
      <c r="K436" s="197"/>
      <c r="L436" s="202"/>
      <c r="M436" s="203"/>
      <c r="N436" s="204"/>
      <c r="O436" s="204"/>
      <c r="P436" s="204"/>
      <c r="Q436" s="204"/>
      <c r="R436" s="204"/>
      <c r="S436" s="204"/>
      <c r="T436" s="205"/>
      <c r="AT436" s="206" t="s">
        <v>135</v>
      </c>
      <c r="AU436" s="206" t="s">
        <v>80</v>
      </c>
      <c r="AV436" s="12" t="s">
        <v>80</v>
      </c>
      <c r="AW436" s="12" t="s">
        <v>32</v>
      </c>
      <c r="AX436" s="12" t="s">
        <v>70</v>
      </c>
      <c r="AY436" s="206" t="s">
        <v>127</v>
      </c>
    </row>
    <row r="437" spans="2:65" s="12" customFormat="1">
      <c r="B437" s="196"/>
      <c r="C437" s="197"/>
      <c r="D437" s="187" t="s">
        <v>135</v>
      </c>
      <c r="E437" s="198" t="s">
        <v>1</v>
      </c>
      <c r="F437" s="199" t="s">
        <v>545</v>
      </c>
      <c r="G437" s="197"/>
      <c r="H437" s="200">
        <v>0.375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135</v>
      </c>
      <c r="AU437" s="206" t="s">
        <v>80</v>
      </c>
      <c r="AV437" s="12" t="s">
        <v>80</v>
      </c>
      <c r="AW437" s="12" t="s">
        <v>32</v>
      </c>
      <c r="AX437" s="12" t="s">
        <v>70</v>
      </c>
      <c r="AY437" s="206" t="s">
        <v>127</v>
      </c>
    </row>
    <row r="438" spans="2:65" s="12" customFormat="1">
      <c r="B438" s="196"/>
      <c r="C438" s="197"/>
      <c r="D438" s="187" t="s">
        <v>135</v>
      </c>
      <c r="E438" s="198" t="s">
        <v>1</v>
      </c>
      <c r="F438" s="199" t="s">
        <v>546</v>
      </c>
      <c r="G438" s="197"/>
      <c r="H438" s="200">
        <v>0.3</v>
      </c>
      <c r="I438" s="201"/>
      <c r="J438" s="197"/>
      <c r="K438" s="197"/>
      <c r="L438" s="202"/>
      <c r="M438" s="203"/>
      <c r="N438" s="204"/>
      <c r="O438" s="204"/>
      <c r="P438" s="204"/>
      <c r="Q438" s="204"/>
      <c r="R438" s="204"/>
      <c r="S438" s="204"/>
      <c r="T438" s="205"/>
      <c r="AT438" s="206" t="s">
        <v>135</v>
      </c>
      <c r="AU438" s="206" t="s">
        <v>80</v>
      </c>
      <c r="AV438" s="12" t="s">
        <v>80</v>
      </c>
      <c r="AW438" s="12" t="s">
        <v>32</v>
      </c>
      <c r="AX438" s="12" t="s">
        <v>70</v>
      </c>
      <c r="AY438" s="206" t="s">
        <v>127</v>
      </c>
    </row>
    <row r="439" spans="2:65" s="13" customFormat="1">
      <c r="B439" s="207"/>
      <c r="C439" s="208"/>
      <c r="D439" s="187" t="s">
        <v>135</v>
      </c>
      <c r="E439" s="209" t="s">
        <v>1</v>
      </c>
      <c r="F439" s="210" t="s">
        <v>140</v>
      </c>
      <c r="G439" s="208"/>
      <c r="H439" s="211">
        <v>109.551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135</v>
      </c>
      <c r="AU439" s="217" t="s">
        <v>80</v>
      </c>
      <c r="AV439" s="13" t="s">
        <v>133</v>
      </c>
      <c r="AW439" s="13" t="s">
        <v>32</v>
      </c>
      <c r="AX439" s="13" t="s">
        <v>78</v>
      </c>
      <c r="AY439" s="217" t="s">
        <v>127</v>
      </c>
    </row>
    <row r="440" spans="2:65" s="1" customFormat="1" ht="16.5" customHeight="1">
      <c r="B440" s="33"/>
      <c r="C440" s="173" t="s">
        <v>547</v>
      </c>
      <c r="D440" s="173" t="s">
        <v>128</v>
      </c>
      <c r="E440" s="174" t="s">
        <v>548</v>
      </c>
      <c r="F440" s="175" t="s">
        <v>549</v>
      </c>
      <c r="G440" s="176" t="s">
        <v>131</v>
      </c>
      <c r="H440" s="177">
        <v>11.55</v>
      </c>
      <c r="I440" s="178"/>
      <c r="J440" s="179">
        <f>ROUND(I440*H440,2)</f>
        <v>0</v>
      </c>
      <c r="K440" s="175" t="s">
        <v>132</v>
      </c>
      <c r="L440" s="37"/>
      <c r="M440" s="180" t="s">
        <v>1</v>
      </c>
      <c r="N440" s="181" t="s">
        <v>41</v>
      </c>
      <c r="O440" s="59"/>
      <c r="P440" s="182">
        <f>O440*H440</f>
        <v>0</v>
      </c>
      <c r="Q440" s="182">
        <v>0</v>
      </c>
      <c r="R440" s="182">
        <f>Q440*H440</f>
        <v>0</v>
      </c>
      <c r="S440" s="182">
        <v>0.05</v>
      </c>
      <c r="T440" s="183">
        <f>S440*H440</f>
        <v>0.57750000000000001</v>
      </c>
      <c r="AR440" s="16" t="s">
        <v>133</v>
      </c>
      <c r="AT440" s="16" t="s">
        <v>128</v>
      </c>
      <c r="AU440" s="16" t="s">
        <v>80</v>
      </c>
      <c r="AY440" s="16" t="s">
        <v>127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6" t="s">
        <v>78</v>
      </c>
      <c r="BK440" s="184">
        <f>ROUND(I440*H440,2)</f>
        <v>0</v>
      </c>
      <c r="BL440" s="16" t="s">
        <v>133</v>
      </c>
      <c r="BM440" s="16" t="s">
        <v>550</v>
      </c>
    </row>
    <row r="441" spans="2:65" s="11" customFormat="1">
      <c r="B441" s="185"/>
      <c r="C441" s="186"/>
      <c r="D441" s="187" t="s">
        <v>135</v>
      </c>
      <c r="E441" s="188" t="s">
        <v>1</v>
      </c>
      <c r="F441" s="189" t="s">
        <v>338</v>
      </c>
      <c r="G441" s="186"/>
      <c r="H441" s="188" t="s">
        <v>1</v>
      </c>
      <c r="I441" s="190"/>
      <c r="J441" s="186"/>
      <c r="K441" s="186"/>
      <c r="L441" s="191"/>
      <c r="M441" s="192"/>
      <c r="N441" s="193"/>
      <c r="O441" s="193"/>
      <c r="P441" s="193"/>
      <c r="Q441" s="193"/>
      <c r="R441" s="193"/>
      <c r="S441" s="193"/>
      <c r="T441" s="194"/>
      <c r="AT441" s="195" t="s">
        <v>135</v>
      </c>
      <c r="AU441" s="195" t="s">
        <v>80</v>
      </c>
      <c r="AV441" s="11" t="s">
        <v>78</v>
      </c>
      <c r="AW441" s="11" t="s">
        <v>32</v>
      </c>
      <c r="AX441" s="11" t="s">
        <v>70</v>
      </c>
      <c r="AY441" s="195" t="s">
        <v>127</v>
      </c>
    </row>
    <row r="442" spans="2:65" s="11" customFormat="1">
      <c r="B442" s="185"/>
      <c r="C442" s="186"/>
      <c r="D442" s="187" t="s">
        <v>135</v>
      </c>
      <c r="E442" s="188" t="s">
        <v>1</v>
      </c>
      <c r="F442" s="189" t="s">
        <v>241</v>
      </c>
      <c r="G442" s="186"/>
      <c r="H442" s="188" t="s">
        <v>1</v>
      </c>
      <c r="I442" s="190"/>
      <c r="J442" s="186"/>
      <c r="K442" s="186"/>
      <c r="L442" s="191"/>
      <c r="M442" s="192"/>
      <c r="N442" s="193"/>
      <c r="O442" s="193"/>
      <c r="P442" s="193"/>
      <c r="Q442" s="193"/>
      <c r="R442" s="193"/>
      <c r="S442" s="193"/>
      <c r="T442" s="194"/>
      <c r="AT442" s="195" t="s">
        <v>135</v>
      </c>
      <c r="AU442" s="195" t="s">
        <v>80</v>
      </c>
      <c r="AV442" s="11" t="s">
        <v>78</v>
      </c>
      <c r="AW442" s="11" t="s">
        <v>32</v>
      </c>
      <c r="AX442" s="11" t="s">
        <v>70</v>
      </c>
      <c r="AY442" s="195" t="s">
        <v>127</v>
      </c>
    </row>
    <row r="443" spans="2:65" s="12" customFormat="1">
      <c r="B443" s="196"/>
      <c r="C443" s="197"/>
      <c r="D443" s="187" t="s">
        <v>135</v>
      </c>
      <c r="E443" s="198" t="s">
        <v>1</v>
      </c>
      <c r="F443" s="199" t="s">
        <v>339</v>
      </c>
      <c r="G443" s="197"/>
      <c r="H443" s="200">
        <v>5.6</v>
      </c>
      <c r="I443" s="201"/>
      <c r="J443" s="197"/>
      <c r="K443" s="197"/>
      <c r="L443" s="202"/>
      <c r="M443" s="203"/>
      <c r="N443" s="204"/>
      <c r="O443" s="204"/>
      <c r="P443" s="204"/>
      <c r="Q443" s="204"/>
      <c r="R443" s="204"/>
      <c r="S443" s="204"/>
      <c r="T443" s="205"/>
      <c r="AT443" s="206" t="s">
        <v>135</v>
      </c>
      <c r="AU443" s="206" t="s">
        <v>80</v>
      </c>
      <c r="AV443" s="12" t="s">
        <v>80</v>
      </c>
      <c r="AW443" s="12" t="s">
        <v>32</v>
      </c>
      <c r="AX443" s="12" t="s">
        <v>70</v>
      </c>
      <c r="AY443" s="206" t="s">
        <v>127</v>
      </c>
    </row>
    <row r="444" spans="2:65" s="12" customFormat="1">
      <c r="B444" s="196"/>
      <c r="C444" s="197"/>
      <c r="D444" s="187" t="s">
        <v>135</v>
      </c>
      <c r="E444" s="198" t="s">
        <v>1</v>
      </c>
      <c r="F444" s="199" t="s">
        <v>340</v>
      </c>
      <c r="G444" s="197"/>
      <c r="H444" s="200">
        <v>-2.64</v>
      </c>
      <c r="I444" s="201"/>
      <c r="J444" s="197"/>
      <c r="K444" s="197"/>
      <c r="L444" s="202"/>
      <c r="M444" s="203"/>
      <c r="N444" s="204"/>
      <c r="O444" s="204"/>
      <c r="P444" s="204"/>
      <c r="Q444" s="204"/>
      <c r="R444" s="204"/>
      <c r="S444" s="204"/>
      <c r="T444" s="205"/>
      <c r="AT444" s="206" t="s">
        <v>135</v>
      </c>
      <c r="AU444" s="206" t="s">
        <v>80</v>
      </c>
      <c r="AV444" s="12" t="s">
        <v>80</v>
      </c>
      <c r="AW444" s="12" t="s">
        <v>32</v>
      </c>
      <c r="AX444" s="12" t="s">
        <v>70</v>
      </c>
      <c r="AY444" s="206" t="s">
        <v>127</v>
      </c>
    </row>
    <row r="445" spans="2:65" s="12" customFormat="1">
      <c r="B445" s="196"/>
      <c r="C445" s="197"/>
      <c r="D445" s="187" t="s">
        <v>135</v>
      </c>
      <c r="E445" s="198" t="s">
        <v>1</v>
      </c>
      <c r="F445" s="199" t="s">
        <v>341</v>
      </c>
      <c r="G445" s="197"/>
      <c r="H445" s="200">
        <v>2.04</v>
      </c>
      <c r="I445" s="201"/>
      <c r="J445" s="197"/>
      <c r="K445" s="197"/>
      <c r="L445" s="202"/>
      <c r="M445" s="203"/>
      <c r="N445" s="204"/>
      <c r="O445" s="204"/>
      <c r="P445" s="204"/>
      <c r="Q445" s="204"/>
      <c r="R445" s="204"/>
      <c r="S445" s="204"/>
      <c r="T445" s="205"/>
      <c r="AT445" s="206" t="s">
        <v>135</v>
      </c>
      <c r="AU445" s="206" t="s">
        <v>80</v>
      </c>
      <c r="AV445" s="12" t="s">
        <v>80</v>
      </c>
      <c r="AW445" s="12" t="s">
        <v>32</v>
      </c>
      <c r="AX445" s="12" t="s">
        <v>70</v>
      </c>
      <c r="AY445" s="206" t="s">
        <v>127</v>
      </c>
    </row>
    <row r="446" spans="2:65" s="11" customFormat="1">
      <c r="B446" s="185"/>
      <c r="C446" s="186"/>
      <c r="D446" s="187" t="s">
        <v>135</v>
      </c>
      <c r="E446" s="188" t="s">
        <v>1</v>
      </c>
      <c r="F446" s="189" t="s">
        <v>233</v>
      </c>
      <c r="G446" s="186"/>
      <c r="H446" s="188" t="s">
        <v>1</v>
      </c>
      <c r="I446" s="190"/>
      <c r="J446" s="186"/>
      <c r="K446" s="186"/>
      <c r="L446" s="191"/>
      <c r="M446" s="192"/>
      <c r="N446" s="193"/>
      <c r="O446" s="193"/>
      <c r="P446" s="193"/>
      <c r="Q446" s="193"/>
      <c r="R446" s="193"/>
      <c r="S446" s="193"/>
      <c r="T446" s="194"/>
      <c r="AT446" s="195" t="s">
        <v>135</v>
      </c>
      <c r="AU446" s="195" t="s">
        <v>80</v>
      </c>
      <c r="AV446" s="11" t="s">
        <v>78</v>
      </c>
      <c r="AW446" s="11" t="s">
        <v>32</v>
      </c>
      <c r="AX446" s="11" t="s">
        <v>70</v>
      </c>
      <c r="AY446" s="195" t="s">
        <v>127</v>
      </c>
    </row>
    <row r="447" spans="2:65" s="12" customFormat="1">
      <c r="B447" s="196"/>
      <c r="C447" s="197"/>
      <c r="D447" s="187" t="s">
        <v>135</v>
      </c>
      <c r="E447" s="198" t="s">
        <v>1</v>
      </c>
      <c r="F447" s="199" t="s">
        <v>342</v>
      </c>
      <c r="G447" s="197"/>
      <c r="H447" s="200">
        <v>1.4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135</v>
      </c>
      <c r="AU447" s="206" t="s">
        <v>80</v>
      </c>
      <c r="AV447" s="12" t="s">
        <v>80</v>
      </c>
      <c r="AW447" s="12" t="s">
        <v>32</v>
      </c>
      <c r="AX447" s="12" t="s">
        <v>70</v>
      </c>
      <c r="AY447" s="206" t="s">
        <v>127</v>
      </c>
    </row>
    <row r="448" spans="2:65" s="12" customFormat="1">
      <c r="B448" s="196"/>
      <c r="C448" s="197"/>
      <c r="D448" s="187" t="s">
        <v>135</v>
      </c>
      <c r="E448" s="198" t="s">
        <v>1</v>
      </c>
      <c r="F448" s="199" t="s">
        <v>343</v>
      </c>
      <c r="G448" s="197"/>
      <c r="H448" s="200">
        <v>-0.66</v>
      </c>
      <c r="I448" s="201"/>
      <c r="J448" s="197"/>
      <c r="K448" s="197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135</v>
      </c>
      <c r="AU448" s="206" t="s">
        <v>80</v>
      </c>
      <c r="AV448" s="12" t="s">
        <v>80</v>
      </c>
      <c r="AW448" s="12" t="s">
        <v>32</v>
      </c>
      <c r="AX448" s="12" t="s">
        <v>70</v>
      </c>
      <c r="AY448" s="206" t="s">
        <v>127</v>
      </c>
    </row>
    <row r="449" spans="2:65" s="12" customFormat="1">
      <c r="B449" s="196"/>
      <c r="C449" s="197"/>
      <c r="D449" s="187" t="s">
        <v>135</v>
      </c>
      <c r="E449" s="198" t="s">
        <v>1</v>
      </c>
      <c r="F449" s="199" t="s">
        <v>344</v>
      </c>
      <c r="G449" s="197"/>
      <c r="H449" s="200">
        <v>0.51</v>
      </c>
      <c r="I449" s="201"/>
      <c r="J449" s="197"/>
      <c r="K449" s="197"/>
      <c r="L449" s="202"/>
      <c r="M449" s="203"/>
      <c r="N449" s="204"/>
      <c r="O449" s="204"/>
      <c r="P449" s="204"/>
      <c r="Q449" s="204"/>
      <c r="R449" s="204"/>
      <c r="S449" s="204"/>
      <c r="T449" s="205"/>
      <c r="AT449" s="206" t="s">
        <v>135</v>
      </c>
      <c r="AU449" s="206" t="s">
        <v>80</v>
      </c>
      <c r="AV449" s="12" t="s">
        <v>80</v>
      </c>
      <c r="AW449" s="12" t="s">
        <v>32</v>
      </c>
      <c r="AX449" s="12" t="s">
        <v>70</v>
      </c>
      <c r="AY449" s="206" t="s">
        <v>127</v>
      </c>
    </row>
    <row r="450" spans="2:65" s="11" customFormat="1">
      <c r="B450" s="185"/>
      <c r="C450" s="186"/>
      <c r="D450" s="187" t="s">
        <v>135</v>
      </c>
      <c r="E450" s="188" t="s">
        <v>1</v>
      </c>
      <c r="F450" s="189" t="s">
        <v>245</v>
      </c>
      <c r="G450" s="186"/>
      <c r="H450" s="188" t="s">
        <v>1</v>
      </c>
      <c r="I450" s="190"/>
      <c r="J450" s="186"/>
      <c r="K450" s="186"/>
      <c r="L450" s="191"/>
      <c r="M450" s="192"/>
      <c r="N450" s="193"/>
      <c r="O450" s="193"/>
      <c r="P450" s="193"/>
      <c r="Q450" s="193"/>
      <c r="R450" s="193"/>
      <c r="S450" s="193"/>
      <c r="T450" s="194"/>
      <c r="AT450" s="195" t="s">
        <v>135</v>
      </c>
      <c r="AU450" s="195" t="s">
        <v>80</v>
      </c>
      <c r="AV450" s="11" t="s">
        <v>78</v>
      </c>
      <c r="AW450" s="11" t="s">
        <v>32</v>
      </c>
      <c r="AX450" s="11" t="s">
        <v>70</v>
      </c>
      <c r="AY450" s="195" t="s">
        <v>127</v>
      </c>
    </row>
    <row r="451" spans="2:65" s="12" customFormat="1">
      <c r="B451" s="196"/>
      <c r="C451" s="197"/>
      <c r="D451" s="187" t="s">
        <v>135</v>
      </c>
      <c r="E451" s="198" t="s">
        <v>1</v>
      </c>
      <c r="F451" s="199" t="s">
        <v>345</v>
      </c>
      <c r="G451" s="197"/>
      <c r="H451" s="200">
        <v>0.72</v>
      </c>
      <c r="I451" s="201"/>
      <c r="J451" s="197"/>
      <c r="K451" s="197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135</v>
      </c>
      <c r="AU451" s="206" t="s">
        <v>80</v>
      </c>
      <c r="AV451" s="12" t="s">
        <v>80</v>
      </c>
      <c r="AW451" s="12" t="s">
        <v>32</v>
      </c>
      <c r="AX451" s="12" t="s">
        <v>70</v>
      </c>
      <c r="AY451" s="206" t="s">
        <v>127</v>
      </c>
    </row>
    <row r="452" spans="2:65" s="14" customFormat="1">
      <c r="B452" s="228"/>
      <c r="C452" s="229"/>
      <c r="D452" s="187" t="s">
        <v>135</v>
      </c>
      <c r="E452" s="230" t="s">
        <v>1</v>
      </c>
      <c r="F452" s="231" t="s">
        <v>337</v>
      </c>
      <c r="G452" s="229"/>
      <c r="H452" s="232">
        <v>6.97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135</v>
      </c>
      <c r="AU452" s="238" t="s">
        <v>80</v>
      </c>
      <c r="AV452" s="14" t="s">
        <v>144</v>
      </c>
      <c r="AW452" s="14" t="s">
        <v>32</v>
      </c>
      <c r="AX452" s="14" t="s">
        <v>70</v>
      </c>
      <c r="AY452" s="238" t="s">
        <v>127</v>
      </c>
    </row>
    <row r="453" spans="2:65" s="11" customFormat="1">
      <c r="B453" s="185"/>
      <c r="C453" s="186"/>
      <c r="D453" s="187" t="s">
        <v>135</v>
      </c>
      <c r="E453" s="188" t="s">
        <v>1</v>
      </c>
      <c r="F453" s="189" t="s">
        <v>346</v>
      </c>
      <c r="G453" s="186"/>
      <c r="H453" s="188" t="s">
        <v>1</v>
      </c>
      <c r="I453" s="190"/>
      <c r="J453" s="186"/>
      <c r="K453" s="186"/>
      <c r="L453" s="191"/>
      <c r="M453" s="192"/>
      <c r="N453" s="193"/>
      <c r="O453" s="193"/>
      <c r="P453" s="193"/>
      <c r="Q453" s="193"/>
      <c r="R453" s="193"/>
      <c r="S453" s="193"/>
      <c r="T453" s="194"/>
      <c r="AT453" s="195" t="s">
        <v>135</v>
      </c>
      <c r="AU453" s="195" t="s">
        <v>80</v>
      </c>
      <c r="AV453" s="11" t="s">
        <v>78</v>
      </c>
      <c r="AW453" s="11" t="s">
        <v>32</v>
      </c>
      <c r="AX453" s="11" t="s">
        <v>70</v>
      </c>
      <c r="AY453" s="195" t="s">
        <v>127</v>
      </c>
    </row>
    <row r="454" spans="2:65" s="11" customFormat="1">
      <c r="B454" s="185"/>
      <c r="C454" s="186"/>
      <c r="D454" s="187" t="s">
        <v>135</v>
      </c>
      <c r="E454" s="188" t="s">
        <v>1</v>
      </c>
      <c r="F454" s="189" t="s">
        <v>347</v>
      </c>
      <c r="G454" s="186"/>
      <c r="H454" s="188" t="s">
        <v>1</v>
      </c>
      <c r="I454" s="190"/>
      <c r="J454" s="186"/>
      <c r="K454" s="186"/>
      <c r="L454" s="191"/>
      <c r="M454" s="192"/>
      <c r="N454" s="193"/>
      <c r="O454" s="193"/>
      <c r="P454" s="193"/>
      <c r="Q454" s="193"/>
      <c r="R454" s="193"/>
      <c r="S454" s="193"/>
      <c r="T454" s="194"/>
      <c r="AT454" s="195" t="s">
        <v>135</v>
      </c>
      <c r="AU454" s="195" t="s">
        <v>80</v>
      </c>
      <c r="AV454" s="11" t="s">
        <v>78</v>
      </c>
      <c r="AW454" s="11" t="s">
        <v>32</v>
      </c>
      <c r="AX454" s="11" t="s">
        <v>70</v>
      </c>
      <c r="AY454" s="195" t="s">
        <v>127</v>
      </c>
    </row>
    <row r="455" spans="2:65" s="12" customFormat="1">
      <c r="B455" s="196"/>
      <c r="C455" s="197"/>
      <c r="D455" s="187" t="s">
        <v>135</v>
      </c>
      <c r="E455" s="198" t="s">
        <v>1</v>
      </c>
      <c r="F455" s="199" t="s">
        <v>348</v>
      </c>
      <c r="G455" s="197"/>
      <c r="H455" s="200">
        <v>3.05</v>
      </c>
      <c r="I455" s="201"/>
      <c r="J455" s="197"/>
      <c r="K455" s="197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135</v>
      </c>
      <c r="AU455" s="206" t="s">
        <v>80</v>
      </c>
      <c r="AV455" s="12" t="s">
        <v>80</v>
      </c>
      <c r="AW455" s="12" t="s">
        <v>32</v>
      </c>
      <c r="AX455" s="12" t="s">
        <v>70</v>
      </c>
      <c r="AY455" s="206" t="s">
        <v>127</v>
      </c>
    </row>
    <row r="456" spans="2:65" s="11" customFormat="1">
      <c r="B456" s="185"/>
      <c r="C456" s="186"/>
      <c r="D456" s="187" t="s">
        <v>135</v>
      </c>
      <c r="E456" s="188" t="s">
        <v>1</v>
      </c>
      <c r="F456" s="189" t="s">
        <v>245</v>
      </c>
      <c r="G456" s="186"/>
      <c r="H456" s="188" t="s">
        <v>1</v>
      </c>
      <c r="I456" s="190"/>
      <c r="J456" s="186"/>
      <c r="K456" s="186"/>
      <c r="L456" s="191"/>
      <c r="M456" s="192"/>
      <c r="N456" s="193"/>
      <c r="O456" s="193"/>
      <c r="P456" s="193"/>
      <c r="Q456" s="193"/>
      <c r="R456" s="193"/>
      <c r="S456" s="193"/>
      <c r="T456" s="194"/>
      <c r="AT456" s="195" t="s">
        <v>135</v>
      </c>
      <c r="AU456" s="195" t="s">
        <v>80</v>
      </c>
      <c r="AV456" s="11" t="s">
        <v>78</v>
      </c>
      <c r="AW456" s="11" t="s">
        <v>32</v>
      </c>
      <c r="AX456" s="11" t="s">
        <v>70</v>
      </c>
      <c r="AY456" s="195" t="s">
        <v>127</v>
      </c>
    </row>
    <row r="457" spans="2:65" s="12" customFormat="1">
      <c r="B457" s="196"/>
      <c r="C457" s="197"/>
      <c r="D457" s="187" t="s">
        <v>135</v>
      </c>
      <c r="E457" s="198" t="s">
        <v>1</v>
      </c>
      <c r="F457" s="199" t="s">
        <v>349</v>
      </c>
      <c r="G457" s="197"/>
      <c r="H457" s="200">
        <v>1.53</v>
      </c>
      <c r="I457" s="201"/>
      <c r="J457" s="197"/>
      <c r="K457" s="197"/>
      <c r="L457" s="202"/>
      <c r="M457" s="203"/>
      <c r="N457" s="204"/>
      <c r="O457" s="204"/>
      <c r="P457" s="204"/>
      <c r="Q457" s="204"/>
      <c r="R457" s="204"/>
      <c r="S457" s="204"/>
      <c r="T457" s="205"/>
      <c r="AT457" s="206" t="s">
        <v>135</v>
      </c>
      <c r="AU457" s="206" t="s">
        <v>80</v>
      </c>
      <c r="AV457" s="12" t="s">
        <v>80</v>
      </c>
      <c r="AW457" s="12" t="s">
        <v>32</v>
      </c>
      <c r="AX457" s="12" t="s">
        <v>70</v>
      </c>
      <c r="AY457" s="206" t="s">
        <v>127</v>
      </c>
    </row>
    <row r="458" spans="2:65" s="14" customFormat="1">
      <c r="B458" s="228"/>
      <c r="C458" s="229"/>
      <c r="D458" s="187" t="s">
        <v>135</v>
      </c>
      <c r="E458" s="230" t="s">
        <v>1</v>
      </c>
      <c r="F458" s="231" t="s">
        <v>337</v>
      </c>
      <c r="G458" s="229"/>
      <c r="H458" s="232">
        <v>4.58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AT458" s="238" t="s">
        <v>135</v>
      </c>
      <c r="AU458" s="238" t="s">
        <v>80</v>
      </c>
      <c r="AV458" s="14" t="s">
        <v>144</v>
      </c>
      <c r="AW458" s="14" t="s">
        <v>32</v>
      </c>
      <c r="AX458" s="14" t="s">
        <v>70</v>
      </c>
      <c r="AY458" s="238" t="s">
        <v>127</v>
      </c>
    </row>
    <row r="459" spans="2:65" s="13" customFormat="1">
      <c r="B459" s="207"/>
      <c r="C459" s="208"/>
      <c r="D459" s="187" t="s">
        <v>135</v>
      </c>
      <c r="E459" s="209" t="s">
        <v>1</v>
      </c>
      <c r="F459" s="210" t="s">
        <v>140</v>
      </c>
      <c r="G459" s="208"/>
      <c r="H459" s="211">
        <v>11.55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135</v>
      </c>
      <c r="AU459" s="217" t="s">
        <v>80</v>
      </c>
      <c r="AV459" s="13" t="s">
        <v>133</v>
      </c>
      <c r="AW459" s="13" t="s">
        <v>32</v>
      </c>
      <c r="AX459" s="13" t="s">
        <v>78</v>
      </c>
      <c r="AY459" s="217" t="s">
        <v>127</v>
      </c>
    </row>
    <row r="460" spans="2:65" s="1" customFormat="1" ht="16.5" customHeight="1">
      <c r="B460" s="33"/>
      <c r="C460" s="173" t="s">
        <v>551</v>
      </c>
      <c r="D460" s="173" t="s">
        <v>128</v>
      </c>
      <c r="E460" s="174" t="s">
        <v>552</v>
      </c>
      <c r="F460" s="175" t="s">
        <v>553</v>
      </c>
      <c r="G460" s="176" t="s">
        <v>309</v>
      </c>
      <c r="H460" s="177">
        <v>1</v>
      </c>
      <c r="I460" s="178"/>
      <c r="J460" s="179">
        <f>ROUND(I460*H460,2)</f>
        <v>0</v>
      </c>
      <c r="K460" s="175" t="s">
        <v>1</v>
      </c>
      <c r="L460" s="37"/>
      <c r="M460" s="180" t="s">
        <v>1</v>
      </c>
      <c r="N460" s="181" t="s">
        <v>41</v>
      </c>
      <c r="O460" s="59"/>
      <c r="P460" s="182">
        <f>O460*H460</f>
        <v>0</v>
      </c>
      <c r="Q460" s="182">
        <v>0</v>
      </c>
      <c r="R460" s="182">
        <f>Q460*H460</f>
        <v>0</v>
      </c>
      <c r="S460" s="182">
        <v>0</v>
      </c>
      <c r="T460" s="183">
        <f>S460*H460</f>
        <v>0</v>
      </c>
      <c r="AR460" s="16" t="s">
        <v>133</v>
      </c>
      <c r="AT460" s="16" t="s">
        <v>128</v>
      </c>
      <c r="AU460" s="16" t="s">
        <v>80</v>
      </c>
      <c r="AY460" s="16" t="s">
        <v>127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6" t="s">
        <v>78</v>
      </c>
      <c r="BK460" s="184">
        <f>ROUND(I460*H460,2)</f>
        <v>0</v>
      </c>
      <c r="BL460" s="16" t="s">
        <v>133</v>
      </c>
      <c r="BM460" s="16" t="s">
        <v>554</v>
      </c>
    </row>
    <row r="461" spans="2:65" s="12" customFormat="1">
      <c r="B461" s="196"/>
      <c r="C461" s="197"/>
      <c r="D461" s="187" t="s">
        <v>135</v>
      </c>
      <c r="E461" s="198" t="s">
        <v>1</v>
      </c>
      <c r="F461" s="199" t="s">
        <v>555</v>
      </c>
      <c r="G461" s="197"/>
      <c r="H461" s="200">
        <v>1</v>
      </c>
      <c r="I461" s="201"/>
      <c r="J461" s="197"/>
      <c r="K461" s="197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135</v>
      </c>
      <c r="AU461" s="206" t="s">
        <v>80</v>
      </c>
      <c r="AV461" s="12" t="s">
        <v>80</v>
      </c>
      <c r="AW461" s="12" t="s">
        <v>32</v>
      </c>
      <c r="AX461" s="12" t="s">
        <v>70</v>
      </c>
      <c r="AY461" s="206" t="s">
        <v>127</v>
      </c>
    </row>
    <row r="462" spans="2:65" s="13" customFormat="1">
      <c r="B462" s="207"/>
      <c r="C462" s="208"/>
      <c r="D462" s="187" t="s">
        <v>135</v>
      </c>
      <c r="E462" s="209" t="s">
        <v>1</v>
      </c>
      <c r="F462" s="210" t="s">
        <v>140</v>
      </c>
      <c r="G462" s="208"/>
      <c r="H462" s="211">
        <v>1</v>
      </c>
      <c r="I462" s="212"/>
      <c r="J462" s="208"/>
      <c r="K462" s="208"/>
      <c r="L462" s="213"/>
      <c r="M462" s="214"/>
      <c r="N462" s="215"/>
      <c r="O462" s="215"/>
      <c r="P462" s="215"/>
      <c r="Q462" s="215"/>
      <c r="R462" s="215"/>
      <c r="S462" s="215"/>
      <c r="T462" s="216"/>
      <c r="AT462" s="217" t="s">
        <v>135</v>
      </c>
      <c r="AU462" s="217" t="s">
        <v>80</v>
      </c>
      <c r="AV462" s="13" t="s">
        <v>133</v>
      </c>
      <c r="AW462" s="13" t="s">
        <v>32</v>
      </c>
      <c r="AX462" s="13" t="s">
        <v>78</v>
      </c>
      <c r="AY462" s="217" t="s">
        <v>127</v>
      </c>
    </row>
    <row r="463" spans="2:65" s="10" customFormat="1" ht="22.9" customHeight="1">
      <c r="B463" s="157"/>
      <c r="C463" s="158"/>
      <c r="D463" s="159" t="s">
        <v>69</v>
      </c>
      <c r="E463" s="171" t="s">
        <v>556</v>
      </c>
      <c r="F463" s="171" t="s">
        <v>1245</v>
      </c>
      <c r="G463" s="158"/>
      <c r="H463" s="158"/>
      <c r="I463" s="161"/>
      <c r="J463" s="172">
        <f>BK463</f>
        <v>0</v>
      </c>
      <c r="K463" s="158"/>
      <c r="L463" s="163"/>
      <c r="M463" s="164"/>
      <c r="N463" s="165"/>
      <c r="O463" s="165"/>
      <c r="P463" s="166">
        <f>SUM(P464:P473)</f>
        <v>0</v>
      </c>
      <c r="Q463" s="165"/>
      <c r="R463" s="166">
        <f>SUM(R464:R473)</f>
        <v>0.19727859000000003</v>
      </c>
      <c r="S463" s="165"/>
      <c r="T463" s="167">
        <f>SUM(T464:T473)</f>
        <v>0.19563000000000003</v>
      </c>
      <c r="AR463" s="168" t="s">
        <v>78</v>
      </c>
      <c r="AT463" s="169" t="s">
        <v>69</v>
      </c>
      <c r="AU463" s="169" t="s">
        <v>78</v>
      </c>
      <c r="AY463" s="168" t="s">
        <v>127</v>
      </c>
      <c r="BK463" s="170">
        <f>SUM(BK464:BK473)</f>
        <v>0</v>
      </c>
    </row>
    <row r="464" spans="2:65" s="1" customFormat="1" ht="16.5" customHeight="1">
      <c r="B464" s="33"/>
      <c r="C464" s="173" t="s">
        <v>557</v>
      </c>
      <c r="D464" s="173" t="s">
        <v>128</v>
      </c>
      <c r="E464" s="174" t="s">
        <v>558</v>
      </c>
      <c r="F464" s="175" t="s">
        <v>559</v>
      </c>
      <c r="G464" s="176" t="s">
        <v>131</v>
      </c>
      <c r="H464" s="177">
        <v>1.7330000000000001</v>
      </c>
      <c r="I464" s="178"/>
      <c r="J464" s="179">
        <f>ROUND(I464*H464,2)</f>
        <v>0</v>
      </c>
      <c r="K464" s="175" t="s">
        <v>132</v>
      </c>
      <c r="L464" s="37"/>
      <c r="M464" s="180" t="s">
        <v>1</v>
      </c>
      <c r="N464" s="181" t="s">
        <v>41</v>
      </c>
      <c r="O464" s="59"/>
      <c r="P464" s="182">
        <f>O464*H464</f>
        <v>0</v>
      </c>
      <c r="Q464" s="182">
        <v>0</v>
      </c>
      <c r="R464" s="182">
        <f>Q464*H464</f>
        <v>0</v>
      </c>
      <c r="S464" s="182">
        <v>0.11</v>
      </c>
      <c r="T464" s="183">
        <f>S464*H464</f>
        <v>0.19063000000000002</v>
      </c>
      <c r="AR464" s="16" t="s">
        <v>133</v>
      </c>
      <c r="AT464" s="16" t="s">
        <v>128</v>
      </c>
      <c r="AU464" s="16" t="s">
        <v>80</v>
      </c>
      <c r="AY464" s="16" t="s">
        <v>127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6" t="s">
        <v>78</v>
      </c>
      <c r="BK464" s="184">
        <f>ROUND(I464*H464,2)</f>
        <v>0</v>
      </c>
      <c r="BL464" s="16" t="s">
        <v>133</v>
      </c>
      <c r="BM464" s="16" t="s">
        <v>560</v>
      </c>
    </row>
    <row r="465" spans="2:65" s="11" customFormat="1">
      <c r="B465" s="185"/>
      <c r="C465" s="186"/>
      <c r="D465" s="187" t="s">
        <v>135</v>
      </c>
      <c r="E465" s="188" t="s">
        <v>1</v>
      </c>
      <c r="F465" s="189" t="s">
        <v>561</v>
      </c>
      <c r="G465" s="186"/>
      <c r="H465" s="188" t="s">
        <v>1</v>
      </c>
      <c r="I465" s="190"/>
      <c r="J465" s="186"/>
      <c r="K465" s="186"/>
      <c r="L465" s="191"/>
      <c r="M465" s="192"/>
      <c r="N465" s="193"/>
      <c r="O465" s="193"/>
      <c r="P465" s="193"/>
      <c r="Q465" s="193"/>
      <c r="R465" s="193"/>
      <c r="S465" s="193"/>
      <c r="T465" s="194"/>
      <c r="AT465" s="195" t="s">
        <v>135</v>
      </c>
      <c r="AU465" s="195" t="s">
        <v>80</v>
      </c>
      <c r="AV465" s="11" t="s">
        <v>78</v>
      </c>
      <c r="AW465" s="11" t="s">
        <v>32</v>
      </c>
      <c r="AX465" s="11" t="s">
        <v>70</v>
      </c>
      <c r="AY465" s="195" t="s">
        <v>127</v>
      </c>
    </row>
    <row r="466" spans="2:65" s="12" customFormat="1">
      <c r="B466" s="196"/>
      <c r="C466" s="197"/>
      <c r="D466" s="187" t="s">
        <v>135</v>
      </c>
      <c r="E466" s="198" t="s">
        <v>1</v>
      </c>
      <c r="F466" s="199" t="s">
        <v>562</v>
      </c>
      <c r="G466" s="197"/>
      <c r="H466" s="200">
        <v>1.7330000000000001</v>
      </c>
      <c r="I466" s="201"/>
      <c r="J466" s="197"/>
      <c r="K466" s="197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135</v>
      </c>
      <c r="AU466" s="206" t="s">
        <v>80</v>
      </c>
      <c r="AV466" s="12" t="s">
        <v>80</v>
      </c>
      <c r="AW466" s="12" t="s">
        <v>32</v>
      </c>
      <c r="AX466" s="12" t="s">
        <v>70</v>
      </c>
      <c r="AY466" s="206" t="s">
        <v>127</v>
      </c>
    </row>
    <row r="467" spans="2:65" s="13" customFormat="1">
      <c r="B467" s="207"/>
      <c r="C467" s="208"/>
      <c r="D467" s="187" t="s">
        <v>135</v>
      </c>
      <c r="E467" s="209" t="s">
        <v>1</v>
      </c>
      <c r="F467" s="210" t="s">
        <v>140</v>
      </c>
      <c r="G467" s="208"/>
      <c r="H467" s="211">
        <v>1.7330000000000001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135</v>
      </c>
      <c r="AU467" s="217" t="s">
        <v>80</v>
      </c>
      <c r="AV467" s="13" t="s">
        <v>133</v>
      </c>
      <c r="AW467" s="13" t="s">
        <v>32</v>
      </c>
      <c r="AX467" s="13" t="s">
        <v>78</v>
      </c>
      <c r="AY467" s="217" t="s">
        <v>127</v>
      </c>
    </row>
    <row r="468" spans="2:65" s="1" customFormat="1" ht="16.5" customHeight="1">
      <c r="B468" s="33"/>
      <c r="C468" s="173" t="s">
        <v>218</v>
      </c>
      <c r="D468" s="173" t="s">
        <v>128</v>
      </c>
      <c r="E468" s="174" t="s">
        <v>563</v>
      </c>
      <c r="F468" s="175" t="s">
        <v>564</v>
      </c>
      <c r="G468" s="176" t="s">
        <v>131</v>
      </c>
      <c r="H468" s="177">
        <v>1.7330000000000001</v>
      </c>
      <c r="I468" s="178"/>
      <c r="J468" s="179">
        <f t="shared" ref="J468:J473" si="10">ROUND(I468*H468,2)</f>
        <v>0</v>
      </c>
      <c r="K468" s="175" t="s">
        <v>132</v>
      </c>
      <c r="L468" s="37"/>
      <c r="M468" s="180" t="s">
        <v>1</v>
      </c>
      <c r="N468" s="181" t="s">
        <v>41</v>
      </c>
      <c r="O468" s="59"/>
      <c r="P468" s="182">
        <f t="shared" ref="P468:P473" si="11">O468*H468</f>
        <v>0</v>
      </c>
      <c r="Q468" s="182">
        <v>0</v>
      </c>
      <c r="R468" s="182">
        <f t="shared" ref="R468:R473" si="12">Q468*H468</f>
        <v>0</v>
      </c>
      <c r="S468" s="182">
        <v>0</v>
      </c>
      <c r="T468" s="183">
        <f t="shared" ref="T468:T473" si="13">S468*H468</f>
        <v>0</v>
      </c>
      <c r="AR468" s="16" t="s">
        <v>133</v>
      </c>
      <c r="AT468" s="16" t="s">
        <v>128</v>
      </c>
      <c r="AU468" s="16" t="s">
        <v>80</v>
      </c>
      <c r="AY468" s="16" t="s">
        <v>127</v>
      </c>
      <c r="BE468" s="184">
        <f t="shared" ref="BE468:BE473" si="14">IF(N468="základní",J468,0)</f>
        <v>0</v>
      </c>
      <c r="BF468" s="184">
        <f t="shared" ref="BF468:BF473" si="15">IF(N468="snížená",J468,0)</f>
        <v>0</v>
      </c>
      <c r="BG468" s="184">
        <f t="shared" ref="BG468:BG473" si="16">IF(N468="zákl. přenesená",J468,0)</f>
        <v>0</v>
      </c>
      <c r="BH468" s="184">
        <f t="shared" ref="BH468:BH473" si="17">IF(N468="sníž. přenesená",J468,0)</f>
        <v>0</v>
      </c>
      <c r="BI468" s="184">
        <f t="shared" ref="BI468:BI473" si="18">IF(N468="nulová",J468,0)</f>
        <v>0</v>
      </c>
      <c r="BJ468" s="16" t="s">
        <v>78</v>
      </c>
      <c r="BK468" s="184">
        <f t="shared" ref="BK468:BK473" si="19">ROUND(I468*H468,2)</f>
        <v>0</v>
      </c>
      <c r="BL468" s="16" t="s">
        <v>133</v>
      </c>
      <c r="BM468" s="16" t="s">
        <v>565</v>
      </c>
    </row>
    <row r="469" spans="2:65" s="1" customFormat="1" ht="16.5" customHeight="1">
      <c r="B469" s="33"/>
      <c r="C469" s="173" t="s">
        <v>566</v>
      </c>
      <c r="D469" s="173" t="s">
        <v>128</v>
      </c>
      <c r="E469" s="174" t="s">
        <v>567</v>
      </c>
      <c r="F469" s="175" t="s">
        <v>568</v>
      </c>
      <c r="G469" s="176" t="s">
        <v>131</v>
      </c>
      <c r="H469" s="177">
        <v>1.7330000000000001</v>
      </c>
      <c r="I469" s="178"/>
      <c r="J469" s="179">
        <f t="shared" si="10"/>
        <v>0</v>
      </c>
      <c r="K469" s="175" t="s">
        <v>132</v>
      </c>
      <c r="L469" s="37"/>
      <c r="M469" s="180" t="s">
        <v>1</v>
      </c>
      <c r="N469" s="181" t="s">
        <v>41</v>
      </c>
      <c r="O469" s="59"/>
      <c r="P469" s="182">
        <f t="shared" si="11"/>
        <v>0</v>
      </c>
      <c r="Q469" s="182">
        <v>0</v>
      </c>
      <c r="R469" s="182">
        <f t="shared" si="12"/>
        <v>0</v>
      </c>
      <c r="S469" s="182">
        <v>0</v>
      </c>
      <c r="T469" s="183">
        <f t="shared" si="13"/>
        <v>0</v>
      </c>
      <c r="AR469" s="16" t="s">
        <v>133</v>
      </c>
      <c r="AT469" s="16" t="s">
        <v>128</v>
      </c>
      <c r="AU469" s="16" t="s">
        <v>80</v>
      </c>
      <c r="AY469" s="16" t="s">
        <v>127</v>
      </c>
      <c r="BE469" s="184">
        <f t="shared" si="14"/>
        <v>0</v>
      </c>
      <c r="BF469" s="184">
        <f t="shared" si="15"/>
        <v>0</v>
      </c>
      <c r="BG469" s="184">
        <f t="shared" si="16"/>
        <v>0</v>
      </c>
      <c r="BH469" s="184">
        <f t="shared" si="17"/>
        <v>0</v>
      </c>
      <c r="BI469" s="184">
        <f t="shared" si="18"/>
        <v>0</v>
      </c>
      <c r="BJ469" s="16" t="s">
        <v>78</v>
      </c>
      <c r="BK469" s="184">
        <f t="shared" si="19"/>
        <v>0</v>
      </c>
      <c r="BL469" s="16" t="s">
        <v>133</v>
      </c>
      <c r="BM469" s="16" t="s">
        <v>569</v>
      </c>
    </row>
    <row r="470" spans="2:65" s="1" customFormat="1" ht="16.5" customHeight="1">
      <c r="B470" s="33"/>
      <c r="C470" s="173" t="s">
        <v>570</v>
      </c>
      <c r="D470" s="173" t="s">
        <v>128</v>
      </c>
      <c r="E470" s="174" t="s">
        <v>571</v>
      </c>
      <c r="F470" s="175" t="s">
        <v>572</v>
      </c>
      <c r="G470" s="176" t="s">
        <v>131</v>
      </c>
      <c r="H470" s="177">
        <v>1.7330000000000001</v>
      </c>
      <c r="I470" s="178"/>
      <c r="J470" s="179">
        <f t="shared" si="10"/>
        <v>0</v>
      </c>
      <c r="K470" s="175" t="s">
        <v>132</v>
      </c>
      <c r="L470" s="37"/>
      <c r="M470" s="180" t="s">
        <v>1</v>
      </c>
      <c r="N470" s="181" t="s">
        <v>41</v>
      </c>
      <c r="O470" s="59"/>
      <c r="P470" s="182">
        <f t="shared" si="11"/>
        <v>0</v>
      </c>
      <c r="Q470" s="182">
        <v>9.9750000000000005E-2</v>
      </c>
      <c r="R470" s="182">
        <f t="shared" si="12"/>
        <v>0.17286675000000001</v>
      </c>
      <c r="S470" s="182">
        <v>0</v>
      </c>
      <c r="T470" s="183">
        <f t="shared" si="13"/>
        <v>0</v>
      </c>
      <c r="AR470" s="16" t="s">
        <v>133</v>
      </c>
      <c r="AT470" s="16" t="s">
        <v>128</v>
      </c>
      <c r="AU470" s="16" t="s">
        <v>80</v>
      </c>
      <c r="AY470" s="16" t="s">
        <v>127</v>
      </c>
      <c r="BE470" s="184">
        <f t="shared" si="14"/>
        <v>0</v>
      </c>
      <c r="BF470" s="184">
        <f t="shared" si="15"/>
        <v>0</v>
      </c>
      <c r="BG470" s="184">
        <f t="shared" si="16"/>
        <v>0</v>
      </c>
      <c r="BH470" s="184">
        <f t="shared" si="17"/>
        <v>0</v>
      </c>
      <c r="BI470" s="184">
        <f t="shared" si="18"/>
        <v>0</v>
      </c>
      <c r="BJ470" s="16" t="s">
        <v>78</v>
      </c>
      <c r="BK470" s="184">
        <f t="shared" si="19"/>
        <v>0</v>
      </c>
      <c r="BL470" s="16" t="s">
        <v>133</v>
      </c>
      <c r="BM470" s="16" t="s">
        <v>573</v>
      </c>
    </row>
    <row r="471" spans="2:65" s="1" customFormat="1" ht="16.5" customHeight="1">
      <c r="B471" s="33"/>
      <c r="C471" s="173" t="s">
        <v>574</v>
      </c>
      <c r="D471" s="173" t="s">
        <v>128</v>
      </c>
      <c r="E471" s="174" t="s">
        <v>575</v>
      </c>
      <c r="F471" s="175" t="s">
        <v>576</v>
      </c>
      <c r="G471" s="176" t="s">
        <v>131</v>
      </c>
      <c r="H471" s="177">
        <v>1.7330000000000001</v>
      </c>
      <c r="I471" s="178"/>
      <c r="J471" s="179">
        <f t="shared" si="10"/>
        <v>0</v>
      </c>
      <c r="K471" s="175" t="s">
        <v>132</v>
      </c>
      <c r="L471" s="37"/>
      <c r="M471" s="180" t="s">
        <v>1</v>
      </c>
      <c r="N471" s="181" t="s">
        <v>41</v>
      </c>
      <c r="O471" s="59"/>
      <c r="P471" s="182">
        <f t="shared" si="11"/>
        <v>0</v>
      </c>
      <c r="Q471" s="182">
        <v>8.8999999999999999E-3</v>
      </c>
      <c r="R471" s="182">
        <f t="shared" si="12"/>
        <v>1.54237E-2</v>
      </c>
      <c r="S471" s="182">
        <v>0</v>
      </c>
      <c r="T471" s="183">
        <f t="shared" si="13"/>
        <v>0</v>
      </c>
      <c r="AR471" s="16" t="s">
        <v>133</v>
      </c>
      <c r="AT471" s="16" t="s">
        <v>128</v>
      </c>
      <c r="AU471" s="16" t="s">
        <v>80</v>
      </c>
      <c r="AY471" s="16" t="s">
        <v>127</v>
      </c>
      <c r="BE471" s="184">
        <f t="shared" si="14"/>
        <v>0</v>
      </c>
      <c r="BF471" s="184">
        <f t="shared" si="15"/>
        <v>0</v>
      </c>
      <c r="BG471" s="184">
        <f t="shared" si="16"/>
        <v>0</v>
      </c>
      <c r="BH471" s="184">
        <f t="shared" si="17"/>
        <v>0</v>
      </c>
      <c r="BI471" s="184">
        <f t="shared" si="18"/>
        <v>0</v>
      </c>
      <c r="BJ471" s="16" t="s">
        <v>78</v>
      </c>
      <c r="BK471" s="184">
        <f t="shared" si="19"/>
        <v>0</v>
      </c>
      <c r="BL471" s="16" t="s">
        <v>133</v>
      </c>
      <c r="BM471" s="16" t="s">
        <v>577</v>
      </c>
    </row>
    <row r="472" spans="2:65" s="1" customFormat="1" ht="16.5" customHeight="1">
      <c r="B472" s="33"/>
      <c r="C472" s="173" t="s">
        <v>578</v>
      </c>
      <c r="D472" s="173" t="s">
        <v>128</v>
      </c>
      <c r="E472" s="174" t="s">
        <v>579</v>
      </c>
      <c r="F472" s="175" t="s">
        <v>580</v>
      </c>
      <c r="G472" s="176" t="s">
        <v>131</v>
      </c>
      <c r="H472" s="177">
        <v>1.7330000000000001</v>
      </c>
      <c r="I472" s="178"/>
      <c r="J472" s="179">
        <f t="shared" si="10"/>
        <v>0</v>
      </c>
      <c r="K472" s="175" t="s">
        <v>132</v>
      </c>
      <c r="L472" s="37"/>
      <c r="M472" s="180" t="s">
        <v>1</v>
      </c>
      <c r="N472" s="181" t="s">
        <v>41</v>
      </c>
      <c r="O472" s="59"/>
      <c r="P472" s="182">
        <f t="shared" si="11"/>
        <v>0</v>
      </c>
      <c r="Q472" s="182">
        <v>1.58E-3</v>
      </c>
      <c r="R472" s="182">
        <f t="shared" si="12"/>
        <v>2.73814E-3</v>
      </c>
      <c r="S472" s="182">
        <v>0</v>
      </c>
      <c r="T472" s="183">
        <f t="shared" si="13"/>
        <v>0</v>
      </c>
      <c r="AR472" s="16" t="s">
        <v>133</v>
      </c>
      <c r="AT472" s="16" t="s">
        <v>128</v>
      </c>
      <c r="AU472" s="16" t="s">
        <v>80</v>
      </c>
      <c r="AY472" s="16" t="s">
        <v>127</v>
      </c>
      <c r="BE472" s="184">
        <f t="shared" si="14"/>
        <v>0</v>
      </c>
      <c r="BF472" s="184">
        <f t="shared" si="15"/>
        <v>0</v>
      </c>
      <c r="BG472" s="184">
        <f t="shared" si="16"/>
        <v>0</v>
      </c>
      <c r="BH472" s="184">
        <f t="shared" si="17"/>
        <v>0</v>
      </c>
      <c r="BI472" s="184">
        <f t="shared" si="18"/>
        <v>0</v>
      </c>
      <c r="BJ472" s="16" t="s">
        <v>78</v>
      </c>
      <c r="BK472" s="184">
        <f t="shared" si="19"/>
        <v>0</v>
      </c>
      <c r="BL472" s="16" t="s">
        <v>133</v>
      </c>
      <c r="BM472" s="16" t="s">
        <v>581</v>
      </c>
    </row>
    <row r="473" spans="2:65" s="1" customFormat="1" ht="22.5" customHeight="1">
      <c r="B473" s="33"/>
      <c r="C473" s="173" t="s">
        <v>582</v>
      </c>
      <c r="D473" s="173" t="s">
        <v>128</v>
      </c>
      <c r="E473" s="174" t="s">
        <v>583</v>
      </c>
      <c r="F473" s="175" t="s">
        <v>584</v>
      </c>
      <c r="G473" s="176" t="s">
        <v>199</v>
      </c>
      <c r="H473" s="177">
        <v>5</v>
      </c>
      <c r="I473" s="178"/>
      <c r="J473" s="179">
        <f t="shared" si="10"/>
        <v>0</v>
      </c>
      <c r="K473" s="175" t="s">
        <v>132</v>
      </c>
      <c r="L473" s="37"/>
      <c r="M473" s="180" t="s">
        <v>1</v>
      </c>
      <c r="N473" s="181" t="s">
        <v>41</v>
      </c>
      <c r="O473" s="59"/>
      <c r="P473" s="182">
        <f t="shared" si="11"/>
        <v>0</v>
      </c>
      <c r="Q473" s="182">
        <v>1.25E-3</v>
      </c>
      <c r="R473" s="182">
        <f t="shared" si="12"/>
        <v>6.2500000000000003E-3</v>
      </c>
      <c r="S473" s="182">
        <v>1E-3</v>
      </c>
      <c r="T473" s="183">
        <f t="shared" si="13"/>
        <v>5.0000000000000001E-3</v>
      </c>
      <c r="AR473" s="16" t="s">
        <v>133</v>
      </c>
      <c r="AT473" s="16" t="s">
        <v>128</v>
      </c>
      <c r="AU473" s="16" t="s">
        <v>80</v>
      </c>
      <c r="AY473" s="16" t="s">
        <v>127</v>
      </c>
      <c r="BE473" s="184">
        <f t="shared" si="14"/>
        <v>0</v>
      </c>
      <c r="BF473" s="184">
        <f t="shared" si="15"/>
        <v>0</v>
      </c>
      <c r="BG473" s="184">
        <f t="shared" si="16"/>
        <v>0</v>
      </c>
      <c r="BH473" s="184">
        <f t="shared" si="17"/>
        <v>0</v>
      </c>
      <c r="BI473" s="184">
        <f t="shared" si="18"/>
        <v>0</v>
      </c>
      <c r="BJ473" s="16" t="s">
        <v>78</v>
      </c>
      <c r="BK473" s="184">
        <f t="shared" si="19"/>
        <v>0</v>
      </c>
      <c r="BL473" s="16" t="s">
        <v>133</v>
      </c>
      <c r="BM473" s="16" t="s">
        <v>585</v>
      </c>
    </row>
    <row r="474" spans="2:65" s="10" customFormat="1" ht="22.9" customHeight="1">
      <c r="B474" s="157"/>
      <c r="C474" s="158"/>
      <c r="D474" s="159" t="s">
        <v>69</v>
      </c>
      <c r="E474" s="171" t="s">
        <v>586</v>
      </c>
      <c r="F474" s="171" t="s">
        <v>1246</v>
      </c>
      <c r="G474" s="158"/>
      <c r="H474" s="158"/>
      <c r="I474" s="161"/>
      <c r="J474" s="172">
        <f>BK474</f>
        <v>0</v>
      </c>
      <c r="K474" s="158"/>
      <c r="L474" s="163"/>
      <c r="M474" s="164"/>
      <c r="N474" s="165"/>
      <c r="O474" s="165"/>
      <c r="P474" s="166">
        <f>SUM(P475:P511)</f>
        <v>0</v>
      </c>
      <c r="Q474" s="165"/>
      <c r="R474" s="166">
        <f>SUM(R475:R511)</f>
        <v>5.6490999999999998</v>
      </c>
      <c r="S474" s="165"/>
      <c r="T474" s="167">
        <f>SUM(T475:T511)</f>
        <v>5.7155599999999991</v>
      </c>
      <c r="AR474" s="168" t="s">
        <v>78</v>
      </c>
      <c r="AT474" s="169" t="s">
        <v>69</v>
      </c>
      <c r="AU474" s="169" t="s">
        <v>78</v>
      </c>
      <c r="AY474" s="168" t="s">
        <v>127</v>
      </c>
      <c r="BK474" s="170">
        <f>SUM(BK475:BK511)</f>
        <v>0</v>
      </c>
    </row>
    <row r="475" spans="2:65" s="1" customFormat="1" ht="16.5" customHeight="1">
      <c r="B475" s="33"/>
      <c r="C475" s="173" t="s">
        <v>587</v>
      </c>
      <c r="D475" s="173" t="s">
        <v>128</v>
      </c>
      <c r="E475" s="174" t="s">
        <v>588</v>
      </c>
      <c r="F475" s="175" t="s">
        <v>589</v>
      </c>
      <c r="G475" s="176" t="s">
        <v>131</v>
      </c>
      <c r="H475" s="177">
        <v>6.6459999999999999</v>
      </c>
      <c r="I475" s="178"/>
      <c r="J475" s="179">
        <f>ROUND(I475*H475,2)</f>
        <v>0</v>
      </c>
      <c r="K475" s="175" t="s">
        <v>1</v>
      </c>
      <c r="L475" s="37"/>
      <c r="M475" s="180" t="s">
        <v>1</v>
      </c>
      <c r="N475" s="181" t="s">
        <v>41</v>
      </c>
      <c r="O475" s="59"/>
      <c r="P475" s="182">
        <f>O475*H475</f>
        <v>0</v>
      </c>
      <c r="Q475" s="182">
        <v>0</v>
      </c>
      <c r="R475" s="182">
        <f>Q475*H475</f>
        <v>0</v>
      </c>
      <c r="S475" s="182">
        <v>0.4</v>
      </c>
      <c r="T475" s="183">
        <f>S475*H475</f>
        <v>2.6584000000000003</v>
      </c>
      <c r="AR475" s="16" t="s">
        <v>133</v>
      </c>
      <c r="AT475" s="16" t="s">
        <v>128</v>
      </c>
      <c r="AU475" s="16" t="s">
        <v>80</v>
      </c>
      <c r="AY475" s="16" t="s">
        <v>127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6" t="s">
        <v>78</v>
      </c>
      <c r="BK475" s="184">
        <f>ROUND(I475*H475,2)</f>
        <v>0</v>
      </c>
      <c r="BL475" s="16" t="s">
        <v>133</v>
      </c>
      <c r="BM475" s="16" t="s">
        <v>590</v>
      </c>
    </row>
    <row r="476" spans="2:65" s="11" customFormat="1">
      <c r="B476" s="185"/>
      <c r="C476" s="186"/>
      <c r="D476" s="187" t="s">
        <v>135</v>
      </c>
      <c r="E476" s="188" t="s">
        <v>1</v>
      </c>
      <c r="F476" s="189" t="s">
        <v>591</v>
      </c>
      <c r="G476" s="186"/>
      <c r="H476" s="188" t="s">
        <v>1</v>
      </c>
      <c r="I476" s="190"/>
      <c r="J476" s="186"/>
      <c r="K476" s="186"/>
      <c r="L476" s="191"/>
      <c r="M476" s="192"/>
      <c r="N476" s="193"/>
      <c r="O476" s="193"/>
      <c r="P476" s="193"/>
      <c r="Q476" s="193"/>
      <c r="R476" s="193"/>
      <c r="S476" s="193"/>
      <c r="T476" s="194"/>
      <c r="AT476" s="195" t="s">
        <v>135</v>
      </c>
      <c r="AU476" s="195" t="s">
        <v>80</v>
      </c>
      <c r="AV476" s="11" t="s">
        <v>78</v>
      </c>
      <c r="AW476" s="11" t="s">
        <v>32</v>
      </c>
      <c r="AX476" s="11" t="s">
        <v>70</v>
      </c>
      <c r="AY476" s="195" t="s">
        <v>127</v>
      </c>
    </row>
    <row r="477" spans="2:65" s="11" customFormat="1">
      <c r="B477" s="185"/>
      <c r="C477" s="186"/>
      <c r="D477" s="187" t="s">
        <v>135</v>
      </c>
      <c r="E477" s="188" t="s">
        <v>1</v>
      </c>
      <c r="F477" s="189" t="s">
        <v>233</v>
      </c>
      <c r="G477" s="186"/>
      <c r="H477" s="188" t="s">
        <v>1</v>
      </c>
      <c r="I477" s="190"/>
      <c r="J477" s="186"/>
      <c r="K477" s="186"/>
      <c r="L477" s="191"/>
      <c r="M477" s="192"/>
      <c r="N477" s="193"/>
      <c r="O477" s="193"/>
      <c r="P477" s="193"/>
      <c r="Q477" s="193"/>
      <c r="R477" s="193"/>
      <c r="S477" s="193"/>
      <c r="T477" s="194"/>
      <c r="AT477" s="195" t="s">
        <v>135</v>
      </c>
      <c r="AU477" s="195" t="s">
        <v>80</v>
      </c>
      <c r="AV477" s="11" t="s">
        <v>78</v>
      </c>
      <c r="AW477" s="11" t="s">
        <v>32</v>
      </c>
      <c r="AX477" s="11" t="s">
        <v>70</v>
      </c>
      <c r="AY477" s="195" t="s">
        <v>127</v>
      </c>
    </row>
    <row r="478" spans="2:65" s="12" customFormat="1">
      <c r="B478" s="196"/>
      <c r="C478" s="197"/>
      <c r="D478" s="187" t="s">
        <v>135</v>
      </c>
      <c r="E478" s="198" t="s">
        <v>1</v>
      </c>
      <c r="F478" s="199" t="s">
        <v>592</v>
      </c>
      <c r="G478" s="197"/>
      <c r="H478" s="200">
        <v>2.464</v>
      </c>
      <c r="I478" s="201"/>
      <c r="J478" s="197"/>
      <c r="K478" s="197"/>
      <c r="L478" s="202"/>
      <c r="M478" s="203"/>
      <c r="N478" s="204"/>
      <c r="O478" s="204"/>
      <c r="P478" s="204"/>
      <c r="Q478" s="204"/>
      <c r="R478" s="204"/>
      <c r="S478" s="204"/>
      <c r="T478" s="205"/>
      <c r="AT478" s="206" t="s">
        <v>135</v>
      </c>
      <c r="AU478" s="206" t="s">
        <v>80</v>
      </c>
      <c r="AV478" s="12" t="s">
        <v>80</v>
      </c>
      <c r="AW478" s="12" t="s">
        <v>32</v>
      </c>
      <c r="AX478" s="12" t="s">
        <v>70</v>
      </c>
      <c r="AY478" s="206" t="s">
        <v>127</v>
      </c>
    </row>
    <row r="479" spans="2:65" s="11" customFormat="1">
      <c r="B479" s="185"/>
      <c r="C479" s="186"/>
      <c r="D479" s="187" t="s">
        <v>135</v>
      </c>
      <c r="E479" s="188" t="s">
        <v>1</v>
      </c>
      <c r="F479" s="189" t="s">
        <v>236</v>
      </c>
      <c r="G479" s="186"/>
      <c r="H479" s="188" t="s">
        <v>1</v>
      </c>
      <c r="I479" s="190"/>
      <c r="J479" s="186"/>
      <c r="K479" s="186"/>
      <c r="L479" s="191"/>
      <c r="M479" s="192"/>
      <c r="N479" s="193"/>
      <c r="O479" s="193"/>
      <c r="P479" s="193"/>
      <c r="Q479" s="193"/>
      <c r="R479" s="193"/>
      <c r="S479" s="193"/>
      <c r="T479" s="194"/>
      <c r="AT479" s="195" t="s">
        <v>135</v>
      </c>
      <c r="AU479" s="195" t="s">
        <v>80</v>
      </c>
      <c r="AV479" s="11" t="s">
        <v>78</v>
      </c>
      <c r="AW479" s="11" t="s">
        <v>32</v>
      </c>
      <c r="AX479" s="11" t="s">
        <v>70</v>
      </c>
      <c r="AY479" s="195" t="s">
        <v>127</v>
      </c>
    </row>
    <row r="480" spans="2:65" s="12" customFormat="1">
      <c r="B480" s="196"/>
      <c r="C480" s="197"/>
      <c r="D480" s="187" t="s">
        <v>135</v>
      </c>
      <c r="E480" s="198" t="s">
        <v>1</v>
      </c>
      <c r="F480" s="199" t="s">
        <v>593</v>
      </c>
      <c r="G480" s="197"/>
      <c r="H480" s="200">
        <v>1.1100000000000001</v>
      </c>
      <c r="I480" s="201"/>
      <c r="J480" s="197"/>
      <c r="K480" s="197"/>
      <c r="L480" s="202"/>
      <c r="M480" s="203"/>
      <c r="N480" s="204"/>
      <c r="O480" s="204"/>
      <c r="P480" s="204"/>
      <c r="Q480" s="204"/>
      <c r="R480" s="204"/>
      <c r="S480" s="204"/>
      <c r="T480" s="205"/>
      <c r="AT480" s="206" t="s">
        <v>135</v>
      </c>
      <c r="AU480" s="206" t="s">
        <v>80</v>
      </c>
      <c r="AV480" s="12" t="s">
        <v>80</v>
      </c>
      <c r="AW480" s="12" t="s">
        <v>32</v>
      </c>
      <c r="AX480" s="12" t="s">
        <v>70</v>
      </c>
      <c r="AY480" s="206" t="s">
        <v>127</v>
      </c>
    </row>
    <row r="481" spans="2:65" s="11" customFormat="1">
      <c r="B481" s="185"/>
      <c r="C481" s="186"/>
      <c r="D481" s="187" t="s">
        <v>135</v>
      </c>
      <c r="E481" s="188" t="s">
        <v>1</v>
      </c>
      <c r="F481" s="189" t="s">
        <v>241</v>
      </c>
      <c r="G481" s="186"/>
      <c r="H481" s="188" t="s">
        <v>1</v>
      </c>
      <c r="I481" s="190"/>
      <c r="J481" s="186"/>
      <c r="K481" s="186"/>
      <c r="L481" s="191"/>
      <c r="M481" s="192"/>
      <c r="N481" s="193"/>
      <c r="O481" s="193"/>
      <c r="P481" s="193"/>
      <c r="Q481" s="193"/>
      <c r="R481" s="193"/>
      <c r="S481" s="193"/>
      <c r="T481" s="194"/>
      <c r="AT481" s="195" t="s">
        <v>135</v>
      </c>
      <c r="AU481" s="195" t="s">
        <v>80</v>
      </c>
      <c r="AV481" s="11" t="s">
        <v>78</v>
      </c>
      <c r="AW481" s="11" t="s">
        <v>32</v>
      </c>
      <c r="AX481" s="11" t="s">
        <v>70</v>
      </c>
      <c r="AY481" s="195" t="s">
        <v>127</v>
      </c>
    </row>
    <row r="482" spans="2:65" s="12" customFormat="1">
      <c r="B482" s="196"/>
      <c r="C482" s="197"/>
      <c r="D482" s="187" t="s">
        <v>135</v>
      </c>
      <c r="E482" s="198" t="s">
        <v>1</v>
      </c>
      <c r="F482" s="199" t="s">
        <v>594</v>
      </c>
      <c r="G482" s="197"/>
      <c r="H482" s="200">
        <v>1.841</v>
      </c>
      <c r="I482" s="201"/>
      <c r="J482" s="197"/>
      <c r="K482" s="197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135</v>
      </c>
      <c r="AU482" s="206" t="s">
        <v>80</v>
      </c>
      <c r="AV482" s="12" t="s">
        <v>80</v>
      </c>
      <c r="AW482" s="12" t="s">
        <v>32</v>
      </c>
      <c r="AX482" s="12" t="s">
        <v>70</v>
      </c>
      <c r="AY482" s="206" t="s">
        <v>127</v>
      </c>
    </row>
    <row r="483" spans="2:65" s="11" customFormat="1">
      <c r="B483" s="185"/>
      <c r="C483" s="186"/>
      <c r="D483" s="187" t="s">
        <v>135</v>
      </c>
      <c r="E483" s="188" t="s">
        <v>1</v>
      </c>
      <c r="F483" s="189" t="s">
        <v>595</v>
      </c>
      <c r="G483" s="186"/>
      <c r="H483" s="188" t="s">
        <v>1</v>
      </c>
      <c r="I483" s="190"/>
      <c r="J483" s="186"/>
      <c r="K483" s="186"/>
      <c r="L483" s="191"/>
      <c r="M483" s="192"/>
      <c r="N483" s="193"/>
      <c r="O483" s="193"/>
      <c r="P483" s="193"/>
      <c r="Q483" s="193"/>
      <c r="R483" s="193"/>
      <c r="S483" s="193"/>
      <c r="T483" s="194"/>
      <c r="AT483" s="195" t="s">
        <v>135</v>
      </c>
      <c r="AU483" s="195" t="s">
        <v>80</v>
      </c>
      <c r="AV483" s="11" t="s">
        <v>78</v>
      </c>
      <c r="AW483" s="11" t="s">
        <v>32</v>
      </c>
      <c r="AX483" s="11" t="s">
        <v>70</v>
      </c>
      <c r="AY483" s="195" t="s">
        <v>127</v>
      </c>
    </row>
    <row r="484" spans="2:65" s="12" customFormat="1">
      <c r="B484" s="196"/>
      <c r="C484" s="197"/>
      <c r="D484" s="187" t="s">
        <v>135</v>
      </c>
      <c r="E484" s="198" t="s">
        <v>1</v>
      </c>
      <c r="F484" s="199" t="s">
        <v>596</v>
      </c>
      <c r="G484" s="197"/>
      <c r="H484" s="200">
        <v>1.2310000000000001</v>
      </c>
      <c r="I484" s="201"/>
      <c r="J484" s="197"/>
      <c r="K484" s="197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135</v>
      </c>
      <c r="AU484" s="206" t="s">
        <v>80</v>
      </c>
      <c r="AV484" s="12" t="s">
        <v>80</v>
      </c>
      <c r="AW484" s="12" t="s">
        <v>32</v>
      </c>
      <c r="AX484" s="12" t="s">
        <v>70</v>
      </c>
      <c r="AY484" s="206" t="s">
        <v>127</v>
      </c>
    </row>
    <row r="485" spans="2:65" s="13" customFormat="1">
      <c r="B485" s="207"/>
      <c r="C485" s="208"/>
      <c r="D485" s="187" t="s">
        <v>135</v>
      </c>
      <c r="E485" s="209" t="s">
        <v>1</v>
      </c>
      <c r="F485" s="210" t="s">
        <v>140</v>
      </c>
      <c r="G485" s="208"/>
      <c r="H485" s="211">
        <v>6.6459999999999999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135</v>
      </c>
      <c r="AU485" s="217" t="s">
        <v>80</v>
      </c>
      <c r="AV485" s="13" t="s">
        <v>133</v>
      </c>
      <c r="AW485" s="13" t="s">
        <v>32</v>
      </c>
      <c r="AX485" s="13" t="s">
        <v>78</v>
      </c>
      <c r="AY485" s="217" t="s">
        <v>127</v>
      </c>
    </row>
    <row r="486" spans="2:65" s="1" customFormat="1" ht="16.5" customHeight="1">
      <c r="B486" s="33"/>
      <c r="C486" s="173" t="s">
        <v>597</v>
      </c>
      <c r="D486" s="173" t="s">
        <v>128</v>
      </c>
      <c r="E486" s="174" t="s">
        <v>598</v>
      </c>
      <c r="F486" s="175" t="s">
        <v>599</v>
      </c>
      <c r="G486" s="176" t="s">
        <v>131</v>
      </c>
      <c r="H486" s="177">
        <v>59.814</v>
      </c>
      <c r="I486" s="178"/>
      <c r="J486" s="179">
        <f>ROUND(I486*H486,2)</f>
        <v>0</v>
      </c>
      <c r="K486" s="175" t="s">
        <v>1</v>
      </c>
      <c r="L486" s="37"/>
      <c r="M486" s="180" t="s">
        <v>1</v>
      </c>
      <c r="N486" s="181" t="s">
        <v>41</v>
      </c>
      <c r="O486" s="59"/>
      <c r="P486" s="182">
        <f>O486*H486</f>
        <v>0</v>
      </c>
      <c r="Q486" s="182">
        <v>0</v>
      </c>
      <c r="R486" s="182">
        <f>Q486*H486</f>
        <v>0</v>
      </c>
      <c r="S486" s="182">
        <v>0</v>
      </c>
      <c r="T486" s="183">
        <f>S486*H486</f>
        <v>0</v>
      </c>
      <c r="AR486" s="16" t="s">
        <v>133</v>
      </c>
      <c r="AT486" s="16" t="s">
        <v>128</v>
      </c>
      <c r="AU486" s="16" t="s">
        <v>80</v>
      </c>
      <c r="AY486" s="16" t="s">
        <v>127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6" t="s">
        <v>78</v>
      </c>
      <c r="BK486" s="184">
        <f>ROUND(I486*H486,2)</f>
        <v>0</v>
      </c>
      <c r="BL486" s="16" t="s">
        <v>133</v>
      </c>
      <c r="BM486" s="16" t="s">
        <v>600</v>
      </c>
    </row>
    <row r="487" spans="2:65" s="11" customFormat="1">
      <c r="B487" s="185"/>
      <c r="C487" s="186"/>
      <c r="D487" s="187" t="s">
        <v>135</v>
      </c>
      <c r="E487" s="188" t="s">
        <v>1</v>
      </c>
      <c r="F487" s="189" t="s">
        <v>601</v>
      </c>
      <c r="G487" s="186"/>
      <c r="H487" s="188" t="s">
        <v>1</v>
      </c>
      <c r="I487" s="190"/>
      <c r="J487" s="186"/>
      <c r="K487" s="186"/>
      <c r="L487" s="191"/>
      <c r="M487" s="192"/>
      <c r="N487" s="193"/>
      <c r="O487" s="193"/>
      <c r="P487" s="193"/>
      <c r="Q487" s="193"/>
      <c r="R487" s="193"/>
      <c r="S487" s="193"/>
      <c r="T487" s="194"/>
      <c r="AT487" s="195" t="s">
        <v>135</v>
      </c>
      <c r="AU487" s="195" t="s">
        <v>80</v>
      </c>
      <c r="AV487" s="11" t="s">
        <v>78</v>
      </c>
      <c r="AW487" s="11" t="s">
        <v>32</v>
      </c>
      <c r="AX487" s="11" t="s">
        <v>70</v>
      </c>
      <c r="AY487" s="195" t="s">
        <v>127</v>
      </c>
    </row>
    <row r="488" spans="2:65" s="11" customFormat="1">
      <c r="B488" s="185"/>
      <c r="C488" s="186"/>
      <c r="D488" s="187" t="s">
        <v>135</v>
      </c>
      <c r="E488" s="188" t="s">
        <v>1</v>
      </c>
      <c r="F488" s="189" t="s">
        <v>233</v>
      </c>
      <c r="G488" s="186"/>
      <c r="H488" s="188" t="s">
        <v>1</v>
      </c>
      <c r="I488" s="190"/>
      <c r="J488" s="186"/>
      <c r="K488" s="186"/>
      <c r="L488" s="191"/>
      <c r="M488" s="192"/>
      <c r="N488" s="193"/>
      <c r="O488" s="193"/>
      <c r="P488" s="193"/>
      <c r="Q488" s="193"/>
      <c r="R488" s="193"/>
      <c r="S488" s="193"/>
      <c r="T488" s="194"/>
      <c r="AT488" s="195" t="s">
        <v>135</v>
      </c>
      <c r="AU488" s="195" t="s">
        <v>80</v>
      </c>
      <c r="AV488" s="11" t="s">
        <v>78</v>
      </c>
      <c r="AW488" s="11" t="s">
        <v>32</v>
      </c>
      <c r="AX488" s="11" t="s">
        <v>70</v>
      </c>
      <c r="AY488" s="195" t="s">
        <v>127</v>
      </c>
    </row>
    <row r="489" spans="2:65" s="12" customFormat="1">
      <c r="B489" s="196"/>
      <c r="C489" s="197"/>
      <c r="D489" s="187" t="s">
        <v>135</v>
      </c>
      <c r="E489" s="198" t="s">
        <v>1</v>
      </c>
      <c r="F489" s="199" t="s">
        <v>602</v>
      </c>
      <c r="G489" s="197"/>
      <c r="H489" s="200">
        <v>22.175999999999998</v>
      </c>
      <c r="I489" s="201"/>
      <c r="J489" s="197"/>
      <c r="K489" s="197"/>
      <c r="L489" s="202"/>
      <c r="M489" s="203"/>
      <c r="N489" s="204"/>
      <c r="O489" s="204"/>
      <c r="P489" s="204"/>
      <c r="Q489" s="204"/>
      <c r="R489" s="204"/>
      <c r="S489" s="204"/>
      <c r="T489" s="205"/>
      <c r="AT489" s="206" t="s">
        <v>135</v>
      </c>
      <c r="AU489" s="206" t="s">
        <v>80</v>
      </c>
      <c r="AV489" s="12" t="s">
        <v>80</v>
      </c>
      <c r="AW489" s="12" t="s">
        <v>32</v>
      </c>
      <c r="AX489" s="12" t="s">
        <v>70</v>
      </c>
      <c r="AY489" s="206" t="s">
        <v>127</v>
      </c>
    </row>
    <row r="490" spans="2:65" s="11" customFormat="1">
      <c r="B490" s="185"/>
      <c r="C490" s="186"/>
      <c r="D490" s="187" t="s">
        <v>135</v>
      </c>
      <c r="E490" s="188" t="s">
        <v>1</v>
      </c>
      <c r="F490" s="189" t="s">
        <v>236</v>
      </c>
      <c r="G490" s="186"/>
      <c r="H490" s="188" t="s">
        <v>1</v>
      </c>
      <c r="I490" s="190"/>
      <c r="J490" s="186"/>
      <c r="K490" s="186"/>
      <c r="L490" s="191"/>
      <c r="M490" s="192"/>
      <c r="N490" s="193"/>
      <c r="O490" s="193"/>
      <c r="P490" s="193"/>
      <c r="Q490" s="193"/>
      <c r="R490" s="193"/>
      <c r="S490" s="193"/>
      <c r="T490" s="194"/>
      <c r="AT490" s="195" t="s">
        <v>135</v>
      </c>
      <c r="AU490" s="195" t="s">
        <v>80</v>
      </c>
      <c r="AV490" s="11" t="s">
        <v>78</v>
      </c>
      <c r="AW490" s="11" t="s">
        <v>32</v>
      </c>
      <c r="AX490" s="11" t="s">
        <v>70</v>
      </c>
      <c r="AY490" s="195" t="s">
        <v>127</v>
      </c>
    </row>
    <row r="491" spans="2:65" s="12" customFormat="1">
      <c r="B491" s="196"/>
      <c r="C491" s="197"/>
      <c r="D491" s="187" t="s">
        <v>135</v>
      </c>
      <c r="E491" s="198" t="s">
        <v>1</v>
      </c>
      <c r="F491" s="199" t="s">
        <v>603</v>
      </c>
      <c r="G491" s="197"/>
      <c r="H491" s="200">
        <v>9.99</v>
      </c>
      <c r="I491" s="201"/>
      <c r="J491" s="197"/>
      <c r="K491" s="197"/>
      <c r="L491" s="202"/>
      <c r="M491" s="203"/>
      <c r="N491" s="204"/>
      <c r="O491" s="204"/>
      <c r="P491" s="204"/>
      <c r="Q491" s="204"/>
      <c r="R491" s="204"/>
      <c r="S491" s="204"/>
      <c r="T491" s="205"/>
      <c r="AT491" s="206" t="s">
        <v>135</v>
      </c>
      <c r="AU491" s="206" t="s">
        <v>80</v>
      </c>
      <c r="AV491" s="12" t="s">
        <v>80</v>
      </c>
      <c r="AW491" s="12" t="s">
        <v>32</v>
      </c>
      <c r="AX491" s="12" t="s">
        <v>70</v>
      </c>
      <c r="AY491" s="206" t="s">
        <v>127</v>
      </c>
    </row>
    <row r="492" spans="2:65" s="11" customFormat="1">
      <c r="B492" s="185"/>
      <c r="C492" s="186"/>
      <c r="D492" s="187" t="s">
        <v>135</v>
      </c>
      <c r="E492" s="188" t="s">
        <v>1</v>
      </c>
      <c r="F492" s="189" t="s">
        <v>241</v>
      </c>
      <c r="G492" s="186"/>
      <c r="H492" s="188" t="s">
        <v>1</v>
      </c>
      <c r="I492" s="190"/>
      <c r="J492" s="186"/>
      <c r="K492" s="186"/>
      <c r="L492" s="191"/>
      <c r="M492" s="192"/>
      <c r="N492" s="193"/>
      <c r="O492" s="193"/>
      <c r="P492" s="193"/>
      <c r="Q492" s="193"/>
      <c r="R492" s="193"/>
      <c r="S492" s="193"/>
      <c r="T492" s="194"/>
      <c r="AT492" s="195" t="s">
        <v>135</v>
      </c>
      <c r="AU492" s="195" t="s">
        <v>80</v>
      </c>
      <c r="AV492" s="11" t="s">
        <v>78</v>
      </c>
      <c r="AW492" s="11" t="s">
        <v>32</v>
      </c>
      <c r="AX492" s="11" t="s">
        <v>70</v>
      </c>
      <c r="AY492" s="195" t="s">
        <v>127</v>
      </c>
    </row>
    <row r="493" spans="2:65" s="12" customFormat="1">
      <c r="B493" s="196"/>
      <c r="C493" s="197"/>
      <c r="D493" s="187" t="s">
        <v>135</v>
      </c>
      <c r="E493" s="198" t="s">
        <v>1</v>
      </c>
      <c r="F493" s="199" t="s">
        <v>604</v>
      </c>
      <c r="G493" s="197"/>
      <c r="H493" s="200">
        <v>16.568999999999999</v>
      </c>
      <c r="I493" s="201"/>
      <c r="J493" s="197"/>
      <c r="K493" s="197"/>
      <c r="L493" s="202"/>
      <c r="M493" s="203"/>
      <c r="N493" s="204"/>
      <c r="O493" s="204"/>
      <c r="P493" s="204"/>
      <c r="Q493" s="204"/>
      <c r="R493" s="204"/>
      <c r="S493" s="204"/>
      <c r="T493" s="205"/>
      <c r="AT493" s="206" t="s">
        <v>135</v>
      </c>
      <c r="AU493" s="206" t="s">
        <v>80</v>
      </c>
      <c r="AV493" s="12" t="s">
        <v>80</v>
      </c>
      <c r="AW493" s="12" t="s">
        <v>32</v>
      </c>
      <c r="AX493" s="12" t="s">
        <v>70</v>
      </c>
      <c r="AY493" s="206" t="s">
        <v>127</v>
      </c>
    </row>
    <row r="494" spans="2:65" s="11" customFormat="1">
      <c r="B494" s="185"/>
      <c r="C494" s="186"/>
      <c r="D494" s="187" t="s">
        <v>135</v>
      </c>
      <c r="E494" s="188" t="s">
        <v>1</v>
      </c>
      <c r="F494" s="189" t="s">
        <v>595</v>
      </c>
      <c r="G494" s="186"/>
      <c r="H494" s="188" t="s">
        <v>1</v>
      </c>
      <c r="I494" s="190"/>
      <c r="J494" s="186"/>
      <c r="K494" s="186"/>
      <c r="L494" s="191"/>
      <c r="M494" s="192"/>
      <c r="N494" s="193"/>
      <c r="O494" s="193"/>
      <c r="P494" s="193"/>
      <c r="Q494" s="193"/>
      <c r="R494" s="193"/>
      <c r="S494" s="193"/>
      <c r="T494" s="194"/>
      <c r="AT494" s="195" t="s">
        <v>135</v>
      </c>
      <c r="AU494" s="195" t="s">
        <v>80</v>
      </c>
      <c r="AV494" s="11" t="s">
        <v>78</v>
      </c>
      <c r="AW494" s="11" t="s">
        <v>32</v>
      </c>
      <c r="AX494" s="11" t="s">
        <v>70</v>
      </c>
      <c r="AY494" s="195" t="s">
        <v>127</v>
      </c>
    </row>
    <row r="495" spans="2:65" s="12" customFormat="1">
      <c r="B495" s="196"/>
      <c r="C495" s="197"/>
      <c r="D495" s="187" t="s">
        <v>135</v>
      </c>
      <c r="E495" s="198" t="s">
        <v>1</v>
      </c>
      <c r="F495" s="199" t="s">
        <v>605</v>
      </c>
      <c r="G495" s="197"/>
      <c r="H495" s="200">
        <v>11.079000000000001</v>
      </c>
      <c r="I495" s="201"/>
      <c r="J495" s="197"/>
      <c r="K495" s="197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135</v>
      </c>
      <c r="AU495" s="206" t="s">
        <v>80</v>
      </c>
      <c r="AV495" s="12" t="s">
        <v>80</v>
      </c>
      <c r="AW495" s="12" t="s">
        <v>32</v>
      </c>
      <c r="AX495" s="12" t="s">
        <v>70</v>
      </c>
      <c r="AY495" s="206" t="s">
        <v>127</v>
      </c>
    </row>
    <row r="496" spans="2:65" s="13" customFormat="1">
      <c r="B496" s="207"/>
      <c r="C496" s="208"/>
      <c r="D496" s="187" t="s">
        <v>135</v>
      </c>
      <c r="E496" s="209" t="s">
        <v>1</v>
      </c>
      <c r="F496" s="210" t="s">
        <v>140</v>
      </c>
      <c r="G496" s="208"/>
      <c r="H496" s="211">
        <v>59.814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135</v>
      </c>
      <c r="AU496" s="217" t="s">
        <v>80</v>
      </c>
      <c r="AV496" s="13" t="s">
        <v>133</v>
      </c>
      <c r="AW496" s="13" t="s">
        <v>32</v>
      </c>
      <c r="AX496" s="13" t="s">
        <v>78</v>
      </c>
      <c r="AY496" s="217" t="s">
        <v>127</v>
      </c>
    </row>
    <row r="497" spans="2:65" s="1" customFormat="1" ht="16.5" customHeight="1">
      <c r="B497" s="33"/>
      <c r="C497" s="173" t="s">
        <v>606</v>
      </c>
      <c r="D497" s="173" t="s">
        <v>128</v>
      </c>
      <c r="E497" s="174" t="s">
        <v>607</v>
      </c>
      <c r="F497" s="175" t="s">
        <v>608</v>
      </c>
      <c r="G497" s="176" t="s">
        <v>131</v>
      </c>
      <c r="H497" s="177">
        <v>66.459999999999994</v>
      </c>
      <c r="I497" s="178"/>
      <c r="J497" s="179">
        <f>ROUND(I497*H497,2)</f>
        <v>0</v>
      </c>
      <c r="K497" s="175" t="s">
        <v>1</v>
      </c>
      <c r="L497" s="37"/>
      <c r="M497" s="180" t="s">
        <v>1</v>
      </c>
      <c r="N497" s="181" t="s">
        <v>41</v>
      </c>
      <c r="O497" s="59"/>
      <c r="P497" s="182">
        <f>O497*H497</f>
        <v>0</v>
      </c>
      <c r="Q497" s="182">
        <v>0</v>
      </c>
      <c r="R497" s="182">
        <f>Q497*H497</f>
        <v>0</v>
      </c>
      <c r="S497" s="182">
        <v>4.4999999999999998E-2</v>
      </c>
      <c r="T497" s="183">
        <f>S497*H497</f>
        <v>2.9906999999999995</v>
      </c>
      <c r="AR497" s="16" t="s">
        <v>133</v>
      </c>
      <c r="AT497" s="16" t="s">
        <v>128</v>
      </c>
      <c r="AU497" s="16" t="s">
        <v>80</v>
      </c>
      <c r="AY497" s="16" t="s">
        <v>127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6" t="s">
        <v>78</v>
      </c>
      <c r="BK497" s="184">
        <f>ROUND(I497*H497,2)</f>
        <v>0</v>
      </c>
      <c r="BL497" s="16" t="s">
        <v>133</v>
      </c>
      <c r="BM497" s="16" t="s">
        <v>609</v>
      </c>
    </row>
    <row r="498" spans="2:65" s="11" customFormat="1">
      <c r="B498" s="185"/>
      <c r="C498" s="186"/>
      <c r="D498" s="187" t="s">
        <v>135</v>
      </c>
      <c r="E498" s="188" t="s">
        <v>1</v>
      </c>
      <c r="F498" s="189" t="s">
        <v>233</v>
      </c>
      <c r="G498" s="186"/>
      <c r="H498" s="188" t="s">
        <v>1</v>
      </c>
      <c r="I498" s="190"/>
      <c r="J498" s="186"/>
      <c r="K498" s="186"/>
      <c r="L498" s="191"/>
      <c r="M498" s="192"/>
      <c r="N498" s="193"/>
      <c r="O498" s="193"/>
      <c r="P498" s="193"/>
      <c r="Q498" s="193"/>
      <c r="R498" s="193"/>
      <c r="S498" s="193"/>
      <c r="T498" s="194"/>
      <c r="AT498" s="195" t="s">
        <v>135</v>
      </c>
      <c r="AU498" s="195" t="s">
        <v>80</v>
      </c>
      <c r="AV498" s="11" t="s">
        <v>78</v>
      </c>
      <c r="AW498" s="11" t="s">
        <v>32</v>
      </c>
      <c r="AX498" s="11" t="s">
        <v>70</v>
      </c>
      <c r="AY498" s="195" t="s">
        <v>127</v>
      </c>
    </row>
    <row r="499" spans="2:65" s="12" customFormat="1">
      <c r="B499" s="196"/>
      <c r="C499" s="197"/>
      <c r="D499" s="187" t="s">
        <v>135</v>
      </c>
      <c r="E499" s="198" t="s">
        <v>1</v>
      </c>
      <c r="F499" s="199" t="s">
        <v>610</v>
      </c>
      <c r="G499" s="197"/>
      <c r="H499" s="200">
        <v>24.64</v>
      </c>
      <c r="I499" s="201"/>
      <c r="J499" s="197"/>
      <c r="K499" s="197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135</v>
      </c>
      <c r="AU499" s="206" t="s">
        <v>80</v>
      </c>
      <c r="AV499" s="12" t="s">
        <v>80</v>
      </c>
      <c r="AW499" s="12" t="s">
        <v>32</v>
      </c>
      <c r="AX499" s="12" t="s">
        <v>70</v>
      </c>
      <c r="AY499" s="206" t="s">
        <v>127</v>
      </c>
    </row>
    <row r="500" spans="2:65" s="11" customFormat="1">
      <c r="B500" s="185"/>
      <c r="C500" s="186"/>
      <c r="D500" s="187" t="s">
        <v>135</v>
      </c>
      <c r="E500" s="188" t="s">
        <v>1</v>
      </c>
      <c r="F500" s="189" t="s">
        <v>236</v>
      </c>
      <c r="G500" s="186"/>
      <c r="H500" s="188" t="s">
        <v>1</v>
      </c>
      <c r="I500" s="190"/>
      <c r="J500" s="186"/>
      <c r="K500" s="186"/>
      <c r="L500" s="191"/>
      <c r="M500" s="192"/>
      <c r="N500" s="193"/>
      <c r="O500" s="193"/>
      <c r="P500" s="193"/>
      <c r="Q500" s="193"/>
      <c r="R500" s="193"/>
      <c r="S500" s="193"/>
      <c r="T500" s="194"/>
      <c r="AT500" s="195" t="s">
        <v>135</v>
      </c>
      <c r="AU500" s="195" t="s">
        <v>80</v>
      </c>
      <c r="AV500" s="11" t="s">
        <v>78</v>
      </c>
      <c r="AW500" s="11" t="s">
        <v>32</v>
      </c>
      <c r="AX500" s="11" t="s">
        <v>70</v>
      </c>
      <c r="AY500" s="195" t="s">
        <v>127</v>
      </c>
    </row>
    <row r="501" spans="2:65" s="12" customFormat="1">
      <c r="B501" s="196"/>
      <c r="C501" s="197"/>
      <c r="D501" s="187" t="s">
        <v>135</v>
      </c>
      <c r="E501" s="198" t="s">
        <v>1</v>
      </c>
      <c r="F501" s="199" t="s">
        <v>611</v>
      </c>
      <c r="G501" s="197"/>
      <c r="H501" s="200">
        <v>11.1</v>
      </c>
      <c r="I501" s="201"/>
      <c r="J501" s="197"/>
      <c r="K501" s="197"/>
      <c r="L501" s="202"/>
      <c r="M501" s="203"/>
      <c r="N501" s="204"/>
      <c r="O501" s="204"/>
      <c r="P501" s="204"/>
      <c r="Q501" s="204"/>
      <c r="R501" s="204"/>
      <c r="S501" s="204"/>
      <c r="T501" s="205"/>
      <c r="AT501" s="206" t="s">
        <v>135</v>
      </c>
      <c r="AU501" s="206" t="s">
        <v>80</v>
      </c>
      <c r="AV501" s="12" t="s">
        <v>80</v>
      </c>
      <c r="AW501" s="12" t="s">
        <v>32</v>
      </c>
      <c r="AX501" s="12" t="s">
        <v>70</v>
      </c>
      <c r="AY501" s="206" t="s">
        <v>127</v>
      </c>
    </row>
    <row r="502" spans="2:65" s="11" customFormat="1">
      <c r="B502" s="185"/>
      <c r="C502" s="186"/>
      <c r="D502" s="187" t="s">
        <v>135</v>
      </c>
      <c r="E502" s="188" t="s">
        <v>1</v>
      </c>
      <c r="F502" s="189" t="s">
        <v>241</v>
      </c>
      <c r="G502" s="186"/>
      <c r="H502" s="188" t="s">
        <v>1</v>
      </c>
      <c r="I502" s="190"/>
      <c r="J502" s="186"/>
      <c r="K502" s="186"/>
      <c r="L502" s="191"/>
      <c r="M502" s="192"/>
      <c r="N502" s="193"/>
      <c r="O502" s="193"/>
      <c r="P502" s="193"/>
      <c r="Q502" s="193"/>
      <c r="R502" s="193"/>
      <c r="S502" s="193"/>
      <c r="T502" s="194"/>
      <c r="AT502" s="195" t="s">
        <v>135</v>
      </c>
      <c r="AU502" s="195" t="s">
        <v>80</v>
      </c>
      <c r="AV502" s="11" t="s">
        <v>78</v>
      </c>
      <c r="AW502" s="11" t="s">
        <v>32</v>
      </c>
      <c r="AX502" s="11" t="s">
        <v>70</v>
      </c>
      <c r="AY502" s="195" t="s">
        <v>127</v>
      </c>
    </row>
    <row r="503" spans="2:65" s="12" customFormat="1">
      <c r="B503" s="196"/>
      <c r="C503" s="197"/>
      <c r="D503" s="187" t="s">
        <v>135</v>
      </c>
      <c r="E503" s="198" t="s">
        <v>1</v>
      </c>
      <c r="F503" s="199" t="s">
        <v>612</v>
      </c>
      <c r="G503" s="197"/>
      <c r="H503" s="200">
        <v>18.41</v>
      </c>
      <c r="I503" s="201"/>
      <c r="J503" s="197"/>
      <c r="K503" s="197"/>
      <c r="L503" s="202"/>
      <c r="M503" s="203"/>
      <c r="N503" s="204"/>
      <c r="O503" s="204"/>
      <c r="P503" s="204"/>
      <c r="Q503" s="204"/>
      <c r="R503" s="204"/>
      <c r="S503" s="204"/>
      <c r="T503" s="205"/>
      <c r="AT503" s="206" t="s">
        <v>135</v>
      </c>
      <c r="AU503" s="206" t="s">
        <v>80</v>
      </c>
      <c r="AV503" s="12" t="s">
        <v>80</v>
      </c>
      <c r="AW503" s="12" t="s">
        <v>32</v>
      </c>
      <c r="AX503" s="12" t="s">
        <v>70</v>
      </c>
      <c r="AY503" s="206" t="s">
        <v>127</v>
      </c>
    </row>
    <row r="504" spans="2:65" s="11" customFormat="1">
      <c r="B504" s="185"/>
      <c r="C504" s="186"/>
      <c r="D504" s="187" t="s">
        <v>135</v>
      </c>
      <c r="E504" s="188" t="s">
        <v>1</v>
      </c>
      <c r="F504" s="189" t="s">
        <v>595</v>
      </c>
      <c r="G504" s="186"/>
      <c r="H504" s="188" t="s">
        <v>1</v>
      </c>
      <c r="I504" s="190"/>
      <c r="J504" s="186"/>
      <c r="K504" s="186"/>
      <c r="L504" s="191"/>
      <c r="M504" s="192"/>
      <c r="N504" s="193"/>
      <c r="O504" s="193"/>
      <c r="P504" s="193"/>
      <c r="Q504" s="193"/>
      <c r="R504" s="193"/>
      <c r="S504" s="193"/>
      <c r="T504" s="194"/>
      <c r="AT504" s="195" t="s">
        <v>135</v>
      </c>
      <c r="AU504" s="195" t="s">
        <v>80</v>
      </c>
      <c r="AV504" s="11" t="s">
        <v>78</v>
      </c>
      <c r="AW504" s="11" t="s">
        <v>32</v>
      </c>
      <c r="AX504" s="11" t="s">
        <v>70</v>
      </c>
      <c r="AY504" s="195" t="s">
        <v>127</v>
      </c>
    </row>
    <row r="505" spans="2:65" s="12" customFormat="1">
      <c r="B505" s="196"/>
      <c r="C505" s="197"/>
      <c r="D505" s="187" t="s">
        <v>135</v>
      </c>
      <c r="E505" s="198" t="s">
        <v>1</v>
      </c>
      <c r="F505" s="199" t="s">
        <v>613</v>
      </c>
      <c r="G505" s="197"/>
      <c r="H505" s="200">
        <v>12.31</v>
      </c>
      <c r="I505" s="201"/>
      <c r="J505" s="197"/>
      <c r="K505" s="197"/>
      <c r="L505" s="202"/>
      <c r="M505" s="203"/>
      <c r="N505" s="204"/>
      <c r="O505" s="204"/>
      <c r="P505" s="204"/>
      <c r="Q505" s="204"/>
      <c r="R505" s="204"/>
      <c r="S505" s="204"/>
      <c r="T505" s="205"/>
      <c r="AT505" s="206" t="s">
        <v>135</v>
      </c>
      <c r="AU505" s="206" t="s">
        <v>80</v>
      </c>
      <c r="AV505" s="12" t="s">
        <v>80</v>
      </c>
      <c r="AW505" s="12" t="s">
        <v>32</v>
      </c>
      <c r="AX505" s="12" t="s">
        <v>70</v>
      </c>
      <c r="AY505" s="206" t="s">
        <v>127</v>
      </c>
    </row>
    <row r="506" spans="2:65" s="13" customFormat="1">
      <c r="B506" s="207"/>
      <c r="C506" s="208"/>
      <c r="D506" s="187" t="s">
        <v>135</v>
      </c>
      <c r="E506" s="209" t="s">
        <v>1</v>
      </c>
      <c r="F506" s="210" t="s">
        <v>140</v>
      </c>
      <c r="G506" s="208"/>
      <c r="H506" s="211">
        <v>66.459999999999994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135</v>
      </c>
      <c r="AU506" s="217" t="s">
        <v>80</v>
      </c>
      <c r="AV506" s="13" t="s">
        <v>133</v>
      </c>
      <c r="AW506" s="13" t="s">
        <v>32</v>
      </c>
      <c r="AX506" s="13" t="s">
        <v>78</v>
      </c>
      <c r="AY506" s="217" t="s">
        <v>127</v>
      </c>
    </row>
    <row r="507" spans="2:65" s="1" customFormat="1" ht="16.5" customHeight="1">
      <c r="B507" s="33"/>
      <c r="C507" s="173" t="s">
        <v>614</v>
      </c>
      <c r="D507" s="173" t="s">
        <v>128</v>
      </c>
      <c r="E507" s="174" t="s">
        <v>615</v>
      </c>
      <c r="F507" s="175" t="s">
        <v>616</v>
      </c>
      <c r="G507" s="176" t="s">
        <v>131</v>
      </c>
      <c r="H507" s="177">
        <v>66.459999999999994</v>
      </c>
      <c r="I507" s="178"/>
      <c r="J507" s="179">
        <f>ROUND(I507*H507,2)</f>
        <v>0</v>
      </c>
      <c r="K507" s="175" t="s">
        <v>1</v>
      </c>
      <c r="L507" s="37"/>
      <c r="M507" s="180" t="s">
        <v>1</v>
      </c>
      <c r="N507" s="181" t="s">
        <v>41</v>
      </c>
      <c r="O507" s="59"/>
      <c r="P507" s="182">
        <f>O507*H507</f>
        <v>0</v>
      </c>
      <c r="Q507" s="182">
        <v>0</v>
      </c>
      <c r="R507" s="182">
        <f>Q507*H507</f>
        <v>0</v>
      </c>
      <c r="S507" s="182">
        <v>0</v>
      </c>
      <c r="T507" s="183">
        <f>S507*H507</f>
        <v>0</v>
      </c>
      <c r="AR507" s="16" t="s">
        <v>133</v>
      </c>
      <c r="AT507" s="16" t="s">
        <v>128</v>
      </c>
      <c r="AU507" s="16" t="s">
        <v>80</v>
      </c>
      <c r="AY507" s="16" t="s">
        <v>127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6" t="s">
        <v>78</v>
      </c>
      <c r="BK507" s="184">
        <f>ROUND(I507*H507,2)</f>
        <v>0</v>
      </c>
      <c r="BL507" s="16" t="s">
        <v>133</v>
      </c>
      <c r="BM507" s="16" t="s">
        <v>617</v>
      </c>
    </row>
    <row r="508" spans="2:65" s="1" customFormat="1" ht="16.5" customHeight="1">
      <c r="B508" s="33"/>
      <c r="C508" s="173" t="s">
        <v>618</v>
      </c>
      <c r="D508" s="173" t="s">
        <v>128</v>
      </c>
      <c r="E508" s="174" t="s">
        <v>619</v>
      </c>
      <c r="F508" s="175" t="s">
        <v>620</v>
      </c>
      <c r="G508" s="176" t="s">
        <v>131</v>
      </c>
      <c r="H508" s="177">
        <v>6.6459999999999999</v>
      </c>
      <c r="I508" s="178"/>
      <c r="J508" s="179">
        <f>ROUND(I508*H508,2)</f>
        <v>0</v>
      </c>
      <c r="K508" s="175" t="s">
        <v>1</v>
      </c>
      <c r="L508" s="37"/>
      <c r="M508" s="180" t="s">
        <v>1</v>
      </c>
      <c r="N508" s="181" t="s">
        <v>41</v>
      </c>
      <c r="O508" s="59"/>
      <c r="P508" s="182">
        <f>O508*H508</f>
        <v>0</v>
      </c>
      <c r="Q508" s="182">
        <v>0.4</v>
      </c>
      <c r="R508" s="182">
        <f>Q508*H508</f>
        <v>2.6584000000000003</v>
      </c>
      <c r="S508" s="182">
        <v>0</v>
      </c>
      <c r="T508" s="183">
        <f>S508*H508</f>
        <v>0</v>
      </c>
      <c r="AR508" s="16" t="s">
        <v>133</v>
      </c>
      <c r="AT508" s="16" t="s">
        <v>128</v>
      </c>
      <c r="AU508" s="16" t="s">
        <v>80</v>
      </c>
      <c r="AY508" s="16" t="s">
        <v>127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6" t="s">
        <v>78</v>
      </c>
      <c r="BK508" s="184">
        <f>ROUND(I508*H508,2)</f>
        <v>0</v>
      </c>
      <c r="BL508" s="16" t="s">
        <v>133</v>
      </c>
      <c r="BM508" s="16" t="s">
        <v>621</v>
      </c>
    </row>
    <row r="509" spans="2:65" s="1" customFormat="1" ht="16.5" customHeight="1">
      <c r="B509" s="33"/>
      <c r="C509" s="173" t="s">
        <v>622</v>
      </c>
      <c r="D509" s="173" t="s">
        <v>128</v>
      </c>
      <c r="E509" s="174" t="s">
        <v>623</v>
      </c>
      <c r="F509" s="175" t="s">
        <v>624</v>
      </c>
      <c r="G509" s="176" t="s">
        <v>131</v>
      </c>
      <c r="H509" s="177">
        <v>66.459999999999994</v>
      </c>
      <c r="I509" s="178"/>
      <c r="J509" s="179">
        <f>ROUND(I509*H509,2)</f>
        <v>0</v>
      </c>
      <c r="K509" s="175" t="s">
        <v>1</v>
      </c>
      <c r="L509" s="37"/>
      <c r="M509" s="180" t="s">
        <v>1</v>
      </c>
      <c r="N509" s="181" t="s">
        <v>41</v>
      </c>
      <c r="O509" s="59"/>
      <c r="P509" s="182">
        <f>O509*H509</f>
        <v>0</v>
      </c>
      <c r="Q509" s="182">
        <v>4.4999999999999998E-2</v>
      </c>
      <c r="R509" s="182">
        <f>Q509*H509</f>
        <v>2.9906999999999995</v>
      </c>
      <c r="S509" s="182">
        <v>0</v>
      </c>
      <c r="T509" s="183">
        <f>S509*H509</f>
        <v>0</v>
      </c>
      <c r="AR509" s="16" t="s">
        <v>133</v>
      </c>
      <c r="AT509" s="16" t="s">
        <v>128</v>
      </c>
      <c r="AU509" s="16" t="s">
        <v>80</v>
      </c>
      <c r="AY509" s="16" t="s">
        <v>127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16" t="s">
        <v>78</v>
      </c>
      <c r="BK509" s="184">
        <f>ROUND(I509*H509,2)</f>
        <v>0</v>
      </c>
      <c r="BL509" s="16" t="s">
        <v>133</v>
      </c>
      <c r="BM509" s="16" t="s">
        <v>625</v>
      </c>
    </row>
    <row r="510" spans="2:65" s="1" customFormat="1" ht="22.5" customHeight="1">
      <c r="B510" s="33"/>
      <c r="C510" s="173" t="s">
        <v>626</v>
      </c>
      <c r="D510" s="173" t="s">
        <v>128</v>
      </c>
      <c r="E510" s="174" t="s">
        <v>627</v>
      </c>
      <c r="F510" s="175" t="s">
        <v>628</v>
      </c>
      <c r="G510" s="176" t="s">
        <v>131</v>
      </c>
      <c r="H510" s="177">
        <v>66.459999999999994</v>
      </c>
      <c r="I510" s="178"/>
      <c r="J510" s="179">
        <f>ROUND(I510*H510,2)</f>
        <v>0</v>
      </c>
      <c r="K510" s="175" t="s">
        <v>1</v>
      </c>
      <c r="L510" s="37"/>
      <c r="M510" s="180" t="s">
        <v>1</v>
      </c>
      <c r="N510" s="181" t="s">
        <v>41</v>
      </c>
      <c r="O510" s="59"/>
      <c r="P510" s="182">
        <f>O510*H510</f>
        <v>0</v>
      </c>
      <c r="Q510" s="182">
        <v>0</v>
      </c>
      <c r="R510" s="182">
        <f>Q510*H510</f>
        <v>0</v>
      </c>
      <c r="S510" s="182">
        <v>5.0000000000000001E-4</v>
      </c>
      <c r="T510" s="183">
        <f>S510*H510</f>
        <v>3.3229999999999996E-2</v>
      </c>
      <c r="AR510" s="16" t="s">
        <v>133</v>
      </c>
      <c r="AT510" s="16" t="s">
        <v>128</v>
      </c>
      <c r="AU510" s="16" t="s">
        <v>80</v>
      </c>
      <c r="AY510" s="16" t="s">
        <v>127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6" t="s">
        <v>78</v>
      </c>
      <c r="BK510" s="184">
        <f>ROUND(I510*H510,2)</f>
        <v>0</v>
      </c>
      <c r="BL510" s="16" t="s">
        <v>133</v>
      </c>
      <c r="BM510" s="16" t="s">
        <v>629</v>
      </c>
    </row>
    <row r="511" spans="2:65" s="1" customFormat="1" ht="16.5" customHeight="1">
      <c r="B511" s="33"/>
      <c r="C511" s="173" t="s">
        <v>630</v>
      </c>
      <c r="D511" s="173" t="s">
        <v>128</v>
      </c>
      <c r="E511" s="174" t="s">
        <v>631</v>
      </c>
      <c r="F511" s="175" t="s">
        <v>632</v>
      </c>
      <c r="G511" s="176" t="s">
        <v>131</v>
      </c>
      <c r="H511" s="177">
        <v>66.459999999999994</v>
      </c>
      <c r="I511" s="178"/>
      <c r="J511" s="179">
        <f>ROUND(I511*H511,2)</f>
        <v>0</v>
      </c>
      <c r="K511" s="175" t="s">
        <v>1</v>
      </c>
      <c r="L511" s="37"/>
      <c r="M511" s="180" t="s">
        <v>1</v>
      </c>
      <c r="N511" s="181" t="s">
        <v>41</v>
      </c>
      <c r="O511" s="59"/>
      <c r="P511" s="182">
        <f>O511*H511</f>
        <v>0</v>
      </c>
      <c r="Q511" s="182">
        <v>0</v>
      </c>
      <c r="R511" s="182">
        <f>Q511*H511</f>
        <v>0</v>
      </c>
      <c r="S511" s="182">
        <v>5.0000000000000001E-4</v>
      </c>
      <c r="T511" s="183">
        <f>S511*H511</f>
        <v>3.3229999999999996E-2</v>
      </c>
      <c r="AR511" s="16" t="s">
        <v>133</v>
      </c>
      <c r="AT511" s="16" t="s">
        <v>128</v>
      </c>
      <c r="AU511" s="16" t="s">
        <v>80</v>
      </c>
      <c r="AY511" s="16" t="s">
        <v>127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6" t="s">
        <v>78</v>
      </c>
      <c r="BK511" s="184">
        <f>ROUND(I511*H511,2)</f>
        <v>0</v>
      </c>
      <c r="BL511" s="16" t="s">
        <v>133</v>
      </c>
      <c r="BM511" s="16" t="s">
        <v>633</v>
      </c>
    </row>
    <row r="512" spans="2:65" s="10" customFormat="1" ht="22.9" customHeight="1">
      <c r="B512" s="157"/>
      <c r="C512" s="158"/>
      <c r="D512" s="159" t="s">
        <v>69</v>
      </c>
      <c r="E512" s="171" t="s">
        <v>634</v>
      </c>
      <c r="F512" s="171" t="s">
        <v>1247</v>
      </c>
      <c r="G512" s="158"/>
      <c r="H512" s="158"/>
      <c r="I512" s="161"/>
      <c r="J512" s="172">
        <f>BK512</f>
        <v>0</v>
      </c>
      <c r="K512" s="158"/>
      <c r="L512" s="163"/>
      <c r="M512" s="164"/>
      <c r="N512" s="165"/>
      <c r="O512" s="165"/>
      <c r="P512" s="166">
        <f>SUM(P513:P519)</f>
        <v>0</v>
      </c>
      <c r="Q512" s="165"/>
      <c r="R512" s="166">
        <f>SUM(R513:R519)</f>
        <v>0</v>
      </c>
      <c r="S512" s="165"/>
      <c r="T512" s="167">
        <f>SUM(T513:T519)</f>
        <v>0</v>
      </c>
      <c r="AR512" s="168" t="s">
        <v>78</v>
      </c>
      <c r="AT512" s="169" t="s">
        <v>69</v>
      </c>
      <c r="AU512" s="169" t="s">
        <v>78</v>
      </c>
      <c r="AY512" s="168" t="s">
        <v>127</v>
      </c>
      <c r="BK512" s="170">
        <f>SUM(BK513:BK519)</f>
        <v>0</v>
      </c>
    </row>
    <row r="513" spans="2:65" s="1" customFormat="1" ht="16.5" customHeight="1">
      <c r="B513" s="33"/>
      <c r="C513" s="173" t="s">
        <v>635</v>
      </c>
      <c r="D513" s="173" t="s">
        <v>128</v>
      </c>
      <c r="E513" s="174" t="s">
        <v>636</v>
      </c>
      <c r="F513" s="175" t="s">
        <v>637</v>
      </c>
      <c r="G513" s="176" t="s">
        <v>173</v>
      </c>
      <c r="H513" s="177">
        <v>33.228000000000002</v>
      </c>
      <c r="I513" s="178"/>
      <c r="J513" s="179">
        <f>ROUND(I513*H513,2)</f>
        <v>0</v>
      </c>
      <c r="K513" s="175" t="s">
        <v>132</v>
      </c>
      <c r="L513" s="37"/>
      <c r="M513" s="180" t="s">
        <v>1</v>
      </c>
      <c r="N513" s="181" t="s">
        <v>41</v>
      </c>
      <c r="O513" s="59"/>
      <c r="P513" s="182">
        <f>O513*H513</f>
        <v>0</v>
      </c>
      <c r="Q513" s="182">
        <v>0</v>
      </c>
      <c r="R513" s="182">
        <f>Q513*H513</f>
        <v>0</v>
      </c>
      <c r="S513" s="182">
        <v>0</v>
      </c>
      <c r="T513" s="183">
        <f>S513*H513</f>
        <v>0</v>
      </c>
      <c r="AR513" s="16" t="s">
        <v>133</v>
      </c>
      <c r="AT513" s="16" t="s">
        <v>128</v>
      </c>
      <c r="AU513" s="16" t="s">
        <v>80</v>
      </c>
      <c r="AY513" s="16" t="s">
        <v>127</v>
      </c>
      <c r="BE513" s="184">
        <f>IF(N513="základní",J513,0)</f>
        <v>0</v>
      </c>
      <c r="BF513" s="184">
        <f>IF(N513="snížená",J513,0)</f>
        <v>0</v>
      </c>
      <c r="BG513" s="184">
        <f>IF(N513="zákl. přenesená",J513,0)</f>
        <v>0</v>
      </c>
      <c r="BH513" s="184">
        <f>IF(N513="sníž. přenesená",J513,0)</f>
        <v>0</v>
      </c>
      <c r="BI513" s="184">
        <f>IF(N513="nulová",J513,0)</f>
        <v>0</v>
      </c>
      <c r="BJ513" s="16" t="s">
        <v>78</v>
      </c>
      <c r="BK513" s="184">
        <f>ROUND(I513*H513,2)</f>
        <v>0</v>
      </c>
      <c r="BL513" s="16" t="s">
        <v>133</v>
      </c>
      <c r="BM513" s="16" t="s">
        <v>638</v>
      </c>
    </row>
    <row r="514" spans="2:65" s="12" customFormat="1">
      <c r="B514" s="196"/>
      <c r="C514" s="197"/>
      <c r="D514" s="187" t="s">
        <v>135</v>
      </c>
      <c r="E514" s="198" t="s">
        <v>1</v>
      </c>
      <c r="F514" s="199" t="s">
        <v>639</v>
      </c>
      <c r="G514" s="197"/>
      <c r="H514" s="200">
        <v>33.228000000000002</v>
      </c>
      <c r="I514" s="201"/>
      <c r="J514" s="197"/>
      <c r="K514" s="197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135</v>
      </c>
      <c r="AU514" s="206" t="s">
        <v>80</v>
      </c>
      <c r="AV514" s="12" t="s">
        <v>80</v>
      </c>
      <c r="AW514" s="12" t="s">
        <v>32</v>
      </c>
      <c r="AX514" s="12" t="s">
        <v>70</v>
      </c>
      <c r="AY514" s="206" t="s">
        <v>127</v>
      </c>
    </row>
    <row r="515" spans="2:65" s="13" customFormat="1">
      <c r="B515" s="207"/>
      <c r="C515" s="208"/>
      <c r="D515" s="187" t="s">
        <v>135</v>
      </c>
      <c r="E515" s="209" t="s">
        <v>1</v>
      </c>
      <c r="F515" s="210" t="s">
        <v>140</v>
      </c>
      <c r="G515" s="208"/>
      <c r="H515" s="211">
        <v>33.228000000000002</v>
      </c>
      <c r="I515" s="212"/>
      <c r="J515" s="208"/>
      <c r="K515" s="208"/>
      <c r="L515" s="213"/>
      <c r="M515" s="214"/>
      <c r="N515" s="215"/>
      <c r="O515" s="215"/>
      <c r="P515" s="215"/>
      <c r="Q515" s="215"/>
      <c r="R515" s="215"/>
      <c r="S515" s="215"/>
      <c r="T515" s="216"/>
      <c r="AT515" s="217" t="s">
        <v>135</v>
      </c>
      <c r="AU515" s="217" t="s">
        <v>80</v>
      </c>
      <c r="AV515" s="13" t="s">
        <v>133</v>
      </c>
      <c r="AW515" s="13" t="s">
        <v>32</v>
      </c>
      <c r="AX515" s="13" t="s">
        <v>78</v>
      </c>
      <c r="AY515" s="217" t="s">
        <v>127</v>
      </c>
    </row>
    <row r="516" spans="2:65" s="1" customFormat="1" ht="16.5" customHeight="1">
      <c r="B516" s="33"/>
      <c r="C516" s="173" t="s">
        <v>640</v>
      </c>
      <c r="D516" s="173" t="s">
        <v>128</v>
      </c>
      <c r="E516" s="174" t="s">
        <v>641</v>
      </c>
      <c r="F516" s="175" t="s">
        <v>642</v>
      </c>
      <c r="G516" s="176" t="s">
        <v>173</v>
      </c>
      <c r="H516" s="177">
        <v>33.228000000000002</v>
      </c>
      <c r="I516" s="178"/>
      <c r="J516" s="179">
        <f>ROUND(I516*H516,2)</f>
        <v>0</v>
      </c>
      <c r="K516" s="175" t="s">
        <v>132</v>
      </c>
      <c r="L516" s="37"/>
      <c r="M516" s="180" t="s">
        <v>1</v>
      </c>
      <c r="N516" s="181" t="s">
        <v>41</v>
      </c>
      <c r="O516" s="59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AR516" s="16" t="s">
        <v>133</v>
      </c>
      <c r="AT516" s="16" t="s">
        <v>128</v>
      </c>
      <c r="AU516" s="16" t="s">
        <v>80</v>
      </c>
      <c r="AY516" s="16" t="s">
        <v>127</v>
      </c>
      <c r="BE516" s="184">
        <f>IF(N516="základní",J516,0)</f>
        <v>0</v>
      </c>
      <c r="BF516" s="184">
        <f>IF(N516="snížená",J516,0)</f>
        <v>0</v>
      </c>
      <c r="BG516" s="184">
        <f>IF(N516="zákl. přenesená",J516,0)</f>
        <v>0</v>
      </c>
      <c r="BH516" s="184">
        <f>IF(N516="sníž. přenesená",J516,0)</f>
        <v>0</v>
      </c>
      <c r="BI516" s="184">
        <f>IF(N516="nulová",J516,0)</f>
        <v>0</v>
      </c>
      <c r="BJ516" s="16" t="s">
        <v>78</v>
      </c>
      <c r="BK516" s="184">
        <f>ROUND(I516*H516,2)</f>
        <v>0</v>
      </c>
      <c r="BL516" s="16" t="s">
        <v>133</v>
      </c>
      <c r="BM516" s="16" t="s">
        <v>643</v>
      </c>
    </row>
    <row r="517" spans="2:65" s="1" customFormat="1" ht="16.5" customHeight="1">
      <c r="B517" s="33"/>
      <c r="C517" s="173" t="s">
        <v>644</v>
      </c>
      <c r="D517" s="173" t="s">
        <v>128</v>
      </c>
      <c r="E517" s="174" t="s">
        <v>645</v>
      </c>
      <c r="F517" s="175" t="s">
        <v>646</v>
      </c>
      <c r="G517" s="176" t="s">
        <v>173</v>
      </c>
      <c r="H517" s="177">
        <v>465.19200000000001</v>
      </c>
      <c r="I517" s="178"/>
      <c r="J517" s="179">
        <f>ROUND(I517*H517,2)</f>
        <v>0</v>
      </c>
      <c r="K517" s="175" t="s">
        <v>132</v>
      </c>
      <c r="L517" s="37"/>
      <c r="M517" s="180" t="s">
        <v>1</v>
      </c>
      <c r="N517" s="181" t="s">
        <v>41</v>
      </c>
      <c r="O517" s="59"/>
      <c r="P517" s="182">
        <f>O517*H517</f>
        <v>0</v>
      </c>
      <c r="Q517" s="182">
        <v>0</v>
      </c>
      <c r="R517" s="182">
        <f>Q517*H517</f>
        <v>0</v>
      </c>
      <c r="S517" s="182">
        <v>0</v>
      </c>
      <c r="T517" s="183">
        <f>S517*H517</f>
        <v>0</v>
      </c>
      <c r="AR517" s="16" t="s">
        <v>133</v>
      </c>
      <c r="AT517" s="16" t="s">
        <v>128</v>
      </c>
      <c r="AU517" s="16" t="s">
        <v>80</v>
      </c>
      <c r="AY517" s="16" t="s">
        <v>127</v>
      </c>
      <c r="BE517" s="184">
        <f>IF(N517="základní",J517,0)</f>
        <v>0</v>
      </c>
      <c r="BF517" s="184">
        <f>IF(N517="snížená",J517,0)</f>
        <v>0</v>
      </c>
      <c r="BG517" s="184">
        <f>IF(N517="zákl. přenesená",J517,0)</f>
        <v>0</v>
      </c>
      <c r="BH517" s="184">
        <f>IF(N517="sníž. přenesená",J517,0)</f>
        <v>0</v>
      </c>
      <c r="BI517" s="184">
        <f>IF(N517="nulová",J517,0)</f>
        <v>0</v>
      </c>
      <c r="BJ517" s="16" t="s">
        <v>78</v>
      </c>
      <c r="BK517" s="184">
        <f>ROUND(I517*H517,2)</f>
        <v>0</v>
      </c>
      <c r="BL517" s="16" t="s">
        <v>133</v>
      </c>
      <c r="BM517" s="16" t="s">
        <v>647</v>
      </c>
    </row>
    <row r="518" spans="2:65" s="12" customFormat="1">
      <c r="B518" s="196"/>
      <c r="C518" s="197"/>
      <c r="D518" s="187" t="s">
        <v>135</v>
      </c>
      <c r="E518" s="197"/>
      <c r="F518" s="199" t="s">
        <v>648</v>
      </c>
      <c r="G518" s="197"/>
      <c r="H518" s="200">
        <v>465.19200000000001</v>
      </c>
      <c r="I518" s="201"/>
      <c r="J518" s="197"/>
      <c r="K518" s="197"/>
      <c r="L518" s="202"/>
      <c r="M518" s="203"/>
      <c r="N518" s="204"/>
      <c r="O518" s="204"/>
      <c r="P518" s="204"/>
      <c r="Q518" s="204"/>
      <c r="R518" s="204"/>
      <c r="S518" s="204"/>
      <c r="T518" s="205"/>
      <c r="AT518" s="206" t="s">
        <v>135</v>
      </c>
      <c r="AU518" s="206" t="s">
        <v>80</v>
      </c>
      <c r="AV518" s="12" t="s">
        <v>80</v>
      </c>
      <c r="AW518" s="12" t="s">
        <v>4</v>
      </c>
      <c r="AX518" s="12" t="s">
        <v>78</v>
      </c>
      <c r="AY518" s="206" t="s">
        <v>127</v>
      </c>
    </row>
    <row r="519" spans="2:65" s="1" customFormat="1" ht="16.5" customHeight="1">
      <c r="B519" s="33"/>
      <c r="C519" s="173" t="s">
        <v>649</v>
      </c>
      <c r="D519" s="173" t="s">
        <v>128</v>
      </c>
      <c r="E519" s="174" t="s">
        <v>194</v>
      </c>
      <c r="F519" s="175" t="s">
        <v>195</v>
      </c>
      <c r="G519" s="176" t="s">
        <v>173</v>
      </c>
      <c r="H519" s="177">
        <v>33.228000000000002</v>
      </c>
      <c r="I519" s="178"/>
      <c r="J519" s="179">
        <f>ROUND(I519*H519,2)</f>
        <v>0</v>
      </c>
      <c r="K519" s="175" t="s">
        <v>1</v>
      </c>
      <c r="L519" s="37"/>
      <c r="M519" s="180" t="s">
        <v>1</v>
      </c>
      <c r="N519" s="181" t="s">
        <v>41</v>
      </c>
      <c r="O519" s="59"/>
      <c r="P519" s="182">
        <f>O519*H519</f>
        <v>0</v>
      </c>
      <c r="Q519" s="182">
        <v>0</v>
      </c>
      <c r="R519" s="182">
        <f>Q519*H519</f>
        <v>0</v>
      </c>
      <c r="S519" s="182">
        <v>0</v>
      </c>
      <c r="T519" s="183">
        <f>S519*H519</f>
        <v>0</v>
      </c>
      <c r="AR519" s="16" t="s">
        <v>133</v>
      </c>
      <c r="AT519" s="16" t="s">
        <v>128</v>
      </c>
      <c r="AU519" s="16" t="s">
        <v>80</v>
      </c>
      <c r="AY519" s="16" t="s">
        <v>127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16" t="s">
        <v>78</v>
      </c>
      <c r="BK519" s="184">
        <f>ROUND(I519*H519,2)</f>
        <v>0</v>
      </c>
      <c r="BL519" s="16" t="s">
        <v>133</v>
      </c>
      <c r="BM519" s="16" t="s">
        <v>650</v>
      </c>
    </row>
    <row r="520" spans="2:65" s="10" customFormat="1" ht="22.9" customHeight="1">
      <c r="B520" s="157"/>
      <c r="C520" s="158"/>
      <c r="D520" s="159" t="s">
        <v>69</v>
      </c>
      <c r="E520" s="171" t="s">
        <v>651</v>
      </c>
      <c r="F520" s="171" t="s">
        <v>1248</v>
      </c>
      <c r="G520" s="158"/>
      <c r="H520" s="158"/>
      <c r="I520" s="161"/>
      <c r="J520" s="172">
        <f>BK520</f>
        <v>0</v>
      </c>
      <c r="K520" s="158"/>
      <c r="L520" s="163"/>
      <c r="M520" s="164"/>
      <c r="N520" s="165"/>
      <c r="O520" s="165"/>
      <c r="P520" s="166">
        <f>P521</f>
        <v>0</v>
      </c>
      <c r="Q520" s="165"/>
      <c r="R520" s="166">
        <f>R521</f>
        <v>0</v>
      </c>
      <c r="S520" s="165"/>
      <c r="T520" s="167">
        <f>T521</f>
        <v>0</v>
      </c>
      <c r="AR520" s="168" t="s">
        <v>78</v>
      </c>
      <c r="AT520" s="169" t="s">
        <v>69</v>
      </c>
      <c r="AU520" s="169" t="s">
        <v>78</v>
      </c>
      <c r="AY520" s="168" t="s">
        <v>127</v>
      </c>
      <c r="BK520" s="170">
        <f>BK521</f>
        <v>0</v>
      </c>
    </row>
    <row r="521" spans="2:65" s="1" customFormat="1" ht="16.5" customHeight="1">
      <c r="B521" s="33"/>
      <c r="C521" s="173" t="s">
        <v>652</v>
      </c>
      <c r="D521" s="173" t="s">
        <v>128</v>
      </c>
      <c r="E521" s="174" t="s">
        <v>653</v>
      </c>
      <c r="F521" s="175" t="s">
        <v>654</v>
      </c>
      <c r="G521" s="176" t="s">
        <v>173</v>
      </c>
      <c r="H521" s="177">
        <v>63.067</v>
      </c>
      <c r="I521" s="178"/>
      <c r="J521" s="179">
        <f>ROUND(I521*H521,2)</f>
        <v>0</v>
      </c>
      <c r="K521" s="175" t="s">
        <v>132</v>
      </c>
      <c r="L521" s="37"/>
      <c r="M521" s="180" t="s">
        <v>1</v>
      </c>
      <c r="N521" s="181" t="s">
        <v>41</v>
      </c>
      <c r="O521" s="59"/>
      <c r="P521" s="182">
        <f>O521*H521</f>
        <v>0</v>
      </c>
      <c r="Q521" s="182">
        <v>0</v>
      </c>
      <c r="R521" s="182">
        <f>Q521*H521</f>
        <v>0</v>
      </c>
      <c r="S521" s="182">
        <v>0</v>
      </c>
      <c r="T521" s="183">
        <f>S521*H521</f>
        <v>0</v>
      </c>
      <c r="AR521" s="16" t="s">
        <v>133</v>
      </c>
      <c r="AT521" s="16" t="s">
        <v>128</v>
      </c>
      <c r="AU521" s="16" t="s">
        <v>80</v>
      </c>
      <c r="AY521" s="16" t="s">
        <v>127</v>
      </c>
      <c r="BE521" s="184">
        <f>IF(N521="základní",J521,0)</f>
        <v>0</v>
      </c>
      <c r="BF521" s="184">
        <f>IF(N521="snížená",J521,0)</f>
        <v>0</v>
      </c>
      <c r="BG521" s="184">
        <f>IF(N521="zákl. přenesená",J521,0)</f>
        <v>0</v>
      </c>
      <c r="BH521" s="184">
        <f>IF(N521="sníž. přenesená",J521,0)</f>
        <v>0</v>
      </c>
      <c r="BI521" s="184">
        <f>IF(N521="nulová",J521,0)</f>
        <v>0</v>
      </c>
      <c r="BJ521" s="16" t="s">
        <v>78</v>
      </c>
      <c r="BK521" s="184">
        <f>ROUND(I521*H521,2)</f>
        <v>0</v>
      </c>
      <c r="BL521" s="16" t="s">
        <v>133</v>
      </c>
      <c r="BM521" s="16" t="s">
        <v>655</v>
      </c>
    </row>
    <row r="522" spans="2:65" s="10" customFormat="1" ht="25.9" customHeight="1">
      <c r="B522" s="157"/>
      <c r="C522" s="158"/>
      <c r="D522" s="159" t="s">
        <v>69</v>
      </c>
      <c r="E522" s="160" t="s">
        <v>656</v>
      </c>
      <c r="F522" s="160" t="s">
        <v>657</v>
      </c>
      <c r="G522" s="158"/>
      <c r="H522" s="158"/>
      <c r="I522" s="161"/>
      <c r="J522" s="162">
        <f>BK522</f>
        <v>0</v>
      </c>
      <c r="K522" s="158"/>
      <c r="L522" s="163"/>
      <c r="M522" s="164"/>
      <c r="N522" s="165"/>
      <c r="O522" s="165"/>
      <c r="P522" s="166">
        <f>P523+P525+P615</f>
        <v>0</v>
      </c>
      <c r="Q522" s="165"/>
      <c r="R522" s="166">
        <f>R523+R525+R615</f>
        <v>1.4503466400000002</v>
      </c>
      <c r="S522" s="165"/>
      <c r="T522" s="167">
        <f>T523+T525+T615</f>
        <v>0.41655950000000003</v>
      </c>
      <c r="AR522" s="168" t="s">
        <v>80</v>
      </c>
      <c r="AT522" s="169" t="s">
        <v>69</v>
      </c>
      <c r="AU522" s="169" t="s">
        <v>70</v>
      </c>
      <c r="AY522" s="168" t="s">
        <v>127</v>
      </c>
      <c r="BK522" s="170">
        <f>BK523+BK525+BK615</f>
        <v>0</v>
      </c>
    </row>
    <row r="523" spans="2:65" s="10" customFormat="1" ht="22.9" customHeight="1">
      <c r="B523" s="157"/>
      <c r="C523" s="158"/>
      <c r="D523" s="159" t="s">
        <v>69</v>
      </c>
      <c r="E523" s="171" t="s">
        <v>658</v>
      </c>
      <c r="F523" s="171" t="s">
        <v>1249</v>
      </c>
      <c r="G523" s="158"/>
      <c r="H523" s="158"/>
      <c r="I523" s="161"/>
      <c r="J523" s="172">
        <f>BK523</f>
        <v>0</v>
      </c>
      <c r="K523" s="158"/>
      <c r="L523" s="163"/>
      <c r="M523" s="164"/>
      <c r="N523" s="165"/>
      <c r="O523" s="165"/>
      <c r="P523" s="166">
        <f>P524</f>
        <v>0</v>
      </c>
      <c r="Q523" s="165"/>
      <c r="R523" s="166">
        <f>R524</f>
        <v>0</v>
      </c>
      <c r="S523" s="165"/>
      <c r="T523" s="167">
        <f>T524</f>
        <v>0</v>
      </c>
      <c r="AR523" s="168" t="s">
        <v>80</v>
      </c>
      <c r="AT523" s="169" t="s">
        <v>69</v>
      </c>
      <c r="AU523" s="169" t="s">
        <v>78</v>
      </c>
      <c r="AY523" s="168" t="s">
        <v>127</v>
      </c>
      <c r="BK523" s="170">
        <f>BK524</f>
        <v>0</v>
      </c>
    </row>
    <row r="524" spans="2:65" s="1" customFormat="1" ht="22.5" customHeight="1">
      <c r="B524" s="33"/>
      <c r="C524" s="173" t="s">
        <v>659</v>
      </c>
      <c r="D524" s="173" t="s">
        <v>128</v>
      </c>
      <c r="E524" s="174" t="s">
        <v>660</v>
      </c>
      <c r="F524" s="175" t="s">
        <v>661</v>
      </c>
      <c r="G524" s="176" t="s">
        <v>361</v>
      </c>
      <c r="H524" s="177">
        <v>1</v>
      </c>
      <c r="I524" s="178"/>
      <c r="J524" s="179">
        <f>ROUND(I524*H524,2)</f>
        <v>0</v>
      </c>
      <c r="K524" s="175" t="s">
        <v>1</v>
      </c>
      <c r="L524" s="37"/>
      <c r="M524" s="180" t="s">
        <v>1</v>
      </c>
      <c r="N524" s="181" t="s">
        <v>41</v>
      </c>
      <c r="O524" s="59"/>
      <c r="P524" s="182">
        <f>O524*H524</f>
        <v>0</v>
      </c>
      <c r="Q524" s="182">
        <v>0</v>
      </c>
      <c r="R524" s="182">
        <f>Q524*H524</f>
        <v>0</v>
      </c>
      <c r="S524" s="182">
        <v>0</v>
      </c>
      <c r="T524" s="183">
        <f>S524*H524</f>
        <v>0</v>
      </c>
      <c r="AR524" s="16" t="s">
        <v>203</v>
      </c>
      <c r="AT524" s="16" t="s">
        <v>128</v>
      </c>
      <c r="AU524" s="16" t="s">
        <v>80</v>
      </c>
      <c r="AY524" s="16" t="s">
        <v>127</v>
      </c>
      <c r="BE524" s="184">
        <f>IF(N524="základní",J524,0)</f>
        <v>0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16" t="s">
        <v>78</v>
      </c>
      <c r="BK524" s="184">
        <f>ROUND(I524*H524,2)</f>
        <v>0</v>
      </c>
      <c r="BL524" s="16" t="s">
        <v>203</v>
      </c>
      <c r="BM524" s="16" t="s">
        <v>662</v>
      </c>
    </row>
    <row r="525" spans="2:65" s="10" customFormat="1" ht="22.9" customHeight="1">
      <c r="B525" s="157"/>
      <c r="C525" s="158"/>
      <c r="D525" s="159" t="s">
        <v>69</v>
      </c>
      <c r="E525" s="171" t="s">
        <v>663</v>
      </c>
      <c r="F525" s="171" t="s">
        <v>1250</v>
      </c>
      <c r="G525" s="158"/>
      <c r="H525" s="158"/>
      <c r="I525" s="161"/>
      <c r="J525" s="172">
        <f>BK525</f>
        <v>0</v>
      </c>
      <c r="K525" s="158"/>
      <c r="L525" s="163"/>
      <c r="M525" s="164"/>
      <c r="N525" s="165"/>
      <c r="O525" s="165"/>
      <c r="P525" s="166">
        <f>SUM(P526:P614)</f>
        <v>0</v>
      </c>
      <c r="Q525" s="165"/>
      <c r="R525" s="166">
        <f>SUM(R526:R614)</f>
        <v>0.44634649999999998</v>
      </c>
      <c r="S525" s="165"/>
      <c r="T525" s="167">
        <f>SUM(T526:T614)</f>
        <v>0.41655950000000003</v>
      </c>
      <c r="AR525" s="168" t="s">
        <v>80</v>
      </c>
      <c r="AT525" s="169" t="s">
        <v>69</v>
      </c>
      <c r="AU525" s="169" t="s">
        <v>78</v>
      </c>
      <c r="AY525" s="168" t="s">
        <v>127</v>
      </c>
      <c r="BK525" s="170">
        <f>SUM(BK526:BK614)</f>
        <v>0</v>
      </c>
    </row>
    <row r="526" spans="2:65" s="1" customFormat="1" ht="16.5" customHeight="1">
      <c r="B526" s="33"/>
      <c r="C526" s="173" t="s">
        <v>664</v>
      </c>
      <c r="D526" s="173" t="s">
        <v>128</v>
      </c>
      <c r="E526" s="174" t="s">
        <v>665</v>
      </c>
      <c r="F526" s="175" t="s">
        <v>666</v>
      </c>
      <c r="G526" s="176" t="s">
        <v>199</v>
      </c>
      <c r="H526" s="177">
        <v>27.05</v>
      </c>
      <c r="I526" s="178"/>
      <c r="J526" s="179">
        <f>ROUND(I526*H526,2)</f>
        <v>0</v>
      </c>
      <c r="K526" s="175" t="s">
        <v>132</v>
      </c>
      <c r="L526" s="37"/>
      <c r="M526" s="180" t="s">
        <v>1</v>
      </c>
      <c r="N526" s="181" t="s">
        <v>41</v>
      </c>
      <c r="O526" s="59"/>
      <c r="P526" s="182">
        <f>O526*H526</f>
        <v>0</v>
      </c>
      <c r="Q526" s="182">
        <v>0</v>
      </c>
      <c r="R526" s="182">
        <f>Q526*H526</f>
        <v>0</v>
      </c>
      <c r="S526" s="182">
        <v>2.2300000000000002E-3</v>
      </c>
      <c r="T526" s="183">
        <f>S526*H526</f>
        <v>6.0321500000000007E-2</v>
      </c>
      <c r="AR526" s="16" t="s">
        <v>203</v>
      </c>
      <c r="AT526" s="16" t="s">
        <v>128</v>
      </c>
      <c r="AU526" s="16" t="s">
        <v>80</v>
      </c>
      <c r="AY526" s="16" t="s">
        <v>127</v>
      </c>
      <c r="BE526" s="184">
        <f>IF(N526="základní",J526,0)</f>
        <v>0</v>
      </c>
      <c r="BF526" s="184">
        <f>IF(N526="snížená",J526,0)</f>
        <v>0</v>
      </c>
      <c r="BG526" s="184">
        <f>IF(N526="zákl. přenesená",J526,0)</f>
        <v>0</v>
      </c>
      <c r="BH526" s="184">
        <f>IF(N526="sníž. přenesená",J526,0)</f>
        <v>0</v>
      </c>
      <c r="BI526" s="184">
        <f>IF(N526="nulová",J526,0)</f>
        <v>0</v>
      </c>
      <c r="BJ526" s="16" t="s">
        <v>78</v>
      </c>
      <c r="BK526" s="184">
        <f>ROUND(I526*H526,2)</f>
        <v>0</v>
      </c>
      <c r="BL526" s="16" t="s">
        <v>203</v>
      </c>
      <c r="BM526" s="16" t="s">
        <v>667</v>
      </c>
    </row>
    <row r="527" spans="2:65" s="11" customFormat="1">
      <c r="B527" s="185"/>
      <c r="C527" s="186"/>
      <c r="D527" s="187" t="s">
        <v>135</v>
      </c>
      <c r="E527" s="188" t="s">
        <v>1</v>
      </c>
      <c r="F527" s="189" t="s">
        <v>668</v>
      </c>
      <c r="G527" s="186"/>
      <c r="H527" s="188" t="s">
        <v>1</v>
      </c>
      <c r="I527" s="190"/>
      <c r="J527" s="186"/>
      <c r="K527" s="186"/>
      <c r="L527" s="191"/>
      <c r="M527" s="192"/>
      <c r="N527" s="193"/>
      <c r="O527" s="193"/>
      <c r="P527" s="193"/>
      <c r="Q527" s="193"/>
      <c r="R527" s="193"/>
      <c r="S527" s="193"/>
      <c r="T527" s="194"/>
      <c r="AT527" s="195" t="s">
        <v>135</v>
      </c>
      <c r="AU527" s="195" t="s">
        <v>80</v>
      </c>
      <c r="AV527" s="11" t="s">
        <v>78</v>
      </c>
      <c r="AW527" s="11" t="s">
        <v>32</v>
      </c>
      <c r="AX527" s="11" t="s">
        <v>70</v>
      </c>
      <c r="AY527" s="195" t="s">
        <v>127</v>
      </c>
    </row>
    <row r="528" spans="2:65" s="12" customFormat="1">
      <c r="B528" s="196"/>
      <c r="C528" s="197"/>
      <c r="D528" s="187" t="s">
        <v>135</v>
      </c>
      <c r="E528" s="198" t="s">
        <v>1</v>
      </c>
      <c r="F528" s="199" t="s">
        <v>669</v>
      </c>
      <c r="G528" s="197"/>
      <c r="H528" s="200">
        <v>5.5</v>
      </c>
      <c r="I528" s="201"/>
      <c r="J528" s="197"/>
      <c r="K528" s="197"/>
      <c r="L528" s="202"/>
      <c r="M528" s="203"/>
      <c r="N528" s="204"/>
      <c r="O528" s="204"/>
      <c r="P528" s="204"/>
      <c r="Q528" s="204"/>
      <c r="R528" s="204"/>
      <c r="S528" s="204"/>
      <c r="T528" s="205"/>
      <c r="AT528" s="206" t="s">
        <v>135</v>
      </c>
      <c r="AU528" s="206" t="s">
        <v>80</v>
      </c>
      <c r="AV528" s="12" t="s">
        <v>80</v>
      </c>
      <c r="AW528" s="12" t="s">
        <v>32</v>
      </c>
      <c r="AX528" s="12" t="s">
        <v>70</v>
      </c>
      <c r="AY528" s="206" t="s">
        <v>127</v>
      </c>
    </row>
    <row r="529" spans="2:65" s="11" customFormat="1">
      <c r="B529" s="185"/>
      <c r="C529" s="186"/>
      <c r="D529" s="187" t="s">
        <v>135</v>
      </c>
      <c r="E529" s="188" t="s">
        <v>1</v>
      </c>
      <c r="F529" s="189" t="s">
        <v>670</v>
      </c>
      <c r="G529" s="186"/>
      <c r="H529" s="188" t="s">
        <v>1</v>
      </c>
      <c r="I529" s="190"/>
      <c r="J529" s="186"/>
      <c r="K529" s="186"/>
      <c r="L529" s="191"/>
      <c r="M529" s="192"/>
      <c r="N529" s="193"/>
      <c r="O529" s="193"/>
      <c r="P529" s="193"/>
      <c r="Q529" s="193"/>
      <c r="R529" s="193"/>
      <c r="S529" s="193"/>
      <c r="T529" s="194"/>
      <c r="AT529" s="195" t="s">
        <v>135</v>
      </c>
      <c r="AU529" s="195" t="s">
        <v>80</v>
      </c>
      <c r="AV529" s="11" t="s">
        <v>78</v>
      </c>
      <c r="AW529" s="11" t="s">
        <v>32</v>
      </c>
      <c r="AX529" s="11" t="s">
        <v>70</v>
      </c>
      <c r="AY529" s="195" t="s">
        <v>127</v>
      </c>
    </row>
    <row r="530" spans="2:65" s="12" customFormat="1">
      <c r="B530" s="196"/>
      <c r="C530" s="197"/>
      <c r="D530" s="187" t="s">
        <v>135</v>
      </c>
      <c r="E530" s="198" t="s">
        <v>1</v>
      </c>
      <c r="F530" s="199" t="s">
        <v>671</v>
      </c>
      <c r="G530" s="197"/>
      <c r="H530" s="200">
        <v>21.55</v>
      </c>
      <c r="I530" s="201"/>
      <c r="J530" s="197"/>
      <c r="K530" s="197"/>
      <c r="L530" s="202"/>
      <c r="M530" s="203"/>
      <c r="N530" s="204"/>
      <c r="O530" s="204"/>
      <c r="P530" s="204"/>
      <c r="Q530" s="204"/>
      <c r="R530" s="204"/>
      <c r="S530" s="204"/>
      <c r="T530" s="205"/>
      <c r="AT530" s="206" t="s">
        <v>135</v>
      </c>
      <c r="AU530" s="206" t="s">
        <v>80</v>
      </c>
      <c r="AV530" s="12" t="s">
        <v>80</v>
      </c>
      <c r="AW530" s="12" t="s">
        <v>32</v>
      </c>
      <c r="AX530" s="12" t="s">
        <v>70</v>
      </c>
      <c r="AY530" s="206" t="s">
        <v>127</v>
      </c>
    </row>
    <row r="531" spans="2:65" s="13" customFormat="1">
      <c r="B531" s="207"/>
      <c r="C531" s="208"/>
      <c r="D531" s="187" t="s">
        <v>135</v>
      </c>
      <c r="E531" s="209" t="s">
        <v>1</v>
      </c>
      <c r="F531" s="210" t="s">
        <v>140</v>
      </c>
      <c r="G531" s="208"/>
      <c r="H531" s="211">
        <v>27.05</v>
      </c>
      <c r="I531" s="212"/>
      <c r="J531" s="208"/>
      <c r="K531" s="208"/>
      <c r="L531" s="213"/>
      <c r="M531" s="214"/>
      <c r="N531" s="215"/>
      <c r="O531" s="215"/>
      <c r="P531" s="215"/>
      <c r="Q531" s="215"/>
      <c r="R531" s="215"/>
      <c r="S531" s="215"/>
      <c r="T531" s="216"/>
      <c r="AT531" s="217" t="s">
        <v>135</v>
      </c>
      <c r="AU531" s="217" t="s">
        <v>80</v>
      </c>
      <c r="AV531" s="13" t="s">
        <v>133</v>
      </c>
      <c r="AW531" s="13" t="s">
        <v>32</v>
      </c>
      <c r="AX531" s="13" t="s">
        <v>78</v>
      </c>
      <c r="AY531" s="217" t="s">
        <v>127</v>
      </c>
    </row>
    <row r="532" spans="2:65" s="1" customFormat="1" ht="16.5" customHeight="1">
      <c r="B532" s="33"/>
      <c r="C532" s="173" t="s">
        <v>672</v>
      </c>
      <c r="D532" s="173" t="s">
        <v>128</v>
      </c>
      <c r="E532" s="174" t="s">
        <v>673</v>
      </c>
      <c r="F532" s="175" t="s">
        <v>674</v>
      </c>
      <c r="G532" s="176" t="s">
        <v>199</v>
      </c>
      <c r="H532" s="177">
        <v>61.7</v>
      </c>
      <c r="I532" s="178"/>
      <c r="J532" s="179">
        <f>ROUND(I532*H532,2)</f>
        <v>0</v>
      </c>
      <c r="K532" s="175" t="s">
        <v>132</v>
      </c>
      <c r="L532" s="37"/>
      <c r="M532" s="180" t="s">
        <v>1</v>
      </c>
      <c r="N532" s="181" t="s">
        <v>41</v>
      </c>
      <c r="O532" s="59"/>
      <c r="P532" s="182">
        <f>O532*H532</f>
        <v>0</v>
      </c>
      <c r="Q532" s="182">
        <v>0</v>
      </c>
      <c r="R532" s="182">
        <f>Q532*H532</f>
        <v>0</v>
      </c>
      <c r="S532" s="182">
        <v>2.5999999999999999E-3</v>
      </c>
      <c r="T532" s="183">
        <f>S532*H532</f>
        <v>0.16042000000000001</v>
      </c>
      <c r="AR532" s="16" t="s">
        <v>203</v>
      </c>
      <c r="AT532" s="16" t="s">
        <v>128</v>
      </c>
      <c r="AU532" s="16" t="s">
        <v>80</v>
      </c>
      <c r="AY532" s="16" t="s">
        <v>127</v>
      </c>
      <c r="BE532" s="184">
        <f>IF(N532="základní",J532,0)</f>
        <v>0</v>
      </c>
      <c r="BF532" s="184">
        <f>IF(N532="snížená",J532,0)</f>
        <v>0</v>
      </c>
      <c r="BG532" s="184">
        <f>IF(N532="zákl. přenesená",J532,0)</f>
        <v>0</v>
      </c>
      <c r="BH532" s="184">
        <f>IF(N532="sníž. přenesená",J532,0)</f>
        <v>0</v>
      </c>
      <c r="BI532" s="184">
        <f>IF(N532="nulová",J532,0)</f>
        <v>0</v>
      </c>
      <c r="BJ532" s="16" t="s">
        <v>78</v>
      </c>
      <c r="BK532" s="184">
        <f>ROUND(I532*H532,2)</f>
        <v>0</v>
      </c>
      <c r="BL532" s="16" t="s">
        <v>203</v>
      </c>
      <c r="BM532" s="16" t="s">
        <v>675</v>
      </c>
    </row>
    <row r="533" spans="2:65" s="11" customFormat="1">
      <c r="B533" s="185"/>
      <c r="C533" s="186"/>
      <c r="D533" s="187" t="s">
        <v>135</v>
      </c>
      <c r="E533" s="188" t="s">
        <v>1</v>
      </c>
      <c r="F533" s="189" t="s">
        <v>676</v>
      </c>
      <c r="G533" s="186"/>
      <c r="H533" s="188" t="s">
        <v>1</v>
      </c>
      <c r="I533" s="190"/>
      <c r="J533" s="186"/>
      <c r="K533" s="186"/>
      <c r="L533" s="191"/>
      <c r="M533" s="192"/>
      <c r="N533" s="193"/>
      <c r="O533" s="193"/>
      <c r="P533" s="193"/>
      <c r="Q533" s="193"/>
      <c r="R533" s="193"/>
      <c r="S533" s="193"/>
      <c r="T533" s="194"/>
      <c r="AT533" s="195" t="s">
        <v>135</v>
      </c>
      <c r="AU533" s="195" t="s">
        <v>80</v>
      </c>
      <c r="AV533" s="11" t="s">
        <v>78</v>
      </c>
      <c r="AW533" s="11" t="s">
        <v>32</v>
      </c>
      <c r="AX533" s="11" t="s">
        <v>70</v>
      </c>
      <c r="AY533" s="195" t="s">
        <v>127</v>
      </c>
    </row>
    <row r="534" spans="2:65" s="12" customFormat="1">
      <c r="B534" s="196"/>
      <c r="C534" s="197"/>
      <c r="D534" s="187" t="s">
        <v>135</v>
      </c>
      <c r="E534" s="198" t="s">
        <v>1</v>
      </c>
      <c r="F534" s="199" t="s">
        <v>677</v>
      </c>
      <c r="G534" s="197"/>
      <c r="H534" s="200">
        <v>17.399999999999999</v>
      </c>
      <c r="I534" s="201"/>
      <c r="J534" s="197"/>
      <c r="K534" s="197"/>
      <c r="L534" s="202"/>
      <c r="M534" s="203"/>
      <c r="N534" s="204"/>
      <c r="O534" s="204"/>
      <c r="P534" s="204"/>
      <c r="Q534" s="204"/>
      <c r="R534" s="204"/>
      <c r="S534" s="204"/>
      <c r="T534" s="205"/>
      <c r="AT534" s="206" t="s">
        <v>135</v>
      </c>
      <c r="AU534" s="206" t="s">
        <v>80</v>
      </c>
      <c r="AV534" s="12" t="s">
        <v>80</v>
      </c>
      <c r="AW534" s="12" t="s">
        <v>32</v>
      </c>
      <c r="AX534" s="12" t="s">
        <v>70</v>
      </c>
      <c r="AY534" s="206" t="s">
        <v>127</v>
      </c>
    </row>
    <row r="535" spans="2:65" s="12" customFormat="1">
      <c r="B535" s="196"/>
      <c r="C535" s="197"/>
      <c r="D535" s="187" t="s">
        <v>135</v>
      </c>
      <c r="E535" s="198" t="s">
        <v>1</v>
      </c>
      <c r="F535" s="199" t="s">
        <v>678</v>
      </c>
      <c r="G535" s="197"/>
      <c r="H535" s="200">
        <v>17.399999999999999</v>
      </c>
      <c r="I535" s="201"/>
      <c r="J535" s="197"/>
      <c r="K535" s="197"/>
      <c r="L535" s="202"/>
      <c r="M535" s="203"/>
      <c r="N535" s="204"/>
      <c r="O535" s="204"/>
      <c r="P535" s="204"/>
      <c r="Q535" s="204"/>
      <c r="R535" s="204"/>
      <c r="S535" s="204"/>
      <c r="T535" s="205"/>
      <c r="AT535" s="206" t="s">
        <v>135</v>
      </c>
      <c r="AU535" s="206" t="s">
        <v>80</v>
      </c>
      <c r="AV535" s="12" t="s">
        <v>80</v>
      </c>
      <c r="AW535" s="12" t="s">
        <v>32</v>
      </c>
      <c r="AX535" s="12" t="s">
        <v>70</v>
      </c>
      <c r="AY535" s="206" t="s">
        <v>127</v>
      </c>
    </row>
    <row r="536" spans="2:65" s="12" customFormat="1">
      <c r="B536" s="196"/>
      <c r="C536" s="197"/>
      <c r="D536" s="187" t="s">
        <v>135</v>
      </c>
      <c r="E536" s="198" t="s">
        <v>1</v>
      </c>
      <c r="F536" s="199" t="s">
        <v>679</v>
      </c>
      <c r="G536" s="197"/>
      <c r="H536" s="200">
        <v>7.3</v>
      </c>
      <c r="I536" s="201"/>
      <c r="J536" s="197"/>
      <c r="K536" s="197"/>
      <c r="L536" s="202"/>
      <c r="M536" s="203"/>
      <c r="N536" s="204"/>
      <c r="O536" s="204"/>
      <c r="P536" s="204"/>
      <c r="Q536" s="204"/>
      <c r="R536" s="204"/>
      <c r="S536" s="204"/>
      <c r="T536" s="205"/>
      <c r="AT536" s="206" t="s">
        <v>135</v>
      </c>
      <c r="AU536" s="206" t="s">
        <v>80</v>
      </c>
      <c r="AV536" s="12" t="s">
        <v>80</v>
      </c>
      <c r="AW536" s="12" t="s">
        <v>32</v>
      </c>
      <c r="AX536" s="12" t="s">
        <v>70</v>
      </c>
      <c r="AY536" s="206" t="s">
        <v>127</v>
      </c>
    </row>
    <row r="537" spans="2:65" s="12" customFormat="1">
      <c r="B537" s="196"/>
      <c r="C537" s="197"/>
      <c r="D537" s="187" t="s">
        <v>135</v>
      </c>
      <c r="E537" s="198" t="s">
        <v>1</v>
      </c>
      <c r="F537" s="199" t="s">
        <v>680</v>
      </c>
      <c r="G537" s="197"/>
      <c r="H537" s="200">
        <v>12.7</v>
      </c>
      <c r="I537" s="201"/>
      <c r="J537" s="197"/>
      <c r="K537" s="197"/>
      <c r="L537" s="202"/>
      <c r="M537" s="203"/>
      <c r="N537" s="204"/>
      <c r="O537" s="204"/>
      <c r="P537" s="204"/>
      <c r="Q537" s="204"/>
      <c r="R537" s="204"/>
      <c r="S537" s="204"/>
      <c r="T537" s="205"/>
      <c r="AT537" s="206" t="s">
        <v>135</v>
      </c>
      <c r="AU537" s="206" t="s">
        <v>80</v>
      </c>
      <c r="AV537" s="12" t="s">
        <v>80</v>
      </c>
      <c r="AW537" s="12" t="s">
        <v>32</v>
      </c>
      <c r="AX537" s="12" t="s">
        <v>70</v>
      </c>
      <c r="AY537" s="206" t="s">
        <v>127</v>
      </c>
    </row>
    <row r="538" spans="2:65" s="11" customFormat="1">
      <c r="B538" s="185"/>
      <c r="C538" s="186"/>
      <c r="D538" s="187" t="s">
        <v>135</v>
      </c>
      <c r="E538" s="188" t="s">
        <v>1</v>
      </c>
      <c r="F538" s="189" t="s">
        <v>681</v>
      </c>
      <c r="G538" s="186"/>
      <c r="H538" s="188" t="s">
        <v>1</v>
      </c>
      <c r="I538" s="190"/>
      <c r="J538" s="186"/>
      <c r="K538" s="186"/>
      <c r="L538" s="191"/>
      <c r="M538" s="192"/>
      <c r="N538" s="193"/>
      <c r="O538" s="193"/>
      <c r="P538" s="193"/>
      <c r="Q538" s="193"/>
      <c r="R538" s="193"/>
      <c r="S538" s="193"/>
      <c r="T538" s="194"/>
      <c r="AT538" s="195" t="s">
        <v>135</v>
      </c>
      <c r="AU538" s="195" t="s">
        <v>80</v>
      </c>
      <c r="AV538" s="11" t="s">
        <v>78</v>
      </c>
      <c r="AW538" s="11" t="s">
        <v>32</v>
      </c>
      <c r="AX538" s="11" t="s">
        <v>70</v>
      </c>
      <c r="AY538" s="195" t="s">
        <v>127</v>
      </c>
    </row>
    <row r="539" spans="2:65" s="12" customFormat="1">
      <c r="B539" s="196"/>
      <c r="C539" s="197"/>
      <c r="D539" s="187" t="s">
        <v>135</v>
      </c>
      <c r="E539" s="198" t="s">
        <v>1</v>
      </c>
      <c r="F539" s="199" t="s">
        <v>682</v>
      </c>
      <c r="G539" s="197"/>
      <c r="H539" s="200">
        <v>2.2000000000000002</v>
      </c>
      <c r="I539" s="201"/>
      <c r="J539" s="197"/>
      <c r="K539" s="197"/>
      <c r="L539" s="202"/>
      <c r="M539" s="203"/>
      <c r="N539" s="204"/>
      <c r="O539" s="204"/>
      <c r="P539" s="204"/>
      <c r="Q539" s="204"/>
      <c r="R539" s="204"/>
      <c r="S539" s="204"/>
      <c r="T539" s="205"/>
      <c r="AT539" s="206" t="s">
        <v>135</v>
      </c>
      <c r="AU539" s="206" t="s">
        <v>80</v>
      </c>
      <c r="AV539" s="12" t="s">
        <v>80</v>
      </c>
      <c r="AW539" s="12" t="s">
        <v>32</v>
      </c>
      <c r="AX539" s="12" t="s">
        <v>70</v>
      </c>
      <c r="AY539" s="206" t="s">
        <v>127</v>
      </c>
    </row>
    <row r="540" spans="2:65" s="11" customFormat="1">
      <c r="B540" s="185"/>
      <c r="C540" s="186"/>
      <c r="D540" s="187" t="s">
        <v>135</v>
      </c>
      <c r="E540" s="188" t="s">
        <v>1</v>
      </c>
      <c r="F540" s="189" t="s">
        <v>683</v>
      </c>
      <c r="G540" s="186"/>
      <c r="H540" s="188" t="s">
        <v>1</v>
      </c>
      <c r="I540" s="190"/>
      <c r="J540" s="186"/>
      <c r="K540" s="186"/>
      <c r="L540" s="191"/>
      <c r="M540" s="192"/>
      <c r="N540" s="193"/>
      <c r="O540" s="193"/>
      <c r="P540" s="193"/>
      <c r="Q540" s="193"/>
      <c r="R540" s="193"/>
      <c r="S540" s="193"/>
      <c r="T540" s="194"/>
      <c r="AT540" s="195" t="s">
        <v>135</v>
      </c>
      <c r="AU540" s="195" t="s">
        <v>80</v>
      </c>
      <c r="AV540" s="11" t="s">
        <v>78</v>
      </c>
      <c r="AW540" s="11" t="s">
        <v>32</v>
      </c>
      <c r="AX540" s="11" t="s">
        <v>70</v>
      </c>
      <c r="AY540" s="195" t="s">
        <v>127</v>
      </c>
    </row>
    <row r="541" spans="2:65" s="12" customFormat="1">
      <c r="B541" s="196"/>
      <c r="C541" s="197"/>
      <c r="D541" s="187" t="s">
        <v>135</v>
      </c>
      <c r="E541" s="198" t="s">
        <v>1</v>
      </c>
      <c r="F541" s="199" t="s">
        <v>684</v>
      </c>
      <c r="G541" s="197"/>
      <c r="H541" s="200">
        <v>2.2000000000000002</v>
      </c>
      <c r="I541" s="201"/>
      <c r="J541" s="197"/>
      <c r="K541" s="197"/>
      <c r="L541" s="202"/>
      <c r="M541" s="203"/>
      <c r="N541" s="204"/>
      <c r="O541" s="204"/>
      <c r="P541" s="204"/>
      <c r="Q541" s="204"/>
      <c r="R541" s="204"/>
      <c r="S541" s="204"/>
      <c r="T541" s="205"/>
      <c r="AT541" s="206" t="s">
        <v>135</v>
      </c>
      <c r="AU541" s="206" t="s">
        <v>80</v>
      </c>
      <c r="AV541" s="12" t="s">
        <v>80</v>
      </c>
      <c r="AW541" s="12" t="s">
        <v>32</v>
      </c>
      <c r="AX541" s="12" t="s">
        <v>70</v>
      </c>
      <c r="AY541" s="206" t="s">
        <v>127</v>
      </c>
    </row>
    <row r="542" spans="2:65" s="11" customFormat="1">
      <c r="B542" s="185"/>
      <c r="C542" s="186"/>
      <c r="D542" s="187" t="s">
        <v>135</v>
      </c>
      <c r="E542" s="188" t="s">
        <v>1</v>
      </c>
      <c r="F542" s="189" t="s">
        <v>333</v>
      </c>
      <c r="G542" s="186"/>
      <c r="H542" s="188" t="s">
        <v>1</v>
      </c>
      <c r="I542" s="190"/>
      <c r="J542" s="186"/>
      <c r="K542" s="186"/>
      <c r="L542" s="191"/>
      <c r="M542" s="192"/>
      <c r="N542" s="193"/>
      <c r="O542" s="193"/>
      <c r="P542" s="193"/>
      <c r="Q542" s="193"/>
      <c r="R542" s="193"/>
      <c r="S542" s="193"/>
      <c r="T542" s="194"/>
      <c r="AT542" s="195" t="s">
        <v>135</v>
      </c>
      <c r="AU542" s="195" t="s">
        <v>80</v>
      </c>
      <c r="AV542" s="11" t="s">
        <v>78</v>
      </c>
      <c r="AW542" s="11" t="s">
        <v>32</v>
      </c>
      <c r="AX542" s="11" t="s">
        <v>70</v>
      </c>
      <c r="AY542" s="195" t="s">
        <v>127</v>
      </c>
    </row>
    <row r="543" spans="2:65" s="12" customFormat="1">
      <c r="B543" s="196"/>
      <c r="C543" s="197"/>
      <c r="D543" s="187" t="s">
        <v>135</v>
      </c>
      <c r="E543" s="198" t="s">
        <v>1</v>
      </c>
      <c r="F543" s="199" t="s">
        <v>685</v>
      </c>
      <c r="G543" s="197"/>
      <c r="H543" s="200">
        <v>2.5</v>
      </c>
      <c r="I543" s="201"/>
      <c r="J543" s="197"/>
      <c r="K543" s="197"/>
      <c r="L543" s="202"/>
      <c r="M543" s="203"/>
      <c r="N543" s="204"/>
      <c r="O543" s="204"/>
      <c r="P543" s="204"/>
      <c r="Q543" s="204"/>
      <c r="R543" s="204"/>
      <c r="S543" s="204"/>
      <c r="T543" s="205"/>
      <c r="AT543" s="206" t="s">
        <v>135</v>
      </c>
      <c r="AU543" s="206" t="s">
        <v>80</v>
      </c>
      <c r="AV543" s="12" t="s">
        <v>80</v>
      </c>
      <c r="AW543" s="12" t="s">
        <v>32</v>
      </c>
      <c r="AX543" s="12" t="s">
        <v>70</v>
      </c>
      <c r="AY543" s="206" t="s">
        <v>127</v>
      </c>
    </row>
    <row r="544" spans="2:65" s="13" customFormat="1">
      <c r="B544" s="207"/>
      <c r="C544" s="208"/>
      <c r="D544" s="187" t="s">
        <v>135</v>
      </c>
      <c r="E544" s="209" t="s">
        <v>1</v>
      </c>
      <c r="F544" s="210" t="s">
        <v>140</v>
      </c>
      <c r="G544" s="208"/>
      <c r="H544" s="211">
        <v>61.7</v>
      </c>
      <c r="I544" s="212"/>
      <c r="J544" s="208"/>
      <c r="K544" s="208"/>
      <c r="L544" s="213"/>
      <c r="M544" s="214"/>
      <c r="N544" s="215"/>
      <c r="O544" s="215"/>
      <c r="P544" s="215"/>
      <c r="Q544" s="215"/>
      <c r="R544" s="215"/>
      <c r="S544" s="215"/>
      <c r="T544" s="216"/>
      <c r="AT544" s="217" t="s">
        <v>135</v>
      </c>
      <c r="AU544" s="217" t="s">
        <v>80</v>
      </c>
      <c r="AV544" s="13" t="s">
        <v>133</v>
      </c>
      <c r="AW544" s="13" t="s">
        <v>32</v>
      </c>
      <c r="AX544" s="13" t="s">
        <v>78</v>
      </c>
      <c r="AY544" s="217" t="s">
        <v>127</v>
      </c>
    </row>
    <row r="545" spans="2:65" s="1" customFormat="1" ht="16.5" customHeight="1">
      <c r="B545" s="33"/>
      <c r="C545" s="173" t="s">
        <v>686</v>
      </c>
      <c r="D545" s="173" t="s">
        <v>128</v>
      </c>
      <c r="E545" s="174" t="s">
        <v>687</v>
      </c>
      <c r="F545" s="175" t="s">
        <v>688</v>
      </c>
      <c r="G545" s="176" t="s">
        <v>199</v>
      </c>
      <c r="H545" s="177">
        <v>49.7</v>
      </c>
      <c r="I545" s="178"/>
      <c r="J545" s="179">
        <f>ROUND(I545*H545,2)</f>
        <v>0</v>
      </c>
      <c r="K545" s="175" t="s">
        <v>132</v>
      </c>
      <c r="L545" s="37"/>
      <c r="M545" s="180" t="s">
        <v>1</v>
      </c>
      <c r="N545" s="181" t="s">
        <v>41</v>
      </c>
      <c r="O545" s="59"/>
      <c r="P545" s="182">
        <f>O545*H545</f>
        <v>0</v>
      </c>
      <c r="Q545" s="182">
        <v>0</v>
      </c>
      <c r="R545" s="182">
        <f>Q545*H545</f>
        <v>0</v>
      </c>
      <c r="S545" s="182">
        <v>3.9399999999999999E-3</v>
      </c>
      <c r="T545" s="183">
        <f>S545*H545</f>
        <v>0.19581800000000002</v>
      </c>
      <c r="AR545" s="16" t="s">
        <v>203</v>
      </c>
      <c r="AT545" s="16" t="s">
        <v>128</v>
      </c>
      <c r="AU545" s="16" t="s">
        <v>80</v>
      </c>
      <c r="AY545" s="16" t="s">
        <v>127</v>
      </c>
      <c r="BE545" s="184">
        <f>IF(N545="základní",J545,0)</f>
        <v>0</v>
      </c>
      <c r="BF545" s="184">
        <f>IF(N545="snížená",J545,0)</f>
        <v>0</v>
      </c>
      <c r="BG545" s="184">
        <f>IF(N545="zákl. přenesená",J545,0)</f>
        <v>0</v>
      </c>
      <c r="BH545" s="184">
        <f>IF(N545="sníž. přenesená",J545,0)</f>
        <v>0</v>
      </c>
      <c r="BI545" s="184">
        <f>IF(N545="nulová",J545,0)</f>
        <v>0</v>
      </c>
      <c r="BJ545" s="16" t="s">
        <v>78</v>
      </c>
      <c r="BK545" s="184">
        <f>ROUND(I545*H545,2)</f>
        <v>0</v>
      </c>
      <c r="BL545" s="16" t="s">
        <v>203</v>
      </c>
      <c r="BM545" s="16" t="s">
        <v>689</v>
      </c>
    </row>
    <row r="546" spans="2:65" s="11" customFormat="1">
      <c r="B546" s="185"/>
      <c r="C546" s="186"/>
      <c r="D546" s="187" t="s">
        <v>135</v>
      </c>
      <c r="E546" s="188" t="s">
        <v>1</v>
      </c>
      <c r="F546" s="189" t="s">
        <v>676</v>
      </c>
      <c r="G546" s="186"/>
      <c r="H546" s="188" t="s">
        <v>1</v>
      </c>
      <c r="I546" s="190"/>
      <c r="J546" s="186"/>
      <c r="K546" s="186"/>
      <c r="L546" s="191"/>
      <c r="M546" s="192"/>
      <c r="N546" s="193"/>
      <c r="O546" s="193"/>
      <c r="P546" s="193"/>
      <c r="Q546" s="193"/>
      <c r="R546" s="193"/>
      <c r="S546" s="193"/>
      <c r="T546" s="194"/>
      <c r="AT546" s="195" t="s">
        <v>135</v>
      </c>
      <c r="AU546" s="195" t="s">
        <v>80</v>
      </c>
      <c r="AV546" s="11" t="s">
        <v>78</v>
      </c>
      <c r="AW546" s="11" t="s">
        <v>32</v>
      </c>
      <c r="AX546" s="11" t="s">
        <v>70</v>
      </c>
      <c r="AY546" s="195" t="s">
        <v>127</v>
      </c>
    </row>
    <row r="547" spans="2:65" s="12" customFormat="1">
      <c r="B547" s="196"/>
      <c r="C547" s="197"/>
      <c r="D547" s="187" t="s">
        <v>135</v>
      </c>
      <c r="E547" s="198" t="s">
        <v>1</v>
      </c>
      <c r="F547" s="199" t="s">
        <v>690</v>
      </c>
      <c r="G547" s="197"/>
      <c r="H547" s="200">
        <v>9.5</v>
      </c>
      <c r="I547" s="201"/>
      <c r="J547" s="197"/>
      <c r="K547" s="197"/>
      <c r="L547" s="202"/>
      <c r="M547" s="203"/>
      <c r="N547" s="204"/>
      <c r="O547" s="204"/>
      <c r="P547" s="204"/>
      <c r="Q547" s="204"/>
      <c r="R547" s="204"/>
      <c r="S547" s="204"/>
      <c r="T547" s="205"/>
      <c r="AT547" s="206" t="s">
        <v>135</v>
      </c>
      <c r="AU547" s="206" t="s">
        <v>80</v>
      </c>
      <c r="AV547" s="12" t="s">
        <v>80</v>
      </c>
      <c r="AW547" s="12" t="s">
        <v>32</v>
      </c>
      <c r="AX547" s="12" t="s">
        <v>70</v>
      </c>
      <c r="AY547" s="206" t="s">
        <v>127</v>
      </c>
    </row>
    <row r="548" spans="2:65" s="12" customFormat="1">
      <c r="B548" s="196"/>
      <c r="C548" s="197"/>
      <c r="D548" s="187" t="s">
        <v>135</v>
      </c>
      <c r="E548" s="198" t="s">
        <v>1</v>
      </c>
      <c r="F548" s="199" t="s">
        <v>691</v>
      </c>
      <c r="G548" s="197"/>
      <c r="H548" s="200">
        <v>9.3000000000000007</v>
      </c>
      <c r="I548" s="201"/>
      <c r="J548" s="197"/>
      <c r="K548" s="197"/>
      <c r="L548" s="202"/>
      <c r="M548" s="203"/>
      <c r="N548" s="204"/>
      <c r="O548" s="204"/>
      <c r="P548" s="204"/>
      <c r="Q548" s="204"/>
      <c r="R548" s="204"/>
      <c r="S548" s="204"/>
      <c r="T548" s="205"/>
      <c r="AT548" s="206" t="s">
        <v>135</v>
      </c>
      <c r="AU548" s="206" t="s">
        <v>80</v>
      </c>
      <c r="AV548" s="12" t="s">
        <v>80</v>
      </c>
      <c r="AW548" s="12" t="s">
        <v>32</v>
      </c>
      <c r="AX548" s="12" t="s">
        <v>70</v>
      </c>
      <c r="AY548" s="206" t="s">
        <v>127</v>
      </c>
    </row>
    <row r="549" spans="2:65" s="12" customFormat="1">
      <c r="B549" s="196"/>
      <c r="C549" s="197"/>
      <c r="D549" s="187" t="s">
        <v>135</v>
      </c>
      <c r="E549" s="198" t="s">
        <v>1</v>
      </c>
      <c r="F549" s="199" t="s">
        <v>692</v>
      </c>
      <c r="G549" s="197"/>
      <c r="H549" s="200">
        <v>18.399999999999999</v>
      </c>
      <c r="I549" s="201"/>
      <c r="J549" s="197"/>
      <c r="K549" s="197"/>
      <c r="L549" s="202"/>
      <c r="M549" s="203"/>
      <c r="N549" s="204"/>
      <c r="O549" s="204"/>
      <c r="P549" s="204"/>
      <c r="Q549" s="204"/>
      <c r="R549" s="204"/>
      <c r="S549" s="204"/>
      <c r="T549" s="205"/>
      <c r="AT549" s="206" t="s">
        <v>135</v>
      </c>
      <c r="AU549" s="206" t="s">
        <v>80</v>
      </c>
      <c r="AV549" s="12" t="s">
        <v>80</v>
      </c>
      <c r="AW549" s="12" t="s">
        <v>32</v>
      </c>
      <c r="AX549" s="12" t="s">
        <v>70</v>
      </c>
      <c r="AY549" s="206" t="s">
        <v>127</v>
      </c>
    </row>
    <row r="550" spans="2:65" s="11" customFormat="1">
      <c r="B550" s="185"/>
      <c r="C550" s="186"/>
      <c r="D550" s="187" t="s">
        <v>135</v>
      </c>
      <c r="E550" s="188" t="s">
        <v>1</v>
      </c>
      <c r="F550" s="189" t="s">
        <v>681</v>
      </c>
      <c r="G550" s="186"/>
      <c r="H550" s="188" t="s">
        <v>1</v>
      </c>
      <c r="I550" s="190"/>
      <c r="J550" s="186"/>
      <c r="K550" s="186"/>
      <c r="L550" s="191"/>
      <c r="M550" s="192"/>
      <c r="N550" s="193"/>
      <c r="O550" s="193"/>
      <c r="P550" s="193"/>
      <c r="Q550" s="193"/>
      <c r="R550" s="193"/>
      <c r="S550" s="193"/>
      <c r="T550" s="194"/>
      <c r="AT550" s="195" t="s">
        <v>135</v>
      </c>
      <c r="AU550" s="195" t="s">
        <v>80</v>
      </c>
      <c r="AV550" s="11" t="s">
        <v>78</v>
      </c>
      <c r="AW550" s="11" t="s">
        <v>32</v>
      </c>
      <c r="AX550" s="11" t="s">
        <v>70</v>
      </c>
      <c r="AY550" s="195" t="s">
        <v>127</v>
      </c>
    </row>
    <row r="551" spans="2:65" s="12" customFormat="1">
      <c r="B551" s="196"/>
      <c r="C551" s="197"/>
      <c r="D551" s="187" t="s">
        <v>135</v>
      </c>
      <c r="E551" s="198" t="s">
        <v>1</v>
      </c>
      <c r="F551" s="199" t="s">
        <v>693</v>
      </c>
      <c r="G551" s="197"/>
      <c r="H551" s="200">
        <v>4.5</v>
      </c>
      <c r="I551" s="201"/>
      <c r="J551" s="197"/>
      <c r="K551" s="197"/>
      <c r="L551" s="202"/>
      <c r="M551" s="203"/>
      <c r="N551" s="204"/>
      <c r="O551" s="204"/>
      <c r="P551" s="204"/>
      <c r="Q551" s="204"/>
      <c r="R551" s="204"/>
      <c r="S551" s="204"/>
      <c r="T551" s="205"/>
      <c r="AT551" s="206" t="s">
        <v>135</v>
      </c>
      <c r="AU551" s="206" t="s">
        <v>80</v>
      </c>
      <c r="AV551" s="12" t="s">
        <v>80</v>
      </c>
      <c r="AW551" s="12" t="s">
        <v>32</v>
      </c>
      <c r="AX551" s="12" t="s">
        <v>70</v>
      </c>
      <c r="AY551" s="206" t="s">
        <v>127</v>
      </c>
    </row>
    <row r="552" spans="2:65" s="11" customFormat="1">
      <c r="B552" s="185"/>
      <c r="C552" s="186"/>
      <c r="D552" s="187" t="s">
        <v>135</v>
      </c>
      <c r="E552" s="188" t="s">
        <v>1</v>
      </c>
      <c r="F552" s="189" t="s">
        <v>683</v>
      </c>
      <c r="G552" s="186"/>
      <c r="H552" s="188" t="s">
        <v>1</v>
      </c>
      <c r="I552" s="190"/>
      <c r="J552" s="186"/>
      <c r="K552" s="186"/>
      <c r="L552" s="191"/>
      <c r="M552" s="192"/>
      <c r="N552" s="193"/>
      <c r="O552" s="193"/>
      <c r="P552" s="193"/>
      <c r="Q552" s="193"/>
      <c r="R552" s="193"/>
      <c r="S552" s="193"/>
      <c r="T552" s="194"/>
      <c r="AT552" s="195" t="s">
        <v>135</v>
      </c>
      <c r="AU552" s="195" t="s">
        <v>80</v>
      </c>
      <c r="AV552" s="11" t="s">
        <v>78</v>
      </c>
      <c r="AW552" s="11" t="s">
        <v>32</v>
      </c>
      <c r="AX552" s="11" t="s">
        <v>70</v>
      </c>
      <c r="AY552" s="195" t="s">
        <v>127</v>
      </c>
    </row>
    <row r="553" spans="2:65" s="12" customFormat="1">
      <c r="B553" s="196"/>
      <c r="C553" s="197"/>
      <c r="D553" s="187" t="s">
        <v>135</v>
      </c>
      <c r="E553" s="198" t="s">
        <v>1</v>
      </c>
      <c r="F553" s="199" t="s">
        <v>694</v>
      </c>
      <c r="G553" s="197"/>
      <c r="H553" s="200">
        <v>6</v>
      </c>
      <c r="I553" s="201"/>
      <c r="J553" s="197"/>
      <c r="K553" s="197"/>
      <c r="L553" s="202"/>
      <c r="M553" s="203"/>
      <c r="N553" s="204"/>
      <c r="O553" s="204"/>
      <c r="P553" s="204"/>
      <c r="Q553" s="204"/>
      <c r="R553" s="204"/>
      <c r="S553" s="204"/>
      <c r="T553" s="205"/>
      <c r="AT553" s="206" t="s">
        <v>135</v>
      </c>
      <c r="AU553" s="206" t="s">
        <v>80</v>
      </c>
      <c r="AV553" s="12" t="s">
        <v>80</v>
      </c>
      <c r="AW553" s="12" t="s">
        <v>32</v>
      </c>
      <c r="AX553" s="12" t="s">
        <v>70</v>
      </c>
      <c r="AY553" s="206" t="s">
        <v>127</v>
      </c>
    </row>
    <row r="554" spans="2:65" s="11" customFormat="1">
      <c r="B554" s="185"/>
      <c r="C554" s="186"/>
      <c r="D554" s="187" t="s">
        <v>135</v>
      </c>
      <c r="E554" s="188" t="s">
        <v>1</v>
      </c>
      <c r="F554" s="189" t="s">
        <v>333</v>
      </c>
      <c r="G554" s="186"/>
      <c r="H554" s="188" t="s">
        <v>1</v>
      </c>
      <c r="I554" s="190"/>
      <c r="J554" s="186"/>
      <c r="K554" s="186"/>
      <c r="L554" s="191"/>
      <c r="M554" s="192"/>
      <c r="N554" s="193"/>
      <c r="O554" s="193"/>
      <c r="P554" s="193"/>
      <c r="Q554" s="193"/>
      <c r="R554" s="193"/>
      <c r="S554" s="193"/>
      <c r="T554" s="194"/>
      <c r="AT554" s="195" t="s">
        <v>135</v>
      </c>
      <c r="AU554" s="195" t="s">
        <v>80</v>
      </c>
      <c r="AV554" s="11" t="s">
        <v>78</v>
      </c>
      <c r="AW554" s="11" t="s">
        <v>32</v>
      </c>
      <c r="AX554" s="11" t="s">
        <v>70</v>
      </c>
      <c r="AY554" s="195" t="s">
        <v>127</v>
      </c>
    </row>
    <row r="555" spans="2:65" s="12" customFormat="1">
      <c r="B555" s="196"/>
      <c r="C555" s="197"/>
      <c r="D555" s="187" t="s">
        <v>135</v>
      </c>
      <c r="E555" s="198" t="s">
        <v>1</v>
      </c>
      <c r="F555" s="199" t="s">
        <v>695</v>
      </c>
      <c r="G555" s="197"/>
      <c r="H555" s="200">
        <v>2</v>
      </c>
      <c r="I555" s="201"/>
      <c r="J555" s="197"/>
      <c r="K555" s="197"/>
      <c r="L555" s="202"/>
      <c r="M555" s="203"/>
      <c r="N555" s="204"/>
      <c r="O555" s="204"/>
      <c r="P555" s="204"/>
      <c r="Q555" s="204"/>
      <c r="R555" s="204"/>
      <c r="S555" s="204"/>
      <c r="T555" s="205"/>
      <c r="AT555" s="206" t="s">
        <v>135</v>
      </c>
      <c r="AU555" s="206" t="s">
        <v>80</v>
      </c>
      <c r="AV555" s="12" t="s">
        <v>80</v>
      </c>
      <c r="AW555" s="12" t="s">
        <v>32</v>
      </c>
      <c r="AX555" s="12" t="s">
        <v>70</v>
      </c>
      <c r="AY555" s="206" t="s">
        <v>127</v>
      </c>
    </row>
    <row r="556" spans="2:65" s="13" customFormat="1">
      <c r="B556" s="207"/>
      <c r="C556" s="208"/>
      <c r="D556" s="187" t="s">
        <v>135</v>
      </c>
      <c r="E556" s="209" t="s">
        <v>1</v>
      </c>
      <c r="F556" s="210" t="s">
        <v>140</v>
      </c>
      <c r="G556" s="208"/>
      <c r="H556" s="211">
        <v>49.7</v>
      </c>
      <c r="I556" s="212"/>
      <c r="J556" s="208"/>
      <c r="K556" s="208"/>
      <c r="L556" s="213"/>
      <c r="M556" s="214"/>
      <c r="N556" s="215"/>
      <c r="O556" s="215"/>
      <c r="P556" s="215"/>
      <c r="Q556" s="215"/>
      <c r="R556" s="215"/>
      <c r="S556" s="215"/>
      <c r="T556" s="216"/>
      <c r="AT556" s="217" t="s">
        <v>135</v>
      </c>
      <c r="AU556" s="217" t="s">
        <v>80</v>
      </c>
      <c r="AV556" s="13" t="s">
        <v>133</v>
      </c>
      <c r="AW556" s="13" t="s">
        <v>32</v>
      </c>
      <c r="AX556" s="13" t="s">
        <v>78</v>
      </c>
      <c r="AY556" s="217" t="s">
        <v>127</v>
      </c>
    </row>
    <row r="557" spans="2:65" s="1" customFormat="1" ht="16.5" customHeight="1">
      <c r="B557" s="33"/>
      <c r="C557" s="173" t="s">
        <v>696</v>
      </c>
      <c r="D557" s="173" t="s">
        <v>128</v>
      </c>
      <c r="E557" s="174" t="s">
        <v>697</v>
      </c>
      <c r="F557" s="175" t="s">
        <v>698</v>
      </c>
      <c r="G557" s="176" t="s">
        <v>199</v>
      </c>
      <c r="H557" s="177">
        <v>2.2000000000000002</v>
      </c>
      <c r="I557" s="178"/>
      <c r="J557" s="179">
        <f>ROUND(I557*H557,2)</f>
        <v>0</v>
      </c>
      <c r="K557" s="175" t="s">
        <v>132</v>
      </c>
      <c r="L557" s="37"/>
      <c r="M557" s="180" t="s">
        <v>1</v>
      </c>
      <c r="N557" s="181" t="s">
        <v>41</v>
      </c>
      <c r="O557" s="59"/>
      <c r="P557" s="182">
        <f>O557*H557</f>
        <v>0</v>
      </c>
      <c r="Q557" s="182">
        <v>6.4999999999999997E-4</v>
      </c>
      <c r="R557" s="182">
        <f>Q557*H557</f>
        <v>1.4300000000000001E-3</v>
      </c>
      <c r="S557" s="182">
        <v>0</v>
      </c>
      <c r="T557" s="183">
        <f>S557*H557</f>
        <v>0</v>
      </c>
      <c r="AR557" s="16" t="s">
        <v>203</v>
      </c>
      <c r="AT557" s="16" t="s">
        <v>128</v>
      </c>
      <c r="AU557" s="16" t="s">
        <v>80</v>
      </c>
      <c r="AY557" s="16" t="s">
        <v>127</v>
      </c>
      <c r="BE557" s="184">
        <f>IF(N557="základní",J557,0)</f>
        <v>0</v>
      </c>
      <c r="BF557" s="184">
        <f>IF(N557="snížená",J557,0)</f>
        <v>0</v>
      </c>
      <c r="BG557" s="184">
        <f>IF(N557="zákl. přenesená",J557,0)</f>
        <v>0</v>
      </c>
      <c r="BH557" s="184">
        <f>IF(N557="sníž. přenesená",J557,0)</f>
        <v>0</v>
      </c>
      <c r="BI557" s="184">
        <f>IF(N557="nulová",J557,0)</f>
        <v>0</v>
      </c>
      <c r="BJ557" s="16" t="s">
        <v>78</v>
      </c>
      <c r="BK557" s="184">
        <f>ROUND(I557*H557,2)</f>
        <v>0</v>
      </c>
      <c r="BL557" s="16" t="s">
        <v>203</v>
      </c>
      <c r="BM557" s="16" t="s">
        <v>699</v>
      </c>
    </row>
    <row r="558" spans="2:65" s="11" customFormat="1">
      <c r="B558" s="185"/>
      <c r="C558" s="186"/>
      <c r="D558" s="187" t="s">
        <v>135</v>
      </c>
      <c r="E558" s="188" t="s">
        <v>1</v>
      </c>
      <c r="F558" s="189" t="s">
        <v>700</v>
      </c>
      <c r="G558" s="186"/>
      <c r="H558" s="188" t="s">
        <v>1</v>
      </c>
      <c r="I558" s="190"/>
      <c r="J558" s="186"/>
      <c r="K558" s="186"/>
      <c r="L558" s="191"/>
      <c r="M558" s="192"/>
      <c r="N558" s="193"/>
      <c r="O558" s="193"/>
      <c r="P558" s="193"/>
      <c r="Q558" s="193"/>
      <c r="R558" s="193"/>
      <c r="S558" s="193"/>
      <c r="T558" s="194"/>
      <c r="AT558" s="195" t="s">
        <v>135</v>
      </c>
      <c r="AU558" s="195" t="s">
        <v>80</v>
      </c>
      <c r="AV558" s="11" t="s">
        <v>78</v>
      </c>
      <c r="AW558" s="11" t="s">
        <v>32</v>
      </c>
      <c r="AX558" s="11" t="s">
        <v>70</v>
      </c>
      <c r="AY558" s="195" t="s">
        <v>127</v>
      </c>
    </row>
    <row r="559" spans="2:65" s="12" customFormat="1">
      <c r="B559" s="196"/>
      <c r="C559" s="197"/>
      <c r="D559" s="187" t="s">
        <v>135</v>
      </c>
      <c r="E559" s="198" t="s">
        <v>1</v>
      </c>
      <c r="F559" s="199" t="s">
        <v>701</v>
      </c>
      <c r="G559" s="197"/>
      <c r="H559" s="200">
        <v>2.2000000000000002</v>
      </c>
      <c r="I559" s="201"/>
      <c r="J559" s="197"/>
      <c r="K559" s="197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135</v>
      </c>
      <c r="AU559" s="206" t="s">
        <v>80</v>
      </c>
      <c r="AV559" s="12" t="s">
        <v>80</v>
      </c>
      <c r="AW559" s="12" t="s">
        <v>32</v>
      </c>
      <c r="AX559" s="12" t="s">
        <v>70</v>
      </c>
      <c r="AY559" s="206" t="s">
        <v>127</v>
      </c>
    </row>
    <row r="560" spans="2:65" s="13" customFormat="1">
      <c r="B560" s="207"/>
      <c r="C560" s="208"/>
      <c r="D560" s="187" t="s">
        <v>135</v>
      </c>
      <c r="E560" s="209" t="s">
        <v>1</v>
      </c>
      <c r="F560" s="210" t="s">
        <v>140</v>
      </c>
      <c r="G560" s="208"/>
      <c r="H560" s="211">
        <v>2.2000000000000002</v>
      </c>
      <c r="I560" s="212"/>
      <c r="J560" s="208"/>
      <c r="K560" s="208"/>
      <c r="L560" s="213"/>
      <c r="M560" s="214"/>
      <c r="N560" s="215"/>
      <c r="O560" s="215"/>
      <c r="P560" s="215"/>
      <c r="Q560" s="215"/>
      <c r="R560" s="215"/>
      <c r="S560" s="215"/>
      <c r="T560" s="216"/>
      <c r="AT560" s="217" t="s">
        <v>135</v>
      </c>
      <c r="AU560" s="217" t="s">
        <v>80</v>
      </c>
      <c r="AV560" s="13" t="s">
        <v>133</v>
      </c>
      <c r="AW560" s="13" t="s">
        <v>32</v>
      </c>
      <c r="AX560" s="13" t="s">
        <v>78</v>
      </c>
      <c r="AY560" s="217" t="s">
        <v>127</v>
      </c>
    </row>
    <row r="561" spans="2:65" s="1" customFormat="1" ht="22.5" customHeight="1">
      <c r="B561" s="33"/>
      <c r="C561" s="173" t="s">
        <v>702</v>
      </c>
      <c r="D561" s="173" t="s">
        <v>128</v>
      </c>
      <c r="E561" s="174" t="s">
        <v>703</v>
      </c>
      <c r="F561" s="175" t="s">
        <v>704</v>
      </c>
      <c r="G561" s="176" t="s">
        <v>199</v>
      </c>
      <c r="H561" s="177">
        <v>21.55</v>
      </c>
      <c r="I561" s="178"/>
      <c r="J561" s="179">
        <f>ROUND(I561*H561,2)</f>
        <v>0</v>
      </c>
      <c r="K561" s="175" t="s">
        <v>132</v>
      </c>
      <c r="L561" s="37"/>
      <c r="M561" s="180" t="s">
        <v>1</v>
      </c>
      <c r="N561" s="181" t="s">
        <v>41</v>
      </c>
      <c r="O561" s="59"/>
      <c r="P561" s="182">
        <f>O561*H561</f>
        <v>0</v>
      </c>
      <c r="Q561" s="182">
        <v>2.5699999999999998E-3</v>
      </c>
      <c r="R561" s="182">
        <f>Q561*H561</f>
        <v>5.5383499999999995E-2</v>
      </c>
      <c r="S561" s="182">
        <v>0</v>
      </c>
      <c r="T561" s="183">
        <f>S561*H561</f>
        <v>0</v>
      </c>
      <c r="AR561" s="16" t="s">
        <v>203</v>
      </c>
      <c r="AT561" s="16" t="s">
        <v>128</v>
      </c>
      <c r="AU561" s="16" t="s">
        <v>80</v>
      </c>
      <c r="AY561" s="16" t="s">
        <v>127</v>
      </c>
      <c r="BE561" s="184">
        <f>IF(N561="základní",J561,0)</f>
        <v>0</v>
      </c>
      <c r="BF561" s="184">
        <f>IF(N561="snížená",J561,0)</f>
        <v>0</v>
      </c>
      <c r="BG561" s="184">
        <f>IF(N561="zákl. přenesená",J561,0)</f>
        <v>0</v>
      </c>
      <c r="BH561" s="184">
        <f>IF(N561="sníž. přenesená",J561,0)</f>
        <v>0</v>
      </c>
      <c r="BI561" s="184">
        <f>IF(N561="nulová",J561,0)</f>
        <v>0</v>
      </c>
      <c r="BJ561" s="16" t="s">
        <v>78</v>
      </c>
      <c r="BK561" s="184">
        <f>ROUND(I561*H561,2)</f>
        <v>0</v>
      </c>
      <c r="BL561" s="16" t="s">
        <v>203</v>
      </c>
      <c r="BM561" s="16" t="s">
        <v>705</v>
      </c>
    </row>
    <row r="562" spans="2:65" s="11" customFormat="1">
      <c r="B562" s="185"/>
      <c r="C562" s="186"/>
      <c r="D562" s="187" t="s">
        <v>135</v>
      </c>
      <c r="E562" s="188" t="s">
        <v>1</v>
      </c>
      <c r="F562" s="189" t="s">
        <v>670</v>
      </c>
      <c r="G562" s="186"/>
      <c r="H562" s="188" t="s">
        <v>1</v>
      </c>
      <c r="I562" s="190"/>
      <c r="J562" s="186"/>
      <c r="K562" s="186"/>
      <c r="L562" s="191"/>
      <c r="M562" s="192"/>
      <c r="N562" s="193"/>
      <c r="O562" s="193"/>
      <c r="P562" s="193"/>
      <c r="Q562" s="193"/>
      <c r="R562" s="193"/>
      <c r="S562" s="193"/>
      <c r="T562" s="194"/>
      <c r="AT562" s="195" t="s">
        <v>135</v>
      </c>
      <c r="AU562" s="195" t="s">
        <v>80</v>
      </c>
      <c r="AV562" s="11" t="s">
        <v>78</v>
      </c>
      <c r="AW562" s="11" t="s">
        <v>32</v>
      </c>
      <c r="AX562" s="11" t="s">
        <v>70</v>
      </c>
      <c r="AY562" s="195" t="s">
        <v>127</v>
      </c>
    </row>
    <row r="563" spans="2:65" s="12" customFormat="1">
      <c r="B563" s="196"/>
      <c r="C563" s="197"/>
      <c r="D563" s="187" t="s">
        <v>135</v>
      </c>
      <c r="E563" s="198" t="s">
        <v>1</v>
      </c>
      <c r="F563" s="199" t="s">
        <v>671</v>
      </c>
      <c r="G563" s="197"/>
      <c r="H563" s="200">
        <v>21.55</v>
      </c>
      <c r="I563" s="201"/>
      <c r="J563" s="197"/>
      <c r="K563" s="197"/>
      <c r="L563" s="202"/>
      <c r="M563" s="203"/>
      <c r="N563" s="204"/>
      <c r="O563" s="204"/>
      <c r="P563" s="204"/>
      <c r="Q563" s="204"/>
      <c r="R563" s="204"/>
      <c r="S563" s="204"/>
      <c r="T563" s="205"/>
      <c r="AT563" s="206" t="s">
        <v>135</v>
      </c>
      <c r="AU563" s="206" t="s">
        <v>80</v>
      </c>
      <c r="AV563" s="12" t="s">
        <v>80</v>
      </c>
      <c r="AW563" s="12" t="s">
        <v>32</v>
      </c>
      <c r="AX563" s="12" t="s">
        <v>70</v>
      </c>
      <c r="AY563" s="206" t="s">
        <v>127</v>
      </c>
    </row>
    <row r="564" spans="2:65" s="13" customFormat="1">
      <c r="B564" s="207"/>
      <c r="C564" s="208"/>
      <c r="D564" s="187" t="s">
        <v>135</v>
      </c>
      <c r="E564" s="209" t="s">
        <v>1</v>
      </c>
      <c r="F564" s="210" t="s">
        <v>140</v>
      </c>
      <c r="G564" s="208"/>
      <c r="H564" s="211">
        <v>21.55</v>
      </c>
      <c r="I564" s="212"/>
      <c r="J564" s="208"/>
      <c r="K564" s="208"/>
      <c r="L564" s="213"/>
      <c r="M564" s="214"/>
      <c r="N564" s="215"/>
      <c r="O564" s="215"/>
      <c r="P564" s="215"/>
      <c r="Q564" s="215"/>
      <c r="R564" s="215"/>
      <c r="S564" s="215"/>
      <c r="T564" s="216"/>
      <c r="AT564" s="217" t="s">
        <v>135</v>
      </c>
      <c r="AU564" s="217" t="s">
        <v>80</v>
      </c>
      <c r="AV564" s="13" t="s">
        <v>133</v>
      </c>
      <c r="AW564" s="13" t="s">
        <v>32</v>
      </c>
      <c r="AX564" s="13" t="s">
        <v>78</v>
      </c>
      <c r="AY564" s="217" t="s">
        <v>127</v>
      </c>
    </row>
    <row r="565" spans="2:65" s="1" customFormat="1" ht="22.5" customHeight="1">
      <c r="B565" s="33"/>
      <c r="C565" s="173" t="s">
        <v>706</v>
      </c>
      <c r="D565" s="173" t="s">
        <v>128</v>
      </c>
      <c r="E565" s="174" t="s">
        <v>707</v>
      </c>
      <c r="F565" s="175" t="s">
        <v>708</v>
      </c>
      <c r="G565" s="176" t="s">
        <v>199</v>
      </c>
      <c r="H565" s="177">
        <v>5.5</v>
      </c>
      <c r="I565" s="178"/>
      <c r="J565" s="179">
        <f>ROUND(I565*H565,2)</f>
        <v>0</v>
      </c>
      <c r="K565" s="175" t="s">
        <v>132</v>
      </c>
      <c r="L565" s="37"/>
      <c r="M565" s="180" t="s">
        <v>1</v>
      </c>
      <c r="N565" s="181" t="s">
        <v>41</v>
      </c>
      <c r="O565" s="59"/>
      <c r="P565" s="182">
        <f>O565*H565</f>
        <v>0</v>
      </c>
      <c r="Q565" s="182">
        <v>3.1800000000000001E-3</v>
      </c>
      <c r="R565" s="182">
        <f>Q565*H565</f>
        <v>1.7490000000000002E-2</v>
      </c>
      <c r="S565" s="182">
        <v>0</v>
      </c>
      <c r="T565" s="183">
        <f>S565*H565</f>
        <v>0</v>
      </c>
      <c r="AR565" s="16" t="s">
        <v>203</v>
      </c>
      <c r="AT565" s="16" t="s">
        <v>128</v>
      </c>
      <c r="AU565" s="16" t="s">
        <v>80</v>
      </c>
      <c r="AY565" s="16" t="s">
        <v>127</v>
      </c>
      <c r="BE565" s="184">
        <f>IF(N565="základní",J565,0)</f>
        <v>0</v>
      </c>
      <c r="BF565" s="184">
        <f>IF(N565="snížená",J565,0)</f>
        <v>0</v>
      </c>
      <c r="BG565" s="184">
        <f>IF(N565="zákl. přenesená",J565,0)</f>
        <v>0</v>
      </c>
      <c r="BH565" s="184">
        <f>IF(N565="sníž. přenesená",J565,0)</f>
        <v>0</v>
      </c>
      <c r="BI565" s="184">
        <f>IF(N565="nulová",J565,0)</f>
        <v>0</v>
      </c>
      <c r="BJ565" s="16" t="s">
        <v>78</v>
      </c>
      <c r="BK565" s="184">
        <f>ROUND(I565*H565,2)</f>
        <v>0</v>
      </c>
      <c r="BL565" s="16" t="s">
        <v>203</v>
      </c>
      <c r="BM565" s="16" t="s">
        <v>709</v>
      </c>
    </row>
    <row r="566" spans="2:65" s="11" customFormat="1">
      <c r="B566" s="185"/>
      <c r="C566" s="186"/>
      <c r="D566" s="187" t="s">
        <v>135</v>
      </c>
      <c r="E566" s="188" t="s">
        <v>1</v>
      </c>
      <c r="F566" s="189" t="s">
        <v>668</v>
      </c>
      <c r="G566" s="186"/>
      <c r="H566" s="188" t="s">
        <v>1</v>
      </c>
      <c r="I566" s="190"/>
      <c r="J566" s="186"/>
      <c r="K566" s="186"/>
      <c r="L566" s="191"/>
      <c r="M566" s="192"/>
      <c r="N566" s="193"/>
      <c r="O566" s="193"/>
      <c r="P566" s="193"/>
      <c r="Q566" s="193"/>
      <c r="R566" s="193"/>
      <c r="S566" s="193"/>
      <c r="T566" s="194"/>
      <c r="AT566" s="195" t="s">
        <v>135</v>
      </c>
      <c r="AU566" s="195" t="s">
        <v>80</v>
      </c>
      <c r="AV566" s="11" t="s">
        <v>78</v>
      </c>
      <c r="AW566" s="11" t="s">
        <v>32</v>
      </c>
      <c r="AX566" s="11" t="s">
        <v>70</v>
      </c>
      <c r="AY566" s="195" t="s">
        <v>127</v>
      </c>
    </row>
    <row r="567" spans="2:65" s="12" customFormat="1">
      <c r="B567" s="196"/>
      <c r="C567" s="197"/>
      <c r="D567" s="187" t="s">
        <v>135</v>
      </c>
      <c r="E567" s="198" t="s">
        <v>1</v>
      </c>
      <c r="F567" s="199" t="s">
        <v>669</v>
      </c>
      <c r="G567" s="197"/>
      <c r="H567" s="200">
        <v>5.5</v>
      </c>
      <c r="I567" s="201"/>
      <c r="J567" s="197"/>
      <c r="K567" s="197"/>
      <c r="L567" s="202"/>
      <c r="M567" s="203"/>
      <c r="N567" s="204"/>
      <c r="O567" s="204"/>
      <c r="P567" s="204"/>
      <c r="Q567" s="204"/>
      <c r="R567" s="204"/>
      <c r="S567" s="204"/>
      <c r="T567" s="205"/>
      <c r="AT567" s="206" t="s">
        <v>135</v>
      </c>
      <c r="AU567" s="206" t="s">
        <v>80</v>
      </c>
      <c r="AV567" s="12" t="s">
        <v>80</v>
      </c>
      <c r="AW567" s="12" t="s">
        <v>32</v>
      </c>
      <c r="AX567" s="12" t="s">
        <v>70</v>
      </c>
      <c r="AY567" s="206" t="s">
        <v>127</v>
      </c>
    </row>
    <row r="568" spans="2:65" s="13" customFormat="1">
      <c r="B568" s="207"/>
      <c r="C568" s="208"/>
      <c r="D568" s="187" t="s">
        <v>135</v>
      </c>
      <c r="E568" s="209" t="s">
        <v>1</v>
      </c>
      <c r="F568" s="210" t="s">
        <v>140</v>
      </c>
      <c r="G568" s="208"/>
      <c r="H568" s="211">
        <v>5.5</v>
      </c>
      <c r="I568" s="212"/>
      <c r="J568" s="208"/>
      <c r="K568" s="208"/>
      <c r="L568" s="213"/>
      <c r="M568" s="214"/>
      <c r="N568" s="215"/>
      <c r="O568" s="215"/>
      <c r="P568" s="215"/>
      <c r="Q568" s="215"/>
      <c r="R568" s="215"/>
      <c r="S568" s="215"/>
      <c r="T568" s="216"/>
      <c r="AT568" s="217" t="s">
        <v>135</v>
      </c>
      <c r="AU568" s="217" t="s">
        <v>80</v>
      </c>
      <c r="AV568" s="13" t="s">
        <v>133</v>
      </c>
      <c r="AW568" s="13" t="s">
        <v>32</v>
      </c>
      <c r="AX568" s="13" t="s">
        <v>78</v>
      </c>
      <c r="AY568" s="217" t="s">
        <v>127</v>
      </c>
    </row>
    <row r="569" spans="2:65" s="1" customFormat="1" ht="16.5" customHeight="1">
      <c r="B569" s="33"/>
      <c r="C569" s="173" t="s">
        <v>710</v>
      </c>
      <c r="D569" s="173" t="s">
        <v>128</v>
      </c>
      <c r="E569" s="174" t="s">
        <v>711</v>
      </c>
      <c r="F569" s="175" t="s">
        <v>712</v>
      </c>
      <c r="G569" s="176" t="s">
        <v>309</v>
      </c>
      <c r="H569" s="177">
        <v>2</v>
      </c>
      <c r="I569" s="178"/>
      <c r="J569" s="179">
        <f>ROUND(I569*H569,2)</f>
        <v>0</v>
      </c>
      <c r="K569" s="175" t="s">
        <v>132</v>
      </c>
      <c r="L569" s="37"/>
      <c r="M569" s="180" t="s">
        <v>1</v>
      </c>
      <c r="N569" s="181" t="s">
        <v>41</v>
      </c>
      <c r="O569" s="59"/>
      <c r="P569" s="182">
        <f>O569*H569</f>
        <v>0</v>
      </c>
      <c r="Q569" s="182">
        <v>0</v>
      </c>
      <c r="R569" s="182">
        <f>Q569*H569</f>
        <v>0</v>
      </c>
      <c r="S569" s="182">
        <v>0</v>
      </c>
      <c r="T569" s="183">
        <f>S569*H569</f>
        <v>0</v>
      </c>
      <c r="AR569" s="16" t="s">
        <v>203</v>
      </c>
      <c r="AT569" s="16" t="s">
        <v>128</v>
      </c>
      <c r="AU569" s="16" t="s">
        <v>80</v>
      </c>
      <c r="AY569" s="16" t="s">
        <v>127</v>
      </c>
      <c r="BE569" s="184">
        <f>IF(N569="základní",J569,0)</f>
        <v>0</v>
      </c>
      <c r="BF569" s="184">
        <f>IF(N569="snížená",J569,0)</f>
        <v>0</v>
      </c>
      <c r="BG569" s="184">
        <f>IF(N569="zákl. přenesená",J569,0)</f>
        <v>0</v>
      </c>
      <c r="BH569" s="184">
        <f>IF(N569="sníž. přenesená",J569,0)</f>
        <v>0</v>
      </c>
      <c r="BI569" s="184">
        <f>IF(N569="nulová",J569,0)</f>
        <v>0</v>
      </c>
      <c r="BJ569" s="16" t="s">
        <v>78</v>
      </c>
      <c r="BK569" s="184">
        <f>ROUND(I569*H569,2)</f>
        <v>0</v>
      </c>
      <c r="BL569" s="16" t="s">
        <v>203</v>
      </c>
      <c r="BM569" s="16" t="s">
        <v>713</v>
      </c>
    </row>
    <row r="570" spans="2:65" s="11" customFormat="1">
      <c r="B570" s="185"/>
      <c r="C570" s="186"/>
      <c r="D570" s="187" t="s">
        <v>135</v>
      </c>
      <c r="E570" s="188" t="s">
        <v>1</v>
      </c>
      <c r="F570" s="189" t="s">
        <v>670</v>
      </c>
      <c r="G570" s="186"/>
      <c r="H570" s="188" t="s">
        <v>1</v>
      </c>
      <c r="I570" s="190"/>
      <c r="J570" s="186"/>
      <c r="K570" s="186"/>
      <c r="L570" s="191"/>
      <c r="M570" s="192"/>
      <c r="N570" s="193"/>
      <c r="O570" s="193"/>
      <c r="P570" s="193"/>
      <c r="Q570" s="193"/>
      <c r="R570" s="193"/>
      <c r="S570" s="193"/>
      <c r="T570" s="194"/>
      <c r="AT570" s="195" t="s">
        <v>135</v>
      </c>
      <c r="AU570" s="195" t="s">
        <v>80</v>
      </c>
      <c r="AV570" s="11" t="s">
        <v>78</v>
      </c>
      <c r="AW570" s="11" t="s">
        <v>32</v>
      </c>
      <c r="AX570" s="11" t="s">
        <v>70</v>
      </c>
      <c r="AY570" s="195" t="s">
        <v>127</v>
      </c>
    </row>
    <row r="571" spans="2:65" s="12" customFormat="1">
      <c r="B571" s="196"/>
      <c r="C571" s="197"/>
      <c r="D571" s="187" t="s">
        <v>135</v>
      </c>
      <c r="E571" s="198" t="s">
        <v>1</v>
      </c>
      <c r="F571" s="199" t="s">
        <v>80</v>
      </c>
      <c r="G571" s="197"/>
      <c r="H571" s="200">
        <v>2</v>
      </c>
      <c r="I571" s="201"/>
      <c r="J571" s="197"/>
      <c r="K571" s="197"/>
      <c r="L571" s="202"/>
      <c r="M571" s="203"/>
      <c r="N571" s="204"/>
      <c r="O571" s="204"/>
      <c r="P571" s="204"/>
      <c r="Q571" s="204"/>
      <c r="R571" s="204"/>
      <c r="S571" s="204"/>
      <c r="T571" s="205"/>
      <c r="AT571" s="206" t="s">
        <v>135</v>
      </c>
      <c r="AU571" s="206" t="s">
        <v>80</v>
      </c>
      <c r="AV571" s="12" t="s">
        <v>80</v>
      </c>
      <c r="AW571" s="12" t="s">
        <v>32</v>
      </c>
      <c r="AX571" s="12" t="s">
        <v>70</v>
      </c>
      <c r="AY571" s="206" t="s">
        <v>127</v>
      </c>
    </row>
    <row r="572" spans="2:65" s="13" customFormat="1">
      <c r="B572" s="207"/>
      <c r="C572" s="208"/>
      <c r="D572" s="187" t="s">
        <v>135</v>
      </c>
      <c r="E572" s="209" t="s">
        <v>1</v>
      </c>
      <c r="F572" s="210" t="s">
        <v>140</v>
      </c>
      <c r="G572" s="208"/>
      <c r="H572" s="211">
        <v>2</v>
      </c>
      <c r="I572" s="212"/>
      <c r="J572" s="208"/>
      <c r="K572" s="208"/>
      <c r="L572" s="213"/>
      <c r="M572" s="214"/>
      <c r="N572" s="215"/>
      <c r="O572" s="215"/>
      <c r="P572" s="215"/>
      <c r="Q572" s="215"/>
      <c r="R572" s="215"/>
      <c r="S572" s="215"/>
      <c r="T572" s="216"/>
      <c r="AT572" s="217" t="s">
        <v>135</v>
      </c>
      <c r="AU572" s="217" t="s">
        <v>80</v>
      </c>
      <c r="AV572" s="13" t="s">
        <v>133</v>
      </c>
      <c r="AW572" s="13" t="s">
        <v>32</v>
      </c>
      <c r="AX572" s="13" t="s">
        <v>78</v>
      </c>
      <c r="AY572" s="217" t="s">
        <v>127</v>
      </c>
    </row>
    <row r="573" spans="2:65" s="1" customFormat="1" ht="16.5" customHeight="1">
      <c r="B573" s="33"/>
      <c r="C573" s="173" t="s">
        <v>714</v>
      </c>
      <c r="D573" s="173" t="s">
        <v>128</v>
      </c>
      <c r="E573" s="174" t="s">
        <v>715</v>
      </c>
      <c r="F573" s="175" t="s">
        <v>716</v>
      </c>
      <c r="G573" s="176" t="s">
        <v>199</v>
      </c>
      <c r="H573" s="177">
        <v>2.2000000000000002</v>
      </c>
      <c r="I573" s="178"/>
      <c r="J573" s="179">
        <f>ROUND(I573*H573,2)</f>
        <v>0</v>
      </c>
      <c r="K573" s="175" t="s">
        <v>132</v>
      </c>
      <c r="L573" s="37"/>
      <c r="M573" s="180" t="s">
        <v>1</v>
      </c>
      <c r="N573" s="181" t="s">
        <v>41</v>
      </c>
      <c r="O573" s="59"/>
      <c r="P573" s="182">
        <f>O573*H573</f>
        <v>0</v>
      </c>
      <c r="Q573" s="182">
        <v>1.49E-3</v>
      </c>
      <c r="R573" s="182">
        <f>Q573*H573</f>
        <v>3.2780000000000001E-3</v>
      </c>
      <c r="S573" s="182">
        <v>0</v>
      </c>
      <c r="T573" s="183">
        <f>S573*H573</f>
        <v>0</v>
      </c>
      <c r="AR573" s="16" t="s">
        <v>203</v>
      </c>
      <c r="AT573" s="16" t="s">
        <v>128</v>
      </c>
      <c r="AU573" s="16" t="s">
        <v>80</v>
      </c>
      <c r="AY573" s="16" t="s">
        <v>127</v>
      </c>
      <c r="BE573" s="184">
        <f>IF(N573="základní",J573,0)</f>
        <v>0</v>
      </c>
      <c r="BF573" s="184">
        <f>IF(N573="snížená",J573,0)</f>
        <v>0</v>
      </c>
      <c r="BG573" s="184">
        <f>IF(N573="zákl. přenesená",J573,0)</f>
        <v>0</v>
      </c>
      <c r="BH573" s="184">
        <f>IF(N573="sníž. přenesená",J573,0)</f>
        <v>0</v>
      </c>
      <c r="BI573" s="184">
        <f>IF(N573="nulová",J573,0)</f>
        <v>0</v>
      </c>
      <c r="BJ573" s="16" t="s">
        <v>78</v>
      </c>
      <c r="BK573" s="184">
        <f>ROUND(I573*H573,2)</f>
        <v>0</v>
      </c>
      <c r="BL573" s="16" t="s">
        <v>203</v>
      </c>
      <c r="BM573" s="16" t="s">
        <v>717</v>
      </c>
    </row>
    <row r="574" spans="2:65" s="11" customFormat="1">
      <c r="B574" s="185"/>
      <c r="C574" s="186"/>
      <c r="D574" s="187" t="s">
        <v>135</v>
      </c>
      <c r="E574" s="188" t="s">
        <v>1</v>
      </c>
      <c r="F574" s="189" t="s">
        <v>700</v>
      </c>
      <c r="G574" s="186"/>
      <c r="H574" s="188" t="s">
        <v>1</v>
      </c>
      <c r="I574" s="190"/>
      <c r="J574" s="186"/>
      <c r="K574" s="186"/>
      <c r="L574" s="191"/>
      <c r="M574" s="192"/>
      <c r="N574" s="193"/>
      <c r="O574" s="193"/>
      <c r="P574" s="193"/>
      <c r="Q574" s="193"/>
      <c r="R574" s="193"/>
      <c r="S574" s="193"/>
      <c r="T574" s="194"/>
      <c r="AT574" s="195" t="s">
        <v>135</v>
      </c>
      <c r="AU574" s="195" t="s">
        <v>80</v>
      </c>
      <c r="AV574" s="11" t="s">
        <v>78</v>
      </c>
      <c r="AW574" s="11" t="s">
        <v>32</v>
      </c>
      <c r="AX574" s="11" t="s">
        <v>70</v>
      </c>
      <c r="AY574" s="195" t="s">
        <v>127</v>
      </c>
    </row>
    <row r="575" spans="2:65" s="12" customFormat="1">
      <c r="B575" s="196"/>
      <c r="C575" s="197"/>
      <c r="D575" s="187" t="s">
        <v>135</v>
      </c>
      <c r="E575" s="198" t="s">
        <v>1</v>
      </c>
      <c r="F575" s="199" t="s">
        <v>701</v>
      </c>
      <c r="G575" s="197"/>
      <c r="H575" s="200">
        <v>2.2000000000000002</v>
      </c>
      <c r="I575" s="201"/>
      <c r="J575" s="197"/>
      <c r="K575" s="197"/>
      <c r="L575" s="202"/>
      <c r="M575" s="203"/>
      <c r="N575" s="204"/>
      <c r="O575" s="204"/>
      <c r="P575" s="204"/>
      <c r="Q575" s="204"/>
      <c r="R575" s="204"/>
      <c r="S575" s="204"/>
      <c r="T575" s="205"/>
      <c r="AT575" s="206" t="s">
        <v>135</v>
      </c>
      <c r="AU575" s="206" t="s">
        <v>80</v>
      </c>
      <c r="AV575" s="12" t="s">
        <v>80</v>
      </c>
      <c r="AW575" s="12" t="s">
        <v>32</v>
      </c>
      <c r="AX575" s="12" t="s">
        <v>70</v>
      </c>
      <c r="AY575" s="206" t="s">
        <v>127</v>
      </c>
    </row>
    <row r="576" spans="2:65" s="13" customFormat="1">
      <c r="B576" s="207"/>
      <c r="C576" s="208"/>
      <c r="D576" s="187" t="s">
        <v>135</v>
      </c>
      <c r="E576" s="209" t="s">
        <v>1</v>
      </c>
      <c r="F576" s="210" t="s">
        <v>140</v>
      </c>
      <c r="G576" s="208"/>
      <c r="H576" s="211">
        <v>2.2000000000000002</v>
      </c>
      <c r="I576" s="212"/>
      <c r="J576" s="208"/>
      <c r="K576" s="208"/>
      <c r="L576" s="213"/>
      <c r="M576" s="214"/>
      <c r="N576" s="215"/>
      <c r="O576" s="215"/>
      <c r="P576" s="215"/>
      <c r="Q576" s="215"/>
      <c r="R576" s="215"/>
      <c r="S576" s="215"/>
      <c r="T576" s="216"/>
      <c r="AT576" s="217" t="s">
        <v>135</v>
      </c>
      <c r="AU576" s="217" t="s">
        <v>80</v>
      </c>
      <c r="AV576" s="13" t="s">
        <v>133</v>
      </c>
      <c r="AW576" s="13" t="s">
        <v>32</v>
      </c>
      <c r="AX576" s="13" t="s">
        <v>78</v>
      </c>
      <c r="AY576" s="217" t="s">
        <v>127</v>
      </c>
    </row>
    <row r="577" spans="2:65" s="1" customFormat="1" ht="22.5" customHeight="1">
      <c r="B577" s="33"/>
      <c r="C577" s="173" t="s">
        <v>718</v>
      </c>
      <c r="D577" s="173" t="s">
        <v>128</v>
      </c>
      <c r="E577" s="174" t="s">
        <v>719</v>
      </c>
      <c r="F577" s="175" t="s">
        <v>720</v>
      </c>
      <c r="G577" s="176" t="s">
        <v>199</v>
      </c>
      <c r="H577" s="177">
        <v>6.9</v>
      </c>
      <c r="I577" s="178"/>
      <c r="J577" s="179">
        <f>ROUND(I577*H577,2)</f>
        <v>0</v>
      </c>
      <c r="K577" s="175" t="s">
        <v>1</v>
      </c>
      <c r="L577" s="37"/>
      <c r="M577" s="180" t="s">
        <v>1</v>
      </c>
      <c r="N577" s="181" t="s">
        <v>41</v>
      </c>
      <c r="O577" s="59"/>
      <c r="P577" s="182">
        <f>O577*H577</f>
        <v>0</v>
      </c>
      <c r="Q577" s="182">
        <v>2.8600000000000001E-3</v>
      </c>
      <c r="R577" s="182">
        <f>Q577*H577</f>
        <v>1.9734000000000002E-2</v>
      </c>
      <c r="S577" s="182">
        <v>0</v>
      </c>
      <c r="T577" s="183">
        <f>S577*H577</f>
        <v>0</v>
      </c>
      <c r="AR577" s="16" t="s">
        <v>203</v>
      </c>
      <c r="AT577" s="16" t="s">
        <v>128</v>
      </c>
      <c r="AU577" s="16" t="s">
        <v>80</v>
      </c>
      <c r="AY577" s="16" t="s">
        <v>127</v>
      </c>
      <c r="BE577" s="184">
        <f>IF(N577="základní",J577,0)</f>
        <v>0</v>
      </c>
      <c r="BF577" s="184">
        <f>IF(N577="snížená",J577,0)</f>
        <v>0</v>
      </c>
      <c r="BG577" s="184">
        <f>IF(N577="zákl. přenesená",J577,0)</f>
        <v>0</v>
      </c>
      <c r="BH577" s="184">
        <f>IF(N577="sníž. přenesená",J577,0)</f>
        <v>0</v>
      </c>
      <c r="BI577" s="184">
        <f>IF(N577="nulová",J577,0)</f>
        <v>0</v>
      </c>
      <c r="BJ577" s="16" t="s">
        <v>78</v>
      </c>
      <c r="BK577" s="184">
        <f>ROUND(I577*H577,2)</f>
        <v>0</v>
      </c>
      <c r="BL577" s="16" t="s">
        <v>203</v>
      </c>
      <c r="BM577" s="16" t="s">
        <v>721</v>
      </c>
    </row>
    <row r="578" spans="2:65" s="11" customFormat="1">
      <c r="B578" s="185"/>
      <c r="C578" s="186"/>
      <c r="D578" s="187" t="s">
        <v>135</v>
      </c>
      <c r="E578" s="188" t="s">
        <v>1</v>
      </c>
      <c r="F578" s="189" t="s">
        <v>681</v>
      </c>
      <c r="G578" s="186"/>
      <c r="H578" s="188" t="s">
        <v>1</v>
      </c>
      <c r="I578" s="190"/>
      <c r="J578" s="186"/>
      <c r="K578" s="186"/>
      <c r="L578" s="191"/>
      <c r="M578" s="192"/>
      <c r="N578" s="193"/>
      <c r="O578" s="193"/>
      <c r="P578" s="193"/>
      <c r="Q578" s="193"/>
      <c r="R578" s="193"/>
      <c r="S578" s="193"/>
      <c r="T578" s="194"/>
      <c r="AT578" s="195" t="s">
        <v>135</v>
      </c>
      <c r="AU578" s="195" t="s">
        <v>80</v>
      </c>
      <c r="AV578" s="11" t="s">
        <v>78</v>
      </c>
      <c r="AW578" s="11" t="s">
        <v>32</v>
      </c>
      <c r="AX578" s="11" t="s">
        <v>70</v>
      </c>
      <c r="AY578" s="195" t="s">
        <v>127</v>
      </c>
    </row>
    <row r="579" spans="2:65" s="12" customFormat="1">
      <c r="B579" s="196"/>
      <c r="C579" s="197"/>
      <c r="D579" s="187" t="s">
        <v>135</v>
      </c>
      <c r="E579" s="198" t="s">
        <v>1</v>
      </c>
      <c r="F579" s="199" t="s">
        <v>682</v>
      </c>
      <c r="G579" s="197"/>
      <c r="H579" s="200">
        <v>2.2000000000000002</v>
      </c>
      <c r="I579" s="201"/>
      <c r="J579" s="197"/>
      <c r="K579" s="197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135</v>
      </c>
      <c r="AU579" s="206" t="s">
        <v>80</v>
      </c>
      <c r="AV579" s="12" t="s">
        <v>80</v>
      </c>
      <c r="AW579" s="12" t="s">
        <v>32</v>
      </c>
      <c r="AX579" s="12" t="s">
        <v>70</v>
      </c>
      <c r="AY579" s="206" t="s">
        <v>127</v>
      </c>
    </row>
    <row r="580" spans="2:65" s="11" customFormat="1">
      <c r="B580" s="185"/>
      <c r="C580" s="186"/>
      <c r="D580" s="187" t="s">
        <v>135</v>
      </c>
      <c r="E580" s="188" t="s">
        <v>1</v>
      </c>
      <c r="F580" s="189" t="s">
        <v>683</v>
      </c>
      <c r="G580" s="186"/>
      <c r="H580" s="188" t="s">
        <v>1</v>
      </c>
      <c r="I580" s="190"/>
      <c r="J580" s="186"/>
      <c r="K580" s="186"/>
      <c r="L580" s="191"/>
      <c r="M580" s="192"/>
      <c r="N580" s="193"/>
      <c r="O580" s="193"/>
      <c r="P580" s="193"/>
      <c r="Q580" s="193"/>
      <c r="R580" s="193"/>
      <c r="S580" s="193"/>
      <c r="T580" s="194"/>
      <c r="AT580" s="195" t="s">
        <v>135</v>
      </c>
      <c r="AU580" s="195" t="s">
        <v>80</v>
      </c>
      <c r="AV580" s="11" t="s">
        <v>78</v>
      </c>
      <c r="AW580" s="11" t="s">
        <v>32</v>
      </c>
      <c r="AX580" s="11" t="s">
        <v>70</v>
      </c>
      <c r="AY580" s="195" t="s">
        <v>127</v>
      </c>
    </row>
    <row r="581" spans="2:65" s="12" customFormat="1">
      <c r="B581" s="196"/>
      <c r="C581" s="197"/>
      <c r="D581" s="187" t="s">
        <v>135</v>
      </c>
      <c r="E581" s="198" t="s">
        <v>1</v>
      </c>
      <c r="F581" s="199" t="s">
        <v>684</v>
      </c>
      <c r="G581" s="197"/>
      <c r="H581" s="200">
        <v>2.2000000000000002</v>
      </c>
      <c r="I581" s="201"/>
      <c r="J581" s="197"/>
      <c r="K581" s="197"/>
      <c r="L581" s="202"/>
      <c r="M581" s="203"/>
      <c r="N581" s="204"/>
      <c r="O581" s="204"/>
      <c r="P581" s="204"/>
      <c r="Q581" s="204"/>
      <c r="R581" s="204"/>
      <c r="S581" s="204"/>
      <c r="T581" s="205"/>
      <c r="AT581" s="206" t="s">
        <v>135</v>
      </c>
      <c r="AU581" s="206" t="s">
        <v>80</v>
      </c>
      <c r="AV581" s="12" t="s">
        <v>80</v>
      </c>
      <c r="AW581" s="12" t="s">
        <v>32</v>
      </c>
      <c r="AX581" s="12" t="s">
        <v>70</v>
      </c>
      <c r="AY581" s="206" t="s">
        <v>127</v>
      </c>
    </row>
    <row r="582" spans="2:65" s="11" customFormat="1">
      <c r="B582" s="185"/>
      <c r="C582" s="186"/>
      <c r="D582" s="187" t="s">
        <v>135</v>
      </c>
      <c r="E582" s="188" t="s">
        <v>1</v>
      </c>
      <c r="F582" s="189" t="s">
        <v>333</v>
      </c>
      <c r="G582" s="186"/>
      <c r="H582" s="188" t="s">
        <v>1</v>
      </c>
      <c r="I582" s="190"/>
      <c r="J582" s="186"/>
      <c r="K582" s="186"/>
      <c r="L582" s="191"/>
      <c r="M582" s="192"/>
      <c r="N582" s="193"/>
      <c r="O582" s="193"/>
      <c r="P582" s="193"/>
      <c r="Q582" s="193"/>
      <c r="R582" s="193"/>
      <c r="S582" s="193"/>
      <c r="T582" s="194"/>
      <c r="AT582" s="195" t="s">
        <v>135</v>
      </c>
      <c r="AU582" s="195" t="s">
        <v>80</v>
      </c>
      <c r="AV582" s="11" t="s">
        <v>78</v>
      </c>
      <c r="AW582" s="11" t="s">
        <v>32</v>
      </c>
      <c r="AX582" s="11" t="s">
        <v>70</v>
      </c>
      <c r="AY582" s="195" t="s">
        <v>127</v>
      </c>
    </row>
    <row r="583" spans="2:65" s="12" customFormat="1">
      <c r="B583" s="196"/>
      <c r="C583" s="197"/>
      <c r="D583" s="187" t="s">
        <v>135</v>
      </c>
      <c r="E583" s="198" t="s">
        <v>1</v>
      </c>
      <c r="F583" s="199" t="s">
        <v>685</v>
      </c>
      <c r="G583" s="197"/>
      <c r="H583" s="200">
        <v>2.5</v>
      </c>
      <c r="I583" s="201"/>
      <c r="J583" s="197"/>
      <c r="K583" s="197"/>
      <c r="L583" s="202"/>
      <c r="M583" s="203"/>
      <c r="N583" s="204"/>
      <c r="O583" s="204"/>
      <c r="P583" s="204"/>
      <c r="Q583" s="204"/>
      <c r="R583" s="204"/>
      <c r="S583" s="204"/>
      <c r="T583" s="205"/>
      <c r="AT583" s="206" t="s">
        <v>135</v>
      </c>
      <c r="AU583" s="206" t="s">
        <v>80</v>
      </c>
      <c r="AV583" s="12" t="s">
        <v>80</v>
      </c>
      <c r="AW583" s="12" t="s">
        <v>32</v>
      </c>
      <c r="AX583" s="12" t="s">
        <v>70</v>
      </c>
      <c r="AY583" s="206" t="s">
        <v>127</v>
      </c>
    </row>
    <row r="584" spans="2:65" s="13" customFormat="1">
      <c r="B584" s="207"/>
      <c r="C584" s="208"/>
      <c r="D584" s="187" t="s">
        <v>135</v>
      </c>
      <c r="E584" s="209" t="s">
        <v>1</v>
      </c>
      <c r="F584" s="210" t="s">
        <v>140</v>
      </c>
      <c r="G584" s="208"/>
      <c r="H584" s="211">
        <v>6.9</v>
      </c>
      <c r="I584" s="212"/>
      <c r="J584" s="208"/>
      <c r="K584" s="208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135</v>
      </c>
      <c r="AU584" s="217" t="s">
        <v>80</v>
      </c>
      <c r="AV584" s="13" t="s">
        <v>133</v>
      </c>
      <c r="AW584" s="13" t="s">
        <v>32</v>
      </c>
      <c r="AX584" s="13" t="s">
        <v>78</v>
      </c>
      <c r="AY584" s="217" t="s">
        <v>127</v>
      </c>
    </row>
    <row r="585" spans="2:65" s="1" customFormat="1" ht="22.5" customHeight="1">
      <c r="B585" s="33"/>
      <c r="C585" s="173" t="s">
        <v>389</v>
      </c>
      <c r="D585" s="173" t="s">
        <v>128</v>
      </c>
      <c r="E585" s="174" t="s">
        <v>722</v>
      </c>
      <c r="F585" s="175" t="s">
        <v>723</v>
      </c>
      <c r="G585" s="176" t="s">
        <v>199</v>
      </c>
      <c r="H585" s="177">
        <v>54.8</v>
      </c>
      <c r="I585" s="178"/>
      <c r="J585" s="179">
        <f>ROUND(I585*H585,2)</f>
        <v>0</v>
      </c>
      <c r="K585" s="175" t="s">
        <v>1</v>
      </c>
      <c r="L585" s="37"/>
      <c r="M585" s="180" t="s">
        <v>1</v>
      </c>
      <c r="N585" s="181" t="s">
        <v>41</v>
      </c>
      <c r="O585" s="59"/>
      <c r="P585" s="182">
        <f>O585*H585</f>
        <v>0</v>
      </c>
      <c r="Q585" s="182">
        <v>3.6600000000000001E-3</v>
      </c>
      <c r="R585" s="182">
        <f>Q585*H585</f>
        <v>0.200568</v>
      </c>
      <c r="S585" s="182">
        <v>0</v>
      </c>
      <c r="T585" s="183">
        <f>S585*H585</f>
        <v>0</v>
      </c>
      <c r="AR585" s="16" t="s">
        <v>203</v>
      </c>
      <c r="AT585" s="16" t="s">
        <v>128</v>
      </c>
      <c r="AU585" s="16" t="s">
        <v>80</v>
      </c>
      <c r="AY585" s="16" t="s">
        <v>127</v>
      </c>
      <c r="BE585" s="184">
        <f>IF(N585="základní",J585,0)</f>
        <v>0</v>
      </c>
      <c r="BF585" s="184">
        <f>IF(N585="snížená",J585,0)</f>
        <v>0</v>
      </c>
      <c r="BG585" s="184">
        <f>IF(N585="zákl. přenesená",J585,0)</f>
        <v>0</v>
      </c>
      <c r="BH585" s="184">
        <f>IF(N585="sníž. přenesená",J585,0)</f>
        <v>0</v>
      </c>
      <c r="BI585" s="184">
        <f>IF(N585="nulová",J585,0)</f>
        <v>0</v>
      </c>
      <c r="BJ585" s="16" t="s">
        <v>78</v>
      </c>
      <c r="BK585" s="184">
        <f>ROUND(I585*H585,2)</f>
        <v>0</v>
      </c>
      <c r="BL585" s="16" t="s">
        <v>203</v>
      </c>
      <c r="BM585" s="16" t="s">
        <v>724</v>
      </c>
    </row>
    <row r="586" spans="2:65" s="12" customFormat="1">
      <c r="B586" s="196"/>
      <c r="C586" s="197"/>
      <c r="D586" s="187" t="s">
        <v>135</v>
      </c>
      <c r="E586" s="198" t="s">
        <v>1</v>
      </c>
      <c r="F586" s="199" t="s">
        <v>677</v>
      </c>
      <c r="G586" s="197"/>
      <c r="H586" s="200">
        <v>17.399999999999999</v>
      </c>
      <c r="I586" s="201"/>
      <c r="J586" s="197"/>
      <c r="K586" s="197"/>
      <c r="L586" s="202"/>
      <c r="M586" s="203"/>
      <c r="N586" s="204"/>
      <c r="O586" s="204"/>
      <c r="P586" s="204"/>
      <c r="Q586" s="204"/>
      <c r="R586" s="204"/>
      <c r="S586" s="204"/>
      <c r="T586" s="205"/>
      <c r="AT586" s="206" t="s">
        <v>135</v>
      </c>
      <c r="AU586" s="206" t="s">
        <v>80</v>
      </c>
      <c r="AV586" s="12" t="s">
        <v>80</v>
      </c>
      <c r="AW586" s="12" t="s">
        <v>32</v>
      </c>
      <c r="AX586" s="12" t="s">
        <v>70</v>
      </c>
      <c r="AY586" s="206" t="s">
        <v>127</v>
      </c>
    </row>
    <row r="587" spans="2:65" s="12" customFormat="1">
      <c r="B587" s="196"/>
      <c r="C587" s="197"/>
      <c r="D587" s="187" t="s">
        <v>135</v>
      </c>
      <c r="E587" s="198" t="s">
        <v>1</v>
      </c>
      <c r="F587" s="199" t="s">
        <v>678</v>
      </c>
      <c r="G587" s="197"/>
      <c r="H587" s="200">
        <v>17.399999999999999</v>
      </c>
      <c r="I587" s="201"/>
      <c r="J587" s="197"/>
      <c r="K587" s="197"/>
      <c r="L587" s="202"/>
      <c r="M587" s="203"/>
      <c r="N587" s="204"/>
      <c r="O587" s="204"/>
      <c r="P587" s="204"/>
      <c r="Q587" s="204"/>
      <c r="R587" s="204"/>
      <c r="S587" s="204"/>
      <c r="T587" s="205"/>
      <c r="AT587" s="206" t="s">
        <v>135</v>
      </c>
      <c r="AU587" s="206" t="s">
        <v>80</v>
      </c>
      <c r="AV587" s="12" t="s">
        <v>80</v>
      </c>
      <c r="AW587" s="12" t="s">
        <v>32</v>
      </c>
      <c r="AX587" s="12" t="s">
        <v>70</v>
      </c>
      <c r="AY587" s="206" t="s">
        <v>127</v>
      </c>
    </row>
    <row r="588" spans="2:65" s="12" customFormat="1">
      <c r="B588" s="196"/>
      <c r="C588" s="197"/>
      <c r="D588" s="187" t="s">
        <v>135</v>
      </c>
      <c r="E588" s="198" t="s">
        <v>1</v>
      </c>
      <c r="F588" s="199" t="s">
        <v>679</v>
      </c>
      <c r="G588" s="197"/>
      <c r="H588" s="200">
        <v>7.3</v>
      </c>
      <c r="I588" s="201"/>
      <c r="J588" s="197"/>
      <c r="K588" s="197"/>
      <c r="L588" s="202"/>
      <c r="M588" s="203"/>
      <c r="N588" s="204"/>
      <c r="O588" s="204"/>
      <c r="P588" s="204"/>
      <c r="Q588" s="204"/>
      <c r="R588" s="204"/>
      <c r="S588" s="204"/>
      <c r="T588" s="205"/>
      <c r="AT588" s="206" t="s">
        <v>135</v>
      </c>
      <c r="AU588" s="206" t="s">
        <v>80</v>
      </c>
      <c r="AV588" s="12" t="s">
        <v>80</v>
      </c>
      <c r="AW588" s="12" t="s">
        <v>32</v>
      </c>
      <c r="AX588" s="12" t="s">
        <v>70</v>
      </c>
      <c r="AY588" s="206" t="s">
        <v>127</v>
      </c>
    </row>
    <row r="589" spans="2:65" s="12" customFormat="1">
      <c r="B589" s="196"/>
      <c r="C589" s="197"/>
      <c r="D589" s="187" t="s">
        <v>135</v>
      </c>
      <c r="E589" s="198" t="s">
        <v>1</v>
      </c>
      <c r="F589" s="199" t="s">
        <v>680</v>
      </c>
      <c r="G589" s="197"/>
      <c r="H589" s="200">
        <v>12.7</v>
      </c>
      <c r="I589" s="201"/>
      <c r="J589" s="197"/>
      <c r="K589" s="197"/>
      <c r="L589" s="202"/>
      <c r="M589" s="203"/>
      <c r="N589" s="204"/>
      <c r="O589" s="204"/>
      <c r="P589" s="204"/>
      <c r="Q589" s="204"/>
      <c r="R589" s="204"/>
      <c r="S589" s="204"/>
      <c r="T589" s="205"/>
      <c r="AT589" s="206" t="s">
        <v>135</v>
      </c>
      <c r="AU589" s="206" t="s">
        <v>80</v>
      </c>
      <c r="AV589" s="12" t="s">
        <v>80</v>
      </c>
      <c r="AW589" s="12" t="s">
        <v>32</v>
      </c>
      <c r="AX589" s="12" t="s">
        <v>70</v>
      </c>
      <c r="AY589" s="206" t="s">
        <v>127</v>
      </c>
    </row>
    <row r="590" spans="2:65" s="13" customFormat="1">
      <c r="B590" s="207"/>
      <c r="C590" s="208"/>
      <c r="D590" s="187" t="s">
        <v>135</v>
      </c>
      <c r="E590" s="209" t="s">
        <v>1</v>
      </c>
      <c r="F590" s="210" t="s">
        <v>140</v>
      </c>
      <c r="G590" s="208"/>
      <c r="H590" s="211">
        <v>54.8</v>
      </c>
      <c r="I590" s="212"/>
      <c r="J590" s="208"/>
      <c r="K590" s="208"/>
      <c r="L590" s="213"/>
      <c r="M590" s="214"/>
      <c r="N590" s="215"/>
      <c r="O590" s="215"/>
      <c r="P590" s="215"/>
      <c r="Q590" s="215"/>
      <c r="R590" s="215"/>
      <c r="S590" s="215"/>
      <c r="T590" s="216"/>
      <c r="AT590" s="217" t="s">
        <v>135</v>
      </c>
      <c r="AU590" s="217" t="s">
        <v>80</v>
      </c>
      <c r="AV590" s="13" t="s">
        <v>133</v>
      </c>
      <c r="AW590" s="13" t="s">
        <v>32</v>
      </c>
      <c r="AX590" s="13" t="s">
        <v>78</v>
      </c>
      <c r="AY590" s="217" t="s">
        <v>127</v>
      </c>
    </row>
    <row r="591" spans="2:65" s="1" customFormat="1" ht="16.5" customHeight="1">
      <c r="B591" s="33"/>
      <c r="C591" s="173" t="s">
        <v>725</v>
      </c>
      <c r="D591" s="173" t="s">
        <v>128</v>
      </c>
      <c r="E591" s="174" t="s">
        <v>726</v>
      </c>
      <c r="F591" s="175" t="s">
        <v>727</v>
      </c>
      <c r="G591" s="176" t="s">
        <v>309</v>
      </c>
      <c r="H591" s="177">
        <v>8</v>
      </c>
      <c r="I591" s="178"/>
      <c r="J591" s="179">
        <f>ROUND(I591*H591,2)</f>
        <v>0</v>
      </c>
      <c r="K591" s="175" t="s">
        <v>132</v>
      </c>
      <c r="L591" s="37"/>
      <c r="M591" s="180" t="s">
        <v>1</v>
      </c>
      <c r="N591" s="181" t="s">
        <v>41</v>
      </c>
      <c r="O591" s="59"/>
      <c r="P591" s="182">
        <f>O591*H591</f>
        <v>0</v>
      </c>
      <c r="Q591" s="182">
        <v>1.09E-3</v>
      </c>
      <c r="R591" s="182">
        <f>Q591*H591</f>
        <v>8.7200000000000003E-3</v>
      </c>
      <c r="S591" s="182">
        <v>0</v>
      </c>
      <c r="T591" s="183">
        <f>S591*H591</f>
        <v>0</v>
      </c>
      <c r="AR591" s="16" t="s">
        <v>203</v>
      </c>
      <c r="AT591" s="16" t="s">
        <v>128</v>
      </c>
      <c r="AU591" s="16" t="s">
        <v>80</v>
      </c>
      <c r="AY591" s="16" t="s">
        <v>127</v>
      </c>
      <c r="BE591" s="184">
        <f>IF(N591="základní",J591,0)</f>
        <v>0</v>
      </c>
      <c r="BF591" s="184">
        <f>IF(N591="snížená",J591,0)</f>
        <v>0</v>
      </c>
      <c r="BG591" s="184">
        <f>IF(N591="zákl. přenesená",J591,0)</f>
        <v>0</v>
      </c>
      <c r="BH591" s="184">
        <f>IF(N591="sníž. přenesená",J591,0)</f>
        <v>0</v>
      </c>
      <c r="BI591" s="184">
        <f>IF(N591="nulová",J591,0)</f>
        <v>0</v>
      </c>
      <c r="BJ591" s="16" t="s">
        <v>78</v>
      </c>
      <c r="BK591" s="184">
        <f>ROUND(I591*H591,2)</f>
        <v>0</v>
      </c>
      <c r="BL591" s="16" t="s">
        <v>203</v>
      </c>
      <c r="BM591" s="16" t="s">
        <v>728</v>
      </c>
    </row>
    <row r="592" spans="2:65" s="12" customFormat="1">
      <c r="B592" s="196"/>
      <c r="C592" s="197"/>
      <c r="D592" s="187" t="s">
        <v>135</v>
      </c>
      <c r="E592" s="198" t="s">
        <v>1</v>
      </c>
      <c r="F592" s="199" t="s">
        <v>729</v>
      </c>
      <c r="G592" s="197"/>
      <c r="H592" s="200">
        <v>6</v>
      </c>
      <c r="I592" s="201"/>
      <c r="J592" s="197"/>
      <c r="K592" s="197"/>
      <c r="L592" s="202"/>
      <c r="M592" s="203"/>
      <c r="N592" s="204"/>
      <c r="O592" s="204"/>
      <c r="P592" s="204"/>
      <c r="Q592" s="204"/>
      <c r="R592" s="204"/>
      <c r="S592" s="204"/>
      <c r="T592" s="205"/>
      <c r="AT592" s="206" t="s">
        <v>135</v>
      </c>
      <c r="AU592" s="206" t="s">
        <v>80</v>
      </c>
      <c r="AV592" s="12" t="s">
        <v>80</v>
      </c>
      <c r="AW592" s="12" t="s">
        <v>32</v>
      </c>
      <c r="AX592" s="12" t="s">
        <v>70</v>
      </c>
      <c r="AY592" s="206" t="s">
        <v>127</v>
      </c>
    </row>
    <row r="593" spans="2:65" s="12" customFormat="1">
      <c r="B593" s="196"/>
      <c r="C593" s="197"/>
      <c r="D593" s="187" t="s">
        <v>135</v>
      </c>
      <c r="E593" s="198" t="s">
        <v>1</v>
      </c>
      <c r="F593" s="199" t="s">
        <v>730</v>
      </c>
      <c r="G593" s="197"/>
      <c r="H593" s="200">
        <v>2</v>
      </c>
      <c r="I593" s="201"/>
      <c r="J593" s="197"/>
      <c r="K593" s="197"/>
      <c r="L593" s="202"/>
      <c r="M593" s="203"/>
      <c r="N593" s="204"/>
      <c r="O593" s="204"/>
      <c r="P593" s="204"/>
      <c r="Q593" s="204"/>
      <c r="R593" s="204"/>
      <c r="S593" s="204"/>
      <c r="T593" s="205"/>
      <c r="AT593" s="206" t="s">
        <v>135</v>
      </c>
      <c r="AU593" s="206" t="s">
        <v>80</v>
      </c>
      <c r="AV593" s="12" t="s">
        <v>80</v>
      </c>
      <c r="AW593" s="12" t="s">
        <v>32</v>
      </c>
      <c r="AX593" s="12" t="s">
        <v>70</v>
      </c>
      <c r="AY593" s="206" t="s">
        <v>127</v>
      </c>
    </row>
    <row r="594" spans="2:65" s="13" customFormat="1">
      <c r="B594" s="207"/>
      <c r="C594" s="208"/>
      <c r="D594" s="187" t="s">
        <v>135</v>
      </c>
      <c r="E594" s="209" t="s">
        <v>1</v>
      </c>
      <c r="F594" s="210" t="s">
        <v>140</v>
      </c>
      <c r="G594" s="208"/>
      <c r="H594" s="211">
        <v>8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135</v>
      </c>
      <c r="AU594" s="217" t="s">
        <v>80</v>
      </c>
      <c r="AV594" s="13" t="s">
        <v>133</v>
      </c>
      <c r="AW594" s="13" t="s">
        <v>32</v>
      </c>
      <c r="AX594" s="13" t="s">
        <v>78</v>
      </c>
      <c r="AY594" s="217" t="s">
        <v>127</v>
      </c>
    </row>
    <row r="595" spans="2:65" s="1" customFormat="1" ht="16.5" customHeight="1">
      <c r="B595" s="33"/>
      <c r="C595" s="173" t="s">
        <v>731</v>
      </c>
      <c r="D595" s="173" t="s">
        <v>128</v>
      </c>
      <c r="E595" s="174" t="s">
        <v>732</v>
      </c>
      <c r="F595" s="175" t="s">
        <v>733</v>
      </c>
      <c r="G595" s="176" t="s">
        <v>309</v>
      </c>
      <c r="H595" s="177">
        <v>3</v>
      </c>
      <c r="I595" s="178"/>
      <c r="J595" s="179">
        <f>ROUND(I595*H595,2)</f>
        <v>0</v>
      </c>
      <c r="K595" s="175" t="s">
        <v>132</v>
      </c>
      <c r="L595" s="37"/>
      <c r="M595" s="180" t="s">
        <v>1</v>
      </c>
      <c r="N595" s="181" t="s">
        <v>41</v>
      </c>
      <c r="O595" s="59"/>
      <c r="P595" s="182">
        <f>O595*H595</f>
        <v>0</v>
      </c>
      <c r="Q595" s="182">
        <v>4.8000000000000001E-4</v>
      </c>
      <c r="R595" s="182">
        <f>Q595*H595</f>
        <v>1.4400000000000001E-3</v>
      </c>
      <c r="S595" s="182">
        <v>0</v>
      </c>
      <c r="T595" s="183">
        <f>S595*H595</f>
        <v>0</v>
      </c>
      <c r="AR595" s="16" t="s">
        <v>203</v>
      </c>
      <c r="AT595" s="16" t="s">
        <v>128</v>
      </c>
      <c r="AU595" s="16" t="s">
        <v>80</v>
      </c>
      <c r="AY595" s="16" t="s">
        <v>127</v>
      </c>
      <c r="BE595" s="184">
        <f>IF(N595="základní",J595,0)</f>
        <v>0</v>
      </c>
      <c r="BF595" s="184">
        <f>IF(N595="snížená",J595,0)</f>
        <v>0</v>
      </c>
      <c r="BG595" s="184">
        <f>IF(N595="zákl. přenesená",J595,0)</f>
        <v>0</v>
      </c>
      <c r="BH595" s="184">
        <f>IF(N595="sníž. přenesená",J595,0)</f>
        <v>0</v>
      </c>
      <c r="BI595" s="184">
        <f>IF(N595="nulová",J595,0)</f>
        <v>0</v>
      </c>
      <c r="BJ595" s="16" t="s">
        <v>78</v>
      </c>
      <c r="BK595" s="184">
        <f>ROUND(I595*H595,2)</f>
        <v>0</v>
      </c>
      <c r="BL595" s="16" t="s">
        <v>203</v>
      </c>
      <c r="BM595" s="16" t="s">
        <v>734</v>
      </c>
    </row>
    <row r="596" spans="2:65" s="12" customFormat="1">
      <c r="B596" s="196"/>
      <c r="C596" s="197"/>
      <c r="D596" s="187" t="s">
        <v>135</v>
      </c>
      <c r="E596" s="198" t="s">
        <v>1</v>
      </c>
      <c r="F596" s="199" t="s">
        <v>735</v>
      </c>
      <c r="G596" s="197"/>
      <c r="H596" s="200">
        <v>1</v>
      </c>
      <c r="I596" s="201"/>
      <c r="J596" s="197"/>
      <c r="K596" s="197"/>
      <c r="L596" s="202"/>
      <c r="M596" s="203"/>
      <c r="N596" s="204"/>
      <c r="O596" s="204"/>
      <c r="P596" s="204"/>
      <c r="Q596" s="204"/>
      <c r="R596" s="204"/>
      <c r="S596" s="204"/>
      <c r="T596" s="205"/>
      <c r="AT596" s="206" t="s">
        <v>135</v>
      </c>
      <c r="AU596" s="206" t="s">
        <v>80</v>
      </c>
      <c r="AV596" s="12" t="s">
        <v>80</v>
      </c>
      <c r="AW596" s="12" t="s">
        <v>32</v>
      </c>
      <c r="AX596" s="12" t="s">
        <v>70</v>
      </c>
      <c r="AY596" s="206" t="s">
        <v>127</v>
      </c>
    </row>
    <row r="597" spans="2:65" s="12" customFormat="1">
      <c r="B597" s="196"/>
      <c r="C597" s="197"/>
      <c r="D597" s="187" t="s">
        <v>135</v>
      </c>
      <c r="E597" s="198" t="s">
        <v>1</v>
      </c>
      <c r="F597" s="199" t="s">
        <v>736</v>
      </c>
      <c r="G597" s="197"/>
      <c r="H597" s="200">
        <v>1</v>
      </c>
      <c r="I597" s="201"/>
      <c r="J597" s="197"/>
      <c r="K597" s="197"/>
      <c r="L597" s="202"/>
      <c r="M597" s="203"/>
      <c r="N597" s="204"/>
      <c r="O597" s="204"/>
      <c r="P597" s="204"/>
      <c r="Q597" s="204"/>
      <c r="R597" s="204"/>
      <c r="S597" s="204"/>
      <c r="T597" s="205"/>
      <c r="AT597" s="206" t="s">
        <v>135</v>
      </c>
      <c r="AU597" s="206" t="s">
        <v>80</v>
      </c>
      <c r="AV597" s="12" t="s">
        <v>80</v>
      </c>
      <c r="AW597" s="12" t="s">
        <v>32</v>
      </c>
      <c r="AX597" s="12" t="s">
        <v>70</v>
      </c>
      <c r="AY597" s="206" t="s">
        <v>127</v>
      </c>
    </row>
    <row r="598" spans="2:65" s="12" customFormat="1">
      <c r="B598" s="196"/>
      <c r="C598" s="197"/>
      <c r="D598" s="187" t="s">
        <v>135</v>
      </c>
      <c r="E598" s="198" t="s">
        <v>1</v>
      </c>
      <c r="F598" s="199" t="s">
        <v>737</v>
      </c>
      <c r="G598" s="197"/>
      <c r="H598" s="200">
        <v>1</v>
      </c>
      <c r="I598" s="201"/>
      <c r="J598" s="197"/>
      <c r="K598" s="197"/>
      <c r="L598" s="202"/>
      <c r="M598" s="203"/>
      <c r="N598" s="204"/>
      <c r="O598" s="204"/>
      <c r="P598" s="204"/>
      <c r="Q598" s="204"/>
      <c r="R598" s="204"/>
      <c r="S598" s="204"/>
      <c r="T598" s="205"/>
      <c r="AT598" s="206" t="s">
        <v>135</v>
      </c>
      <c r="AU598" s="206" t="s">
        <v>80</v>
      </c>
      <c r="AV598" s="12" t="s">
        <v>80</v>
      </c>
      <c r="AW598" s="12" t="s">
        <v>32</v>
      </c>
      <c r="AX598" s="12" t="s">
        <v>70</v>
      </c>
      <c r="AY598" s="206" t="s">
        <v>127</v>
      </c>
    </row>
    <row r="599" spans="2:65" s="13" customFormat="1">
      <c r="B599" s="207"/>
      <c r="C599" s="208"/>
      <c r="D599" s="187" t="s">
        <v>135</v>
      </c>
      <c r="E599" s="209" t="s">
        <v>1</v>
      </c>
      <c r="F599" s="210" t="s">
        <v>140</v>
      </c>
      <c r="G599" s="208"/>
      <c r="H599" s="211">
        <v>3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135</v>
      </c>
      <c r="AU599" s="217" t="s">
        <v>80</v>
      </c>
      <c r="AV599" s="13" t="s">
        <v>133</v>
      </c>
      <c r="AW599" s="13" t="s">
        <v>32</v>
      </c>
      <c r="AX599" s="13" t="s">
        <v>78</v>
      </c>
      <c r="AY599" s="217" t="s">
        <v>127</v>
      </c>
    </row>
    <row r="600" spans="2:65" s="1" customFormat="1" ht="16.5" customHeight="1">
      <c r="B600" s="33"/>
      <c r="C600" s="173" t="s">
        <v>405</v>
      </c>
      <c r="D600" s="173" t="s">
        <v>128</v>
      </c>
      <c r="E600" s="174" t="s">
        <v>738</v>
      </c>
      <c r="F600" s="175" t="s">
        <v>739</v>
      </c>
      <c r="G600" s="176" t="s">
        <v>309</v>
      </c>
      <c r="H600" s="177">
        <v>4</v>
      </c>
      <c r="I600" s="178"/>
      <c r="J600" s="179">
        <f>ROUND(I600*H600,2)</f>
        <v>0</v>
      </c>
      <c r="K600" s="175" t="s">
        <v>132</v>
      </c>
      <c r="L600" s="37"/>
      <c r="M600" s="180" t="s">
        <v>1</v>
      </c>
      <c r="N600" s="181" t="s">
        <v>41</v>
      </c>
      <c r="O600" s="59"/>
      <c r="P600" s="182">
        <f>O600*H600</f>
        <v>0</v>
      </c>
      <c r="Q600" s="182">
        <v>7.2999999999999996E-4</v>
      </c>
      <c r="R600" s="182">
        <f>Q600*H600</f>
        <v>2.9199999999999999E-3</v>
      </c>
      <c r="S600" s="182">
        <v>0</v>
      </c>
      <c r="T600" s="183">
        <f>S600*H600</f>
        <v>0</v>
      </c>
      <c r="AR600" s="16" t="s">
        <v>203</v>
      </c>
      <c r="AT600" s="16" t="s">
        <v>128</v>
      </c>
      <c r="AU600" s="16" t="s">
        <v>80</v>
      </c>
      <c r="AY600" s="16" t="s">
        <v>127</v>
      </c>
      <c r="BE600" s="184">
        <f>IF(N600="základní",J600,0)</f>
        <v>0</v>
      </c>
      <c r="BF600" s="184">
        <f>IF(N600="snížená",J600,0)</f>
        <v>0</v>
      </c>
      <c r="BG600" s="184">
        <f>IF(N600="zákl. přenesená",J600,0)</f>
        <v>0</v>
      </c>
      <c r="BH600" s="184">
        <f>IF(N600="sníž. přenesená",J600,0)</f>
        <v>0</v>
      </c>
      <c r="BI600" s="184">
        <f>IF(N600="nulová",J600,0)</f>
        <v>0</v>
      </c>
      <c r="BJ600" s="16" t="s">
        <v>78</v>
      </c>
      <c r="BK600" s="184">
        <f>ROUND(I600*H600,2)</f>
        <v>0</v>
      </c>
      <c r="BL600" s="16" t="s">
        <v>203</v>
      </c>
      <c r="BM600" s="16" t="s">
        <v>740</v>
      </c>
    </row>
    <row r="601" spans="2:65" s="1" customFormat="1" ht="16.5" customHeight="1">
      <c r="B601" s="33"/>
      <c r="C601" s="173" t="s">
        <v>449</v>
      </c>
      <c r="D601" s="173" t="s">
        <v>128</v>
      </c>
      <c r="E601" s="174" t="s">
        <v>741</v>
      </c>
      <c r="F601" s="175" t="s">
        <v>742</v>
      </c>
      <c r="G601" s="176" t="s">
        <v>199</v>
      </c>
      <c r="H601" s="177">
        <v>12.5</v>
      </c>
      <c r="I601" s="178"/>
      <c r="J601" s="179">
        <f>ROUND(I601*H601,2)</f>
        <v>0</v>
      </c>
      <c r="K601" s="175" t="s">
        <v>132</v>
      </c>
      <c r="L601" s="37"/>
      <c r="M601" s="180" t="s">
        <v>1</v>
      </c>
      <c r="N601" s="181" t="s">
        <v>41</v>
      </c>
      <c r="O601" s="59"/>
      <c r="P601" s="182">
        <f>O601*H601</f>
        <v>0</v>
      </c>
      <c r="Q601" s="182">
        <v>2.2300000000000002E-3</v>
      </c>
      <c r="R601" s="182">
        <f>Q601*H601</f>
        <v>2.7875000000000004E-2</v>
      </c>
      <c r="S601" s="182">
        <v>0</v>
      </c>
      <c r="T601" s="183">
        <f>S601*H601</f>
        <v>0</v>
      </c>
      <c r="AR601" s="16" t="s">
        <v>203</v>
      </c>
      <c r="AT601" s="16" t="s">
        <v>128</v>
      </c>
      <c r="AU601" s="16" t="s">
        <v>80</v>
      </c>
      <c r="AY601" s="16" t="s">
        <v>127</v>
      </c>
      <c r="BE601" s="184">
        <f>IF(N601="základní",J601,0)</f>
        <v>0</v>
      </c>
      <c r="BF601" s="184">
        <f>IF(N601="snížená",J601,0)</f>
        <v>0</v>
      </c>
      <c r="BG601" s="184">
        <f>IF(N601="zákl. přenesená",J601,0)</f>
        <v>0</v>
      </c>
      <c r="BH601" s="184">
        <f>IF(N601="sníž. přenesená",J601,0)</f>
        <v>0</v>
      </c>
      <c r="BI601" s="184">
        <f>IF(N601="nulová",J601,0)</f>
        <v>0</v>
      </c>
      <c r="BJ601" s="16" t="s">
        <v>78</v>
      </c>
      <c r="BK601" s="184">
        <f>ROUND(I601*H601,2)</f>
        <v>0</v>
      </c>
      <c r="BL601" s="16" t="s">
        <v>203</v>
      </c>
      <c r="BM601" s="16" t="s">
        <v>743</v>
      </c>
    </row>
    <row r="602" spans="2:65" s="11" customFormat="1">
      <c r="B602" s="185"/>
      <c r="C602" s="186"/>
      <c r="D602" s="187" t="s">
        <v>135</v>
      </c>
      <c r="E602" s="188" t="s">
        <v>1</v>
      </c>
      <c r="F602" s="189" t="s">
        <v>681</v>
      </c>
      <c r="G602" s="186"/>
      <c r="H602" s="188" t="s">
        <v>1</v>
      </c>
      <c r="I602" s="190"/>
      <c r="J602" s="186"/>
      <c r="K602" s="186"/>
      <c r="L602" s="191"/>
      <c r="M602" s="192"/>
      <c r="N602" s="193"/>
      <c r="O602" s="193"/>
      <c r="P602" s="193"/>
      <c r="Q602" s="193"/>
      <c r="R602" s="193"/>
      <c r="S602" s="193"/>
      <c r="T602" s="194"/>
      <c r="AT602" s="195" t="s">
        <v>135</v>
      </c>
      <c r="AU602" s="195" t="s">
        <v>80</v>
      </c>
      <c r="AV602" s="11" t="s">
        <v>78</v>
      </c>
      <c r="AW602" s="11" t="s">
        <v>32</v>
      </c>
      <c r="AX602" s="11" t="s">
        <v>70</v>
      </c>
      <c r="AY602" s="195" t="s">
        <v>127</v>
      </c>
    </row>
    <row r="603" spans="2:65" s="12" customFormat="1">
      <c r="B603" s="196"/>
      <c r="C603" s="197"/>
      <c r="D603" s="187" t="s">
        <v>135</v>
      </c>
      <c r="E603" s="198" t="s">
        <v>1</v>
      </c>
      <c r="F603" s="199" t="s">
        <v>693</v>
      </c>
      <c r="G603" s="197"/>
      <c r="H603" s="200">
        <v>4.5</v>
      </c>
      <c r="I603" s="201"/>
      <c r="J603" s="197"/>
      <c r="K603" s="197"/>
      <c r="L603" s="202"/>
      <c r="M603" s="203"/>
      <c r="N603" s="204"/>
      <c r="O603" s="204"/>
      <c r="P603" s="204"/>
      <c r="Q603" s="204"/>
      <c r="R603" s="204"/>
      <c r="S603" s="204"/>
      <c r="T603" s="205"/>
      <c r="AT603" s="206" t="s">
        <v>135</v>
      </c>
      <c r="AU603" s="206" t="s">
        <v>80</v>
      </c>
      <c r="AV603" s="12" t="s">
        <v>80</v>
      </c>
      <c r="AW603" s="12" t="s">
        <v>32</v>
      </c>
      <c r="AX603" s="12" t="s">
        <v>70</v>
      </c>
      <c r="AY603" s="206" t="s">
        <v>127</v>
      </c>
    </row>
    <row r="604" spans="2:65" s="11" customFormat="1">
      <c r="B604" s="185"/>
      <c r="C604" s="186"/>
      <c r="D604" s="187" t="s">
        <v>135</v>
      </c>
      <c r="E604" s="188" t="s">
        <v>1</v>
      </c>
      <c r="F604" s="189" t="s">
        <v>683</v>
      </c>
      <c r="G604" s="186"/>
      <c r="H604" s="188" t="s">
        <v>1</v>
      </c>
      <c r="I604" s="190"/>
      <c r="J604" s="186"/>
      <c r="K604" s="186"/>
      <c r="L604" s="191"/>
      <c r="M604" s="192"/>
      <c r="N604" s="193"/>
      <c r="O604" s="193"/>
      <c r="P604" s="193"/>
      <c r="Q604" s="193"/>
      <c r="R604" s="193"/>
      <c r="S604" s="193"/>
      <c r="T604" s="194"/>
      <c r="AT604" s="195" t="s">
        <v>135</v>
      </c>
      <c r="AU604" s="195" t="s">
        <v>80</v>
      </c>
      <c r="AV604" s="11" t="s">
        <v>78</v>
      </c>
      <c r="AW604" s="11" t="s">
        <v>32</v>
      </c>
      <c r="AX604" s="11" t="s">
        <v>70</v>
      </c>
      <c r="AY604" s="195" t="s">
        <v>127</v>
      </c>
    </row>
    <row r="605" spans="2:65" s="12" customFormat="1">
      <c r="B605" s="196"/>
      <c r="C605" s="197"/>
      <c r="D605" s="187" t="s">
        <v>135</v>
      </c>
      <c r="E605" s="198" t="s">
        <v>1</v>
      </c>
      <c r="F605" s="199" t="s">
        <v>694</v>
      </c>
      <c r="G605" s="197"/>
      <c r="H605" s="200">
        <v>6</v>
      </c>
      <c r="I605" s="201"/>
      <c r="J605" s="197"/>
      <c r="K605" s="197"/>
      <c r="L605" s="202"/>
      <c r="M605" s="203"/>
      <c r="N605" s="204"/>
      <c r="O605" s="204"/>
      <c r="P605" s="204"/>
      <c r="Q605" s="204"/>
      <c r="R605" s="204"/>
      <c r="S605" s="204"/>
      <c r="T605" s="205"/>
      <c r="AT605" s="206" t="s">
        <v>135</v>
      </c>
      <c r="AU605" s="206" t="s">
        <v>80</v>
      </c>
      <c r="AV605" s="12" t="s">
        <v>80</v>
      </c>
      <c r="AW605" s="12" t="s">
        <v>32</v>
      </c>
      <c r="AX605" s="12" t="s">
        <v>70</v>
      </c>
      <c r="AY605" s="206" t="s">
        <v>127</v>
      </c>
    </row>
    <row r="606" spans="2:65" s="11" customFormat="1">
      <c r="B606" s="185"/>
      <c r="C606" s="186"/>
      <c r="D606" s="187" t="s">
        <v>135</v>
      </c>
      <c r="E606" s="188" t="s">
        <v>1</v>
      </c>
      <c r="F606" s="189" t="s">
        <v>333</v>
      </c>
      <c r="G606" s="186"/>
      <c r="H606" s="188" t="s">
        <v>1</v>
      </c>
      <c r="I606" s="190"/>
      <c r="J606" s="186"/>
      <c r="K606" s="186"/>
      <c r="L606" s="191"/>
      <c r="M606" s="192"/>
      <c r="N606" s="193"/>
      <c r="O606" s="193"/>
      <c r="P606" s="193"/>
      <c r="Q606" s="193"/>
      <c r="R606" s="193"/>
      <c r="S606" s="193"/>
      <c r="T606" s="194"/>
      <c r="AT606" s="195" t="s">
        <v>135</v>
      </c>
      <c r="AU606" s="195" t="s">
        <v>80</v>
      </c>
      <c r="AV606" s="11" t="s">
        <v>78</v>
      </c>
      <c r="AW606" s="11" t="s">
        <v>32</v>
      </c>
      <c r="AX606" s="11" t="s">
        <v>70</v>
      </c>
      <c r="AY606" s="195" t="s">
        <v>127</v>
      </c>
    </row>
    <row r="607" spans="2:65" s="12" customFormat="1">
      <c r="B607" s="196"/>
      <c r="C607" s="197"/>
      <c r="D607" s="187" t="s">
        <v>135</v>
      </c>
      <c r="E607" s="198" t="s">
        <v>1</v>
      </c>
      <c r="F607" s="199" t="s">
        <v>695</v>
      </c>
      <c r="G607" s="197"/>
      <c r="H607" s="200">
        <v>2</v>
      </c>
      <c r="I607" s="201"/>
      <c r="J607" s="197"/>
      <c r="K607" s="197"/>
      <c r="L607" s="202"/>
      <c r="M607" s="203"/>
      <c r="N607" s="204"/>
      <c r="O607" s="204"/>
      <c r="P607" s="204"/>
      <c r="Q607" s="204"/>
      <c r="R607" s="204"/>
      <c r="S607" s="204"/>
      <c r="T607" s="205"/>
      <c r="AT607" s="206" t="s">
        <v>135</v>
      </c>
      <c r="AU607" s="206" t="s">
        <v>80</v>
      </c>
      <c r="AV607" s="12" t="s">
        <v>80</v>
      </c>
      <c r="AW607" s="12" t="s">
        <v>32</v>
      </c>
      <c r="AX607" s="12" t="s">
        <v>70</v>
      </c>
      <c r="AY607" s="206" t="s">
        <v>127</v>
      </c>
    </row>
    <row r="608" spans="2:65" s="13" customFormat="1">
      <c r="B608" s="207"/>
      <c r="C608" s="208"/>
      <c r="D608" s="187" t="s">
        <v>135</v>
      </c>
      <c r="E608" s="209" t="s">
        <v>1</v>
      </c>
      <c r="F608" s="210" t="s">
        <v>140</v>
      </c>
      <c r="G608" s="208"/>
      <c r="H608" s="211">
        <v>12.5</v>
      </c>
      <c r="I608" s="212"/>
      <c r="J608" s="208"/>
      <c r="K608" s="208"/>
      <c r="L608" s="213"/>
      <c r="M608" s="214"/>
      <c r="N608" s="215"/>
      <c r="O608" s="215"/>
      <c r="P608" s="215"/>
      <c r="Q608" s="215"/>
      <c r="R608" s="215"/>
      <c r="S608" s="215"/>
      <c r="T608" s="216"/>
      <c r="AT608" s="217" t="s">
        <v>135</v>
      </c>
      <c r="AU608" s="217" t="s">
        <v>80</v>
      </c>
      <c r="AV608" s="13" t="s">
        <v>133</v>
      </c>
      <c r="AW608" s="13" t="s">
        <v>32</v>
      </c>
      <c r="AX608" s="13" t="s">
        <v>78</v>
      </c>
      <c r="AY608" s="217" t="s">
        <v>127</v>
      </c>
    </row>
    <row r="609" spans="2:65" s="1" customFormat="1" ht="16.5" customHeight="1">
      <c r="B609" s="33"/>
      <c r="C609" s="173" t="s">
        <v>744</v>
      </c>
      <c r="D609" s="173" t="s">
        <v>128</v>
      </c>
      <c r="E609" s="174" t="s">
        <v>745</v>
      </c>
      <c r="F609" s="175" t="s">
        <v>746</v>
      </c>
      <c r="G609" s="176" t="s">
        <v>199</v>
      </c>
      <c r="H609" s="177">
        <v>37.200000000000003</v>
      </c>
      <c r="I609" s="178"/>
      <c r="J609" s="179">
        <f>ROUND(I609*H609,2)</f>
        <v>0</v>
      </c>
      <c r="K609" s="175" t="s">
        <v>132</v>
      </c>
      <c r="L609" s="37"/>
      <c r="M609" s="180" t="s">
        <v>1</v>
      </c>
      <c r="N609" s="181" t="s">
        <v>41</v>
      </c>
      <c r="O609" s="59"/>
      <c r="P609" s="182">
        <f>O609*H609</f>
        <v>0</v>
      </c>
      <c r="Q609" s="182">
        <v>2.8900000000000002E-3</v>
      </c>
      <c r="R609" s="182">
        <f>Q609*H609</f>
        <v>0.10750800000000002</v>
      </c>
      <c r="S609" s="182">
        <v>0</v>
      </c>
      <c r="T609" s="183">
        <f>S609*H609</f>
        <v>0</v>
      </c>
      <c r="AR609" s="16" t="s">
        <v>203</v>
      </c>
      <c r="AT609" s="16" t="s">
        <v>128</v>
      </c>
      <c r="AU609" s="16" t="s">
        <v>80</v>
      </c>
      <c r="AY609" s="16" t="s">
        <v>127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6" t="s">
        <v>78</v>
      </c>
      <c r="BK609" s="184">
        <f>ROUND(I609*H609,2)</f>
        <v>0</v>
      </c>
      <c r="BL609" s="16" t="s">
        <v>203</v>
      </c>
      <c r="BM609" s="16" t="s">
        <v>747</v>
      </c>
    </row>
    <row r="610" spans="2:65" s="12" customFormat="1">
      <c r="B610" s="196"/>
      <c r="C610" s="197"/>
      <c r="D610" s="187" t="s">
        <v>135</v>
      </c>
      <c r="E610" s="198" t="s">
        <v>1</v>
      </c>
      <c r="F610" s="199" t="s">
        <v>690</v>
      </c>
      <c r="G610" s="197"/>
      <c r="H610" s="200">
        <v>9.5</v>
      </c>
      <c r="I610" s="201"/>
      <c r="J610" s="197"/>
      <c r="K610" s="197"/>
      <c r="L610" s="202"/>
      <c r="M610" s="203"/>
      <c r="N610" s="204"/>
      <c r="O610" s="204"/>
      <c r="P610" s="204"/>
      <c r="Q610" s="204"/>
      <c r="R610" s="204"/>
      <c r="S610" s="204"/>
      <c r="T610" s="205"/>
      <c r="AT610" s="206" t="s">
        <v>135</v>
      </c>
      <c r="AU610" s="206" t="s">
        <v>80</v>
      </c>
      <c r="AV610" s="12" t="s">
        <v>80</v>
      </c>
      <c r="AW610" s="12" t="s">
        <v>32</v>
      </c>
      <c r="AX610" s="12" t="s">
        <v>70</v>
      </c>
      <c r="AY610" s="206" t="s">
        <v>127</v>
      </c>
    </row>
    <row r="611" spans="2:65" s="12" customFormat="1">
      <c r="B611" s="196"/>
      <c r="C611" s="197"/>
      <c r="D611" s="187" t="s">
        <v>135</v>
      </c>
      <c r="E611" s="198" t="s">
        <v>1</v>
      </c>
      <c r="F611" s="199" t="s">
        <v>691</v>
      </c>
      <c r="G611" s="197"/>
      <c r="H611" s="200">
        <v>9.3000000000000007</v>
      </c>
      <c r="I611" s="201"/>
      <c r="J611" s="197"/>
      <c r="K611" s="197"/>
      <c r="L611" s="202"/>
      <c r="M611" s="203"/>
      <c r="N611" s="204"/>
      <c r="O611" s="204"/>
      <c r="P611" s="204"/>
      <c r="Q611" s="204"/>
      <c r="R611" s="204"/>
      <c r="S611" s="204"/>
      <c r="T611" s="205"/>
      <c r="AT611" s="206" t="s">
        <v>135</v>
      </c>
      <c r="AU611" s="206" t="s">
        <v>80</v>
      </c>
      <c r="AV611" s="12" t="s">
        <v>80</v>
      </c>
      <c r="AW611" s="12" t="s">
        <v>32</v>
      </c>
      <c r="AX611" s="12" t="s">
        <v>70</v>
      </c>
      <c r="AY611" s="206" t="s">
        <v>127</v>
      </c>
    </row>
    <row r="612" spans="2:65" s="12" customFormat="1">
      <c r="B612" s="196"/>
      <c r="C612" s="197"/>
      <c r="D612" s="187" t="s">
        <v>135</v>
      </c>
      <c r="E612" s="198" t="s">
        <v>1</v>
      </c>
      <c r="F612" s="199" t="s">
        <v>692</v>
      </c>
      <c r="G612" s="197"/>
      <c r="H612" s="200">
        <v>18.399999999999999</v>
      </c>
      <c r="I612" s="201"/>
      <c r="J612" s="197"/>
      <c r="K612" s="197"/>
      <c r="L612" s="202"/>
      <c r="M612" s="203"/>
      <c r="N612" s="204"/>
      <c r="O612" s="204"/>
      <c r="P612" s="204"/>
      <c r="Q612" s="204"/>
      <c r="R612" s="204"/>
      <c r="S612" s="204"/>
      <c r="T612" s="205"/>
      <c r="AT612" s="206" t="s">
        <v>135</v>
      </c>
      <c r="AU612" s="206" t="s">
        <v>80</v>
      </c>
      <c r="AV612" s="12" t="s">
        <v>80</v>
      </c>
      <c r="AW612" s="12" t="s">
        <v>32</v>
      </c>
      <c r="AX612" s="12" t="s">
        <v>70</v>
      </c>
      <c r="AY612" s="206" t="s">
        <v>127</v>
      </c>
    </row>
    <row r="613" spans="2:65" s="13" customFormat="1">
      <c r="B613" s="207"/>
      <c r="C613" s="208"/>
      <c r="D613" s="187" t="s">
        <v>135</v>
      </c>
      <c r="E613" s="209" t="s">
        <v>1</v>
      </c>
      <c r="F613" s="210" t="s">
        <v>140</v>
      </c>
      <c r="G613" s="208"/>
      <c r="H613" s="211">
        <v>37.200000000000003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135</v>
      </c>
      <c r="AU613" s="217" t="s">
        <v>80</v>
      </c>
      <c r="AV613" s="13" t="s">
        <v>133</v>
      </c>
      <c r="AW613" s="13" t="s">
        <v>32</v>
      </c>
      <c r="AX613" s="13" t="s">
        <v>78</v>
      </c>
      <c r="AY613" s="217" t="s">
        <v>127</v>
      </c>
    </row>
    <row r="614" spans="2:65" s="1" customFormat="1" ht="16.5" customHeight="1">
      <c r="B614" s="33"/>
      <c r="C614" s="173" t="s">
        <v>465</v>
      </c>
      <c r="D614" s="173" t="s">
        <v>128</v>
      </c>
      <c r="E614" s="174" t="s">
        <v>748</v>
      </c>
      <c r="F614" s="175" t="s">
        <v>749</v>
      </c>
      <c r="G614" s="176" t="s">
        <v>750</v>
      </c>
      <c r="H614" s="239"/>
      <c r="I614" s="178"/>
      <c r="J614" s="179">
        <f>ROUND(I614*H614,2)</f>
        <v>0</v>
      </c>
      <c r="K614" s="175" t="s">
        <v>132</v>
      </c>
      <c r="L614" s="37"/>
      <c r="M614" s="180" t="s">
        <v>1</v>
      </c>
      <c r="N614" s="181" t="s">
        <v>41</v>
      </c>
      <c r="O614" s="59"/>
      <c r="P614" s="182">
        <f>O614*H614</f>
        <v>0</v>
      </c>
      <c r="Q614" s="182">
        <v>0</v>
      </c>
      <c r="R614" s="182">
        <f>Q614*H614</f>
        <v>0</v>
      </c>
      <c r="S614" s="182">
        <v>0</v>
      </c>
      <c r="T614" s="183">
        <f>S614*H614</f>
        <v>0</v>
      </c>
      <c r="AR614" s="16" t="s">
        <v>203</v>
      </c>
      <c r="AT614" s="16" t="s">
        <v>128</v>
      </c>
      <c r="AU614" s="16" t="s">
        <v>80</v>
      </c>
      <c r="AY614" s="16" t="s">
        <v>127</v>
      </c>
      <c r="BE614" s="184">
        <f>IF(N614="základní",J614,0)</f>
        <v>0</v>
      </c>
      <c r="BF614" s="184">
        <f>IF(N614="snížená",J614,0)</f>
        <v>0</v>
      </c>
      <c r="BG614" s="184">
        <f>IF(N614="zákl. přenesená",J614,0)</f>
        <v>0</v>
      </c>
      <c r="BH614" s="184">
        <f>IF(N614="sníž. přenesená",J614,0)</f>
        <v>0</v>
      </c>
      <c r="BI614" s="184">
        <f>IF(N614="nulová",J614,0)</f>
        <v>0</v>
      </c>
      <c r="BJ614" s="16" t="s">
        <v>78</v>
      </c>
      <c r="BK614" s="184">
        <f>ROUND(I614*H614,2)</f>
        <v>0</v>
      </c>
      <c r="BL614" s="16" t="s">
        <v>203</v>
      </c>
      <c r="BM614" s="16" t="s">
        <v>751</v>
      </c>
    </row>
    <row r="615" spans="2:65" s="10" customFormat="1" ht="22.9" customHeight="1">
      <c r="B615" s="157"/>
      <c r="C615" s="158"/>
      <c r="D615" s="159" t="s">
        <v>69</v>
      </c>
      <c r="E615" s="171" t="s">
        <v>752</v>
      </c>
      <c r="F615" s="171" t="s">
        <v>1251</v>
      </c>
      <c r="G615" s="158"/>
      <c r="H615" s="158"/>
      <c r="I615" s="161"/>
      <c r="J615" s="172">
        <f>BK615</f>
        <v>0</v>
      </c>
      <c r="K615" s="158"/>
      <c r="L615" s="163"/>
      <c r="M615" s="164"/>
      <c r="N615" s="165"/>
      <c r="O615" s="165"/>
      <c r="P615" s="166">
        <f>SUM(P616:P694)</f>
        <v>0</v>
      </c>
      <c r="Q615" s="165"/>
      <c r="R615" s="166">
        <f>SUM(R616:R694)</f>
        <v>1.0040001400000003</v>
      </c>
      <c r="S615" s="165"/>
      <c r="T615" s="167">
        <f>SUM(T616:T694)</f>
        <v>0</v>
      </c>
      <c r="AR615" s="168" t="s">
        <v>80</v>
      </c>
      <c r="AT615" s="169" t="s">
        <v>69</v>
      </c>
      <c r="AU615" s="169" t="s">
        <v>78</v>
      </c>
      <c r="AY615" s="168" t="s">
        <v>127</v>
      </c>
      <c r="BK615" s="170">
        <f>SUM(BK616:BK694)</f>
        <v>0</v>
      </c>
    </row>
    <row r="616" spans="2:65" s="1" customFormat="1" ht="16.5" customHeight="1">
      <c r="B616" s="33"/>
      <c r="C616" s="173" t="s">
        <v>556</v>
      </c>
      <c r="D616" s="173" t="s">
        <v>128</v>
      </c>
      <c r="E616" s="174" t="s">
        <v>753</v>
      </c>
      <c r="F616" s="175" t="s">
        <v>754</v>
      </c>
      <c r="G616" s="176" t="s">
        <v>131</v>
      </c>
      <c r="H616" s="177">
        <v>13.182</v>
      </c>
      <c r="I616" s="178"/>
      <c r="J616" s="179">
        <f>ROUND(I616*H616,2)</f>
        <v>0</v>
      </c>
      <c r="K616" s="175" t="s">
        <v>132</v>
      </c>
      <c r="L616" s="37"/>
      <c r="M616" s="180" t="s">
        <v>1</v>
      </c>
      <c r="N616" s="181" t="s">
        <v>41</v>
      </c>
      <c r="O616" s="59"/>
      <c r="P616" s="182">
        <f>O616*H616</f>
        <v>0</v>
      </c>
      <c r="Q616" s="182">
        <v>6.0000000000000002E-5</v>
      </c>
      <c r="R616" s="182">
        <f>Q616*H616</f>
        <v>7.9092000000000008E-4</v>
      </c>
      <c r="S616" s="182">
        <v>0</v>
      </c>
      <c r="T616" s="183">
        <f>S616*H616</f>
        <v>0</v>
      </c>
      <c r="AR616" s="16" t="s">
        <v>203</v>
      </c>
      <c r="AT616" s="16" t="s">
        <v>128</v>
      </c>
      <c r="AU616" s="16" t="s">
        <v>80</v>
      </c>
      <c r="AY616" s="16" t="s">
        <v>127</v>
      </c>
      <c r="BE616" s="184">
        <f>IF(N616="základní",J616,0)</f>
        <v>0</v>
      </c>
      <c r="BF616" s="184">
        <f>IF(N616="snížená",J616,0)</f>
        <v>0</v>
      </c>
      <c r="BG616" s="184">
        <f>IF(N616="zákl. přenesená",J616,0)</f>
        <v>0</v>
      </c>
      <c r="BH616" s="184">
        <f>IF(N616="sníž. přenesená",J616,0)</f>
        <v>0</v>
      </c>
      <c r="BI616" s="184">
        <f>IF(N616="nulová",J616,0)</f>
        <v>0</v>
      </c>
      <c r="BJ616" s="16" t="s">
        <v>78</v>
      </c>
      <c r="BK616" s="184">
        <f>ROUND(I616*H616,2)</f>
        <v>0</v>
      </c>
      <c r="BL616" s="16" t="s">
        <v>203</v>
      </c>
      <c r="BM616" s="16" t="s">
        <v>755</v>
      </c>
    </row>
    <row r="617" spans="2:65" s="11" customFormat="1">
      <c r="B617" s="185"/>
      <c r="C617" s="186"/>
      <c r="D617" s="187" t="s">
        <v>135</v>
      </c>
      <c r="E617" s="188" t="s">
        <v>1</v>
      </c>
      <c r="F617" s="189" t="s">
        <v>756</v>
      </c>
      <c r="G617" s="186"/>
      <c r="H617" s="188" t="s">
        <v>1</v>
      </c>
      <c r="I617" s="190"/>
      <c r="J617" s="186"/>
      <c r="K617" s="186"/>
      <c r="L617" s="191"/>
      <c r="M617" s="192"/>
      <c r="N617" s="193"/>
      <c r="O617" s="193"/>
      <c r="P617" s="193"/>
      <c r="Q617" s="193"/>
      <c r="R617" s="193"/>
      <c r="S617" s="193"/>
      <c r="T617" s="194"/>
      <c r="AT617" s="195" t="s">
        <v>135</v>
      </c>
      <c r="AU617" s="195" t="s">
        <v>80</v>
      </c>
      <c r="AV617" s="11" t="s">
        <v>78</v>
      </c>
      <c r="AW617" s="11" t="s">
        <v>32</v>
      </c>
      <c r="AX617" s="11" t="s">
        <v>70</v>
      </c>
      <c r="AY617" s="195" t="s">
        <v>127</v>
      </c>
    </row>
    <row r="618" spans="2:65" s="12" customFormat="1">
      <c r="B618" s="196"/>
      <c r="C618" s="197"/>
      <c r="D618" s="187" t="s">
        <v>135</v>
      </c>
      <c r="E618" s="198" t="s">
        <v>1</v>
      </c>
      <c r="F618" s="199" t="s">
        <v>757</v>
      </c>
      <c r="G618" s="197"/>
      <c r="H618" s="200">
        <v>5.8860000000000001</v>
      </c>
      <c r="I618" s="201"/>
      <c r="J618" s="197"/>
      <c r="K618" s="197"/>
      <c r="L618" s="202"/>
      <c r="M618" s="203"/>
      <c r="N618" s="204"/>
      <c r="O618" s="204"/>
      <c r="P618" s="204"/>
      <c r="Q618" s="204"/>
      <c r="R618" s="204"/>
      <c r="S618" s="204"/>
      <c r="T618" s="205"/>
      <c r="AT618" s="206" t="s">
        <v>135</v>
      </c>
      <c r="AU618" s="206" t="s">
        <v>80</v>
      </c>
      <c r="AV618" s="12" t="s">
        <v>80</v>
      </c>
      <c r="AW618" s="12" t="s">
        <v>32</v>
      </c>
      <c r="AX618" s="12" t="s">
        <v>70</v>
      </c>
      <c r="AY618" s="206" t="s">
        <v>127</v>
      </c>
    </row>
    <row r="619" spans="2:65" s="12" customFormat="1">
      <c r="B619" s="196"/>
      <c r="C619" s="197"/>
      <c r="D619" s="187" t="s">
        <v>135</v>
      </c>
      <c r="E619" s="198" t="s">
        <v>1</v>
      </c>
      <c r="F619" s="199" t="s">
        <v>758</v>
      </c>
      <c r="G619" s="197"/>
      <c r="H619" s="200">
        <v>1.2150000000000001</v>
      </c>
      <c r="I619" s="201"/>
      <c r="J619" s="197"/>
      <c r="K619" s="197"/>
      <c r="L619" s="202"/>
      <c r="M619" s="203"/>
      <c r="N619" s="204"/>
      <c r="O619" s="204"/>
      <c r="P619" s="204"/>
      <c r="Q619" s="204"/>
      <c r="R619" s="204"/>
      <c r="S619" s="204"/>
      <c r="T619" s="205"/>
      <c r="AT619" s="206" t="s">
        <v>135</v>
      </c>
      <c r="AU619" s="206" t="s">
        <v>80</v>
      </c>
      <c r="AV619" s="12" t="s">
        <v>80</v>
      </c>
      <c r="AW619" s="12" t="s">
        <v>32</v>
      </c>
      <c r="AX619" s="12" t="s">
        <v>70</v>
      </c>
      <c r="AY619" s="206" t="s">
        <v>127</v>
      </c>
    </row>
    <row r="620" spans="2:65" s="12" customFormat="1">
      <c r="B620" s="196"/>
      <c r="C620" s="197"/>
      <c r="D620" s="187" t="s">
        <v>135</v>
      </c>
      <c r="E620" s="198" t="s">
        <v>1</v>
      </c>
      <c r="F620" s="199" t="s">
        <v>759</v>
      </c>
      <c r="G620" s="197"/>
      <c r="H620" s="200">
        <v>0.436</v>
      </c>
      <c r="I620" s="201"/>
      <c r="J620" s="197"/>
      <c r="K620" s="197"/>
      <c r="L620" s="202"/>
      <c r="M620" s="203"/>
      <c r="N620" s="204"/>
      <c r="O620" s="204"/>
      <c r="P620" s="204"/>
      <c r="Q620" s="204"/>
      <c r="R620" s="204"/>
      <c r="S620" s="204"/>
      <c r="T620" s="205"/>
      <c r="AT620" s="206" t="s">
        <v>135</v>
      </c>
      <c r="AU620" s="206" t="s">
        <v>80</v>
      </c>
      <c r="AV620" s="12" t="s">
        <v>80</v>
      </c>
      <c r="AW620" s="12" t="s">
        <v>32</v>
      </c>
      <c r="AX620" s="12" t="s">
        <v>70</v>
      </c>
      <c r="AY620" s="206" t="s">
        <v>127</v>
      </c>
    </row>
    <row r="621" spans="2:65" s="11" customFormat="1">
      <c r="B621" s="185"/>
      <c r="C621" s="186"/>
      <c r="D621" s="187" t="s">
        <v>135</v>
      </c>
      <c r="E621" s="188" t="s">
        <v>1</v>
      </c>
      <c r="F621" s="189" t="s">
        <v>760</v>
      </c>
      <c r="G621" s="186"/>
      <c r="H621" s="188" t="s">
        <v>1</v>
      </c>
      <c r="I621" s="190"/>
      <c r="J621" s="186"/>
      <c r="K621" s="186"/>
      <c r="L621" s="191"/>
      <c r="M621" s="192"/>
      <c r="N621" s="193"/>
      <c r="O621" s="193"/>
      <c r="P621" s="193"/>
      <c r="Q621" s="193"/>
      <c r="R621" s="193"/>
      <c r="S621" s="193"/>
      <c r="T621" s="194"/>
      <c r="AT621" s="195" t="s">
        <v>135</v>
      </c>
      <c r="AU621" s="195" t="s">
        <v>80</v>
      </c>
      <c r="AV621" s="11" t="s">
        <v>78</v>
      </c>
      <c r="AW621" s="11" t="s">
        <v>32</v>
      </c>
      <c r="AX621" s="11" t="s">
        <v>70</v>
      </c>
      <c r="AY621" s="195" t="s">
        <v>127</v>
      </c>
    </row>
    <row r="622" spans="2:65" s="12" customFormat="1">
      <c r="B622" s="196"/>
      <c r="C622" s="197"/>
      <c r="D622" s="187" t="s">
        <v>135</v>
      </c>
      <c r="E622" s="198" t="s">
        <v>1</v>
      </c>
      <c r="F622" s="199" t="s">
        <v>761</v>
      </c>
      <c r="G622" s="197"/>
      <c r="H622" s="200">
        <v>1.0149999999999999</v>
      </c>
      <c r="I622" s="201"/>
      <c r="J622" s="197"/>
      <c r="K622" s="197"/>
      <c r="L622" s="202"/>
      <c r="M622" s="203"/>
      <c r="N622" s="204"/>
      <c r="O622" s="204"/>
      <c r="P622" s="204"/>
      <c r="Q622" s="204"/>
      <c r="R622" s="204"/>
      <c r="S622" s="204"/>
      <c r="T622" s="205"/>
      <c r="AT622" s="206" t="s">
        <v>135</v>
      </c>
      <c r="AU622" s="206" t="s">
        <v>80</v>
      </c>
      <c r="AV622" s="12" t="s">
        <v>80</v>
      </c>
      <c r="AW622" s="12" t="s">
        <v>32</v>
      </c>
      <c r="AX622" s="12" t="s">
        <v>70</v>
      </c>
      <c r="AY622" s="206" t="s">
        <v>127</v>
      </c>
    </row>
    <row r="623" spans="2:65" s="11" customFormat="1">
      <c r="B623" s="185"/>
      <c r="C623" s="186"/>
      <c r="D623" s="187" t="s">
        <v>135</v>
      </c>
      <c r="E623" s="188" t="s">
        <v>1</v>
      </c>
      <c r="F623" s="189" t="s">
        <v>762</v>
      </c>
      <c r="G623" s="186"/>
      <c r="H623" s="188" t="s">
        <v>1</v>
      </c>
      <c r="I623" s="190"/>
      <c r="J623" s="186"/>
      <c r="K623" s="186"/>
      <c r="L623" s="191"/>
      <c r="M623" s="192"/>
      <c r="N623" s="193"/>
      <c r="O623" s="193"/>
      <c r="P623" s="193"/>
      <c r="Q623" s="193"/>
      <c r="R623" s="193"/>
      <c r="S623" s="193"/>
      <c r="T623" s="194"/>
      <c r="AT623" s="195" t="s">
        <v>135</v>
      </c>
      <c r="AU623" s="195" t="s">
        <v>80</v>
      </c>
      <c r="AV623" s="11" t="s">
        <v>78</v>
      </c>
      <c r="AW623" s="11" t="s">
        <v>32</v>
      </c>
      <c r="AX623" s="11" t="s">
        <v>70</v>
      </c>
      <c r="AY623" s="195" t="s">
        <v>127</v>
      </c>
    </row>
    <row r="624" spans="2:65" s="12" customFormat="1">
      <c r="B624" s="196"/>
      <c r="C624" s="197"/>
      <c r="D624" s="187" t="s">
        <v>135</v>
      </c>
      <c r="E624" s="198" t="s">
        <v>1</v>
      </c>
      <c r="F624" s="199" t="s">
        <v>763</v>
      </c>
      <c r="G624" s="197"/>
      <c r="H624" s="200">
        <v>1.91</v>
      </c>
      <c r="I624" s="201"/>
      <c r="J624" s="197"/>
      <c r="K624" s="197"/>
      <c r="L624" s="202"/>
      <c r="M624" s="203"/>
      <c r="N624" s="204"/>
      <c r="O624" s="204"/>
      <c r="P624" s="204"/>
      <c r="Q624" s="204"/>
      <c r="R624" s="204"/>
      <c r="S624" s="204"/>
      <c r="T624" s="205"/>
      <c r="AT624" s="206" t="s">
        <v>135</v>
      </c>
      <c r="AU624" s="206" t="s">
        <v>80</v>
      </c>
      <c r="AV624" s="12" t="s">
        <v>80</v>
      </c>
      <c r="AW624" s="12" t="s">
        <v>32</v>
      </c>
      <c r="AX624" s="12" t="s">
        <v>70</v>
      </c>
      <c r="AY624" s="206" t="s">
        <v>127</v>
      </c>
    </row>
    <row r="625" spans="2:65" s="11" customFormat="1">
      <c r="B625" s="185"/>
      <c r="C625" s="186"/>
      <c r="D625" s="187" t="s">
        <v>135</v>
      </c>
      <c r="E625" s="188" t="s">
        <v>1</v>
      </c>
      <c r="F625" s="189" t="s">
        <v>764</v>
      </c>
      <c r="G625" s="186"/>
      <c r="H625" s="188" t="s">
        <v>1</v>
      </c>
      <c r="I625" s="190"/>
      <c r="J625" s="186"/>
      <c r="K625" s="186"/>
      <c r="L625" s="191"/>
      <c r="M625" s="192"/>
      <c r="N625" s="193"/>
      <c r="O625" s="193"/>
      <c r="P625" s="193"/>
      <c r="Q625" s="193"/>
      <c r="R625" s="193"/>
      <c r="S625" s="193"/>
      <c r="T625" s="194"/>
      <c r="AT625" s="195" t="s">
        <v>135</v>
      </c>
      <c r="AU625" s="195" t="s">
        <v>80</v>
      </c>
      <c r="AV625" s="11" t="s">
        <v>78</v>
      </c>
      <c r="AW625" s="11" t="s">
        <v>32</v>
      </c>
      <c r="AX625" s="11" t="s">
        <v>70</v>
      </c>
      <c r="AY625" s="195" t="s">
        <v>127</v>
      </c>
    </row>
    <row r="626" spans="2:65" s="12" customFormat="1">
      <c r="B626" s="196"/>
      <c r="C626" s="197"/>
      <c r="D626" s="187" t="s">
        <v>135</v>
      </c>
      <c r="E626" s="198" t="s">
        <v>1</v>
      </c>
      <c r="F626" s="199" t="s">
        <v>765</v>
      </c>
      <c r="G626" s="197"/>
      <c r="H626" s="200">
        <v>2.72</v>
      </c>
      <c r="I626" s="201"/>
      <c r="J626" s="197"/>
      <c r="K626" s="197"/>
      <c r="L626" s="202"/>
      <c r="M626" s="203"/>
      <c r="N626" s="204"/>
      <c r="O626" s="204"/>
      <c r="P626" s="204"/>
      <c r="Q626" s="204"/>
      <c r="R626" s="204"/>
      <c r="S626" s="204"/>
      <c r="T626" s="205"/>
      <c r="AT626" s="206" t="s">
        <v>135</v>
      </c>
      <c r="AU626" s="206" t="s">
        <v>80</v>
      </c>
      <c r="AV626" s="12" t="s">
        <v>80</v>
      </c>
      <c r="AW626" s="12" t="s">
        <v>32</v>
      </c>
      <c r="AX626" s="12" t="s">
        <v>70</v>
      </c>
      <c r="AY626" s="206" t="s">
        <v>127</v>
      </c>
    </row>
    <row r="627" spans="2:65" s="13" customFormat="1">
      <c r="B627" s="207"/>
      <c r="C627" s="208"/>
      <c r="D627" s="187" t="s">
        <v>135</v>
      </c>
      <c r="E627" s="209" t="s">
        <v>1</v>
      </c>
      <c r="F627" s="210" t="s">
        <v>140</v>
      </c>
      <c r="G627" s="208"/>
      <c r="H627" s="211">
        <v>13.182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135</v>
      </c>
      <c r="AU627" s="217" t="s">
        <v>80</v>
      </c>
      <c r="AV627" s="13" t="s">
        <v>133</v>
      </c>
      <c r="AW627" s="13" t="s">
        <v>32</v>
      </c>
      <c r="AX627" s="13" t="s">
        <v>78</v>
      </c>
      <c r="AY627" s="217" t="s">
        <v>127</v>
      </c>
    </row>
    <row r="628" spans="2:65" s="1" customFormat="1" ht="16.5" customHeight="1">
      <c r="B628" s="33"/>
      <c r="C628" s="173" t="s">
        <v>766</v>
      </c>
      <c r="D628" s="173" t="s">
        <v>128</v>
      </c>
      <c r="E628" s="174" t="s">
        <v>767</v>
      </c>
      <c r="F628" s="175" t="s">
        <v>768</v>
      </c>
      <c r="G628" s="176" t="s">
        <v>131</v>
      </c>
      <c r="H628" s="177">
        <v>13.182</v>
      </c>
      <c r="I628" s="178"/>
      <c r="J628" s="179">
        <f>ROUND(I628*H628,2)</f>
        <v>0</v>
      </c>
      <c r="K628" s="175" t="s">
        <v>132</v>
      </c>
      <c r="L628" s="37"/>
      <c r="M628" s="180" t="s">
        <v>1</v>
      </c>
      <c r="N628" s="181" t="s">
        <v>41</v>
      </c>
      <c r="O628" s="59"/>
      <c r="P628" s="182">
        <f>O628*H628</f>
        <v>0</v>
      </c>
      <c r="Q628" s="182">
        <v>0</v>
      </c>
      <c r="R628" s="182">
        <f>Q628*H628</f>
        <v>0</v>
      </c>
      <c r="S628" s="182">
        <v>0</v>
      </c>
      <c r="T628" s="183">
        <f>S628*H628</f>
        <v>0</v>
      </c>
      <c r="AR628" s="16" t="s">
        <v>203</v>
      </c>
      <c r="AT628" s="16" t="s">
        <v>128</v>
      </c>
      <c r="AU628" s="16" t="s">
        <v>80</v>
      </c>
      <c r="AY628" s="16" t="s">
        <v>127</v>
      </c>
      <c r="BE628" s="184">
        <f>IF(N628="základní",J628,0)</f>
        <v>0</v>
      </c>
      <c r="BF628" s="184">
        <f>IF(N628="snížená",J628,0)</f>
        <v>0</v>
      </c>
      <c r="BG628" s="184">
        <f>IF(N628="zákl. přenesená",J628,0)</f>
        <v>0</v>
      </c>
      <c r="BH628" s="184">
        <f>IF(N628="sníž. přenesená",J628,0)</f>
        <v>0</v>
      </c>
      <c r="BI628" s="184">
        <f>IF(N628="nulová",J628,0)</f>
        <v>0</v>
      </c>
      <c r="BJ628" s="16" t="s">
        <v>78</v>
      </c>
      <c r="BK628" s="184">
        <f>ROUND(I628*H628,2)</f>
        <v>0</v>
      </c>
      <c r="BL628" s="16" t="s">
        <v>203</v>
      </c>
      <c r="BM628" s="16" t="s">
        <v>769</v>
      </c>
    </row>
    <row r="629" spans="2:65" s="1" customFormat="1" ht="16.5" customHeight="1">
      <c r="B629" s="33"/>
      <c r="C629" s="173" t="s">
        <v>770</v>
      </c>
      <c r="D629" s="173" t="s">
        <v>128</v>
      </c>
      <c r="E629" s="174" t="s">
        <v>771</v>
      </c>
      <c r="F629" s="175" t="s">
        <v>772</v>
      </c>
      <c r="G629" s="176" t="s">
        <v>131</v>
      </c>
      <c r="H629" s="177">
        <v>13.182</v>
      </c>
      <c r="I629" s="178"/>
      <c r="J629" s="179">
        <f>ROUND(I629*H629,2)</f>
        <v>0</v>
      </c>
      <c r="K629" s="175" t="s">
        <v>132</v>
      </c>
      <c r="L629" s="37"/>
      <c r="M629" s="180" t="s">
        <v>1</v>
      </c>
      <c r="N629" s="181" t="s">
        <v>41</v>
      </c>
      <c r="O629" s="59"/>
      <c r="P629" s="182">
        <f>O629*H629</f>
        <v>0</v>
      </c>
      <c r="Q629" s="182">
        <v>1.7000000000000001E-4</v>
      </c>
      <c r="R629" s="182">
        <f>Q629*H629</f>
        <v>2.2409400000000003E-3</v>
      </c>
      <c r="S629" s="182">
        <v>0</v>
      </c>
      <c r="T629" s="183">
        <f>S629*H629</f>
        <v>0</v>
      </c>
      <c r="AR629" s="16" t="s">
        <v>203</v>
      </c>
      <c r="AT629" s="16" t="s">
        <v>128</v>
      </c>
      <c r="AU629" s="16" t="s">
        <v>80</v>
      </c>
      <c r="AY629" s="16" t="s">
        <v>127</v>
      </c>
      <c r="BE629" s="184">
        <f>IF(N629="základní",J629,0)</f>
        <v>0</v>
      </c>
      <c r="BF629" s="184">
        <f>IF(N629="snížená",J629,0)</f>
        <v>0</v>
      </c>
      <c r="BG629" s="184">
        <f>IF(N629="zákl. přenesená",J629,0)</f>
        <v>0</v>
      </c>
      <c r="BH629" s="184">
        <f>IF(N629="sníž. přenesená",J629,0)</f>
        <v>0</v>
      </c>
      <c r="BI629" s="184">
        <f>IF(N629="nulová",J629,0)</f>
        <v>0</v>
      </c>
      <c r="BJ629" s="16" t="s">
        <v>78</v>
      </c>
      <c r="BK629" s="184">
        <f>ROUND(I629*H629,2)</f>
        <v>0</v>
      </c>
      <c r="BL629" s="16" t="s">
        <v>203</v>
      </c>
      <c r="BM629" s="16" t="s">
        <v>773</v>
      </c>
    </row>
    <row r="630" spans="2:65" s="1" customFormat="1" ht="16.5" customHeight="1">
      <c r="B630" s="33"/>
      <c r="C630" s="173" t="s">
        <v>774</v>
      </c>
      <c r="D630" s="173" t="s">
        <v>128</v>
      </c>
      <c r="E630" s="174" t="s">
        <v>775</v>
      </c>
      <c r="F630" s="175" t="s">
        <v>776</v>
      </c>
      <c r="G630" s="176" t="s">
        <v>131</v>
      </c>
      <c r="H630" s="177">
        <v>26.364000000000001</v>
      </c>
      <c r="I630" s="178"/>
      <c r="J630" s="179">
        <f>ROUND(I630*H630,2)</f>
        <v>0</v>
      </c>
      <c r="K630" s="175" t="s">
        <v>132</v>
      </c>
      <c r="L630" s="37"/>
      <c r="M630" s="180" t="s">
        <v>1</v>
      </c>
      <c r="N630" s="181" t="s">
        <v>41</v>
      </c>
      <c r="O630" s="59"/>
      <c r="P630" s="182">
        <f>O630*H630</f>
        <v>0</v>
      </c>
      <c r="Q630" s="182">
        <v>1.7000000000000001E-4</v>
      </c>
      <c r="R630" s="182">
        <f>Q630*H630</f>
        <v>4.4818800000000006E-3</v>
      </c>
      <c r="S630" s="182">
        <v>0</v>
      </c>
      <c r="T630" s="183">
        <f>S630*H630</f>
        <v>0</v>
      </c>
      <c r="AR630" s="16" t="s">
        <v>203</v>
      </c>
      <c r="AT630" s="16" t="s">
        <v>128</v>
      </c>
      <c r="AU630" s="16" t="s">
        <v>80</v>
      </c>
      <c r="AY630" s="16" t="s">
        <v>127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16" t="s">
        <v>78</v>
      </c>
      <c r="BK630" s="184">
        <f>ROUND(I630*H630,2)</f>
        <v>0</v>
      </c>
      <c r="BL630" s="16" t="s">
        <v>203</v>
      </c>
      <c r="BM630" s="16" t="s">
        <v>777</v>
      </c>
    </row>
    <row r="631" spans="2:65" s="11" customFormat="1">
      <c r="B631" s="185"/>
      <c r="C631" s="186"/>
      <c r="D631" s="187" t="s">
        <v>135</v>
      </c>
      <c r="E631" s="188" t="s">
        <v>1</v>
      </c>
      <c r="F631" s="189" t="s">
        <v>778</v>
      </c>
      <c r="G631" s="186"/>
      <c r="H631" s="188" t="s">
        <v>1</v>
      </c>
      <c r="I631" s="190"/>
      <c r="J631" s="186"/>
      <c r="K631" s="186"/>
      <c r="L631" s="191"/>
      <c r="M631" s="192"/>
      <c r="N631" s="193"/>
      <c r="O631" s="193"/>
      <c r="P631" s="193"/>
      <c r="Q631" s="193"/>
      <c r="R631" s="193"/>
      <c r="S631" s="193"/>
      <c r="T631" s="194"/>
      <c r="AT631" s="195" t="s">
        <v>135</v>
      </c>
      <c r="AU631" s="195" t="s">
        <v>80</v>
      </c>
      <c r="AV631" s="11" t="s">
        <v>78</v>
      </c>
      <c r="AW631" s="11" t="s">
        <v>32</v>
      </c>
      <c r="AX631" s="11" t="s">
        <v>70</v>
      </c>
      <c r="AY631" s="195" t="s">
        <v>127</v>
      </c>
    </row>
    <row r="632" spans="2:65" s="12" customFormat="1">
      <c r="B632" s="196"/>
      <c r="C632" s="197"/>
      <c r="D632" s="187" t="s">
        <v>135</v>
      </c>
      <c r="E632" s="198" t="s">
        <v>1</v>
      </c>
      <c r="F632" s="199" t="s">
        <v>779</v>
      </c>
      <c r="G632" s="197"/>
      <c r="H632" s="200">
        <v>26.364000000000001</v>
      </c>
      <c r="I632" s="201"/>
      <c r="J632" s="197"/>
      <c r="K632" s="197"/>
      <c r="L632" s="202"/>
      <c r="M632" s="203"/>
      <c r="N632" s="204"/>
      <c r="O632" s="204"/>
      <c r="P632" s="204"/>
      <c r="Q632" s="204"/>
      <c r="R632" s="204"/>
      <c r="S632" s="204"/>
      <c r="T632" s="205"/>
      <c r="AT632" s="206" t="s">
        <v>135</v>
      </c>
      <c r="AU632" s="206" t="s">
        <v>80</v>
      </c>
      <c r="AV632" s="12" t="s">
        <v>80</v>
      </c>
      <c r="AW632" s="12" t="s">
        <v>32</v>
      </c>
      <c r="AX632" s="12" t="s">
        <v>70</v>
      </c>
      <c r="AY632" s="206" t="s">
        <v>127</v>
      </c>
    </row>
    <row r="633" spans="2:65" s="13" customFormat="1">
      <c r="B633" s="207"/>
      <c r="C633" s="208"/>
      <c r="D633" s="187" t="s">
        <v>135</v>
      </c>
      <c r="E633" s="209" t="s">
        <v>1</v>
      </c>
      <c r="F633" s="210" t="s">
        <v>140</v>
      </c>
      <c r="G633" s="208"/>
      <c r="H633" s="211">
        <v>26.364000000000001</v>
      </c>
      <c r="I633" s="212"/>
      <c r="J633" s="208"/>
      <c r="K633" s="208"/>
      <c r="L633" s="213"/>
      <c r="M633" s="214"/>
      <c r="N633" s="215"/>
      <c r="O633" s="215"/>
      <c r="P633" s="215"/>
      <c r="Q633" s="215"/>
      <c r="R633" s="215"/>
      <c r="S633" s="215"/>
      <c r="T633" s="216"/>
      <c r="AT633" s="217" t="s">
        <v>135</v>
      </c>
      <c r="AU633" s="217" t="s">
        <v>80</v>
      </c>
      <c r="AV633" s="13" t="s">
        <v>133</v>
      </c>
      <c r="AW633" s="13" t="s">
        <v>32</v>
      </c>
      <c r="AX633" s="13" t="s">
        <v>78</v>
      </c>
      <c r="AY633" s="217" t="s">
        <v>127</v>
      </c>
    </row>
    <row r="634" spans="2:65" s="1" customFormat="1" ht="16.5" customHeight="1">
      <c r="B634" s="33"/>
      <c r="C634" s="173" t="s">
        <v>780</v>
      </c>
      <c r="D634" s="173" t="s">
        <v>128</v>
      </c>
      <c r="E634" s="174" t="s">
        <v>781</v>
      </c>
      <c r="F634" s="175" t="s">
        <v>782</v>
      </c>
      <c r="G634" s="176" t="s">
        <v>131</v>
      </c>
      <c r="H634" s="177">
        <v>14.234999999999999</v>
      </c>
      <c r="I634" s="178"/>
      <c r="J634" s="179">
        <f>ROUND(I634*H634,2)</f>
        <v>0</v>
      </c>
      <c r="K634" s="175" t="s">
        <v>132</v>
      </c>
      <c r="L634" s="37"/>
      <c r="M634" s="180" t="s">
        <v>1</v>
      </c>
      <c r="N634" s="181" t="s">
        <v>41</v>
      </c>
      <c r="O634" s="59"/>
      <c r="P634" s="182">
        <f>O634*H634</f>
        <v>0</v>
      </c>
      <c r="Q634" s="182">
        <v>0</v>
      </c>
      <c r="R634" s="182">
        <f>Q634*H634</f>
        <v>0</v>
      </c>
      <c r="S634" s="182">
        <v>0</v>
      </c>
      <c r="T634" s="183">
        <f>S634*H634</f>
        <v>0</v>
      </c>
      <c r="AR634" s="16" t="s">
        <v>203</v>
      </c>
      <c r="AT634" s="16" t="s">
        <v>128</v>
      </c>
      <c r="AU634" s="16" t="s">
        <v>80</v>
      </c>
      <c r="AY634" s="16" t="s">
        <v>127</v>
      </c>
      <c r="BE634" s="184">
        <f>IF(N634="základní",J634,0)</f>
        <v>0</v>
      </c>
      <c r="BF634" s="184">
        <f>IF(N634="snížená",J634,0)</f>
        <v>0</v>
      </c>
      <c r="BG634" s="184">
        <f>IF(N634="zákl. přenesená",J634,0)</f>
        <v>0</v>
      </c>
      <c r="BH634" s="184">
        <f>IF(N634="sníž. přenesená",J634,0)</f>
        <v>0</v>
      </c>
      <c r="BI634" s="184">
        <f>IF(N634="nulová",J634,0)</f>
        <v>0</v>
      </c>
      <c r="BJ634" s="16" t="s">
        <v>78</v>
      </c>
      <c r="BK634" s="184">
        <f>ROUND(I634*H634,2)</f>
        <v>0</v>
      </c>
      <c r="BL634" s="16" t="s">
        <v>203</v>
      </c>
      <c r="BM634" s="16" t="s">
        <v>783</v>
      </c>
    </row>
    <row r="635" spans="2:65" s="11" customFormat="1">
      <c r="B635" s="185"/>
      <c r="C635" s="186"/>
      <c r="D635" s="187" t="s">
        <v>135</v>
      </c>
      <c r="E635" s="188" t="s">
        <v>1</v>
      </c>
      <c r="F635" s="189" t="s">
        <v>784</v>
      </c>
      <c r="G635" s="186"/>
      <c r="H635" s="188" t="s">
        <v>1</v>
      </c>
      <c r="I635" s="190"/>
      <c r="J635" s="186"/>
      <c r="K635" s="186"/>
      <c r="L635" s="191"/>
      <c r="M635" s="192"/>
      <c r="N635" s="193"/>
      <c r="O635" s="193"/>
      <c r="P635" s="193"/>
      <c r="Q635" s="193"/>
      <c r="R635" s="193"/>
      <c r="S635" s="193"/>
      <c r="T635" s="194"/>
      <c r="AT635" s="195" t="s">
        <v>135</v>
      </c>
      <c r="AU635" s="195" t="s">
        <v>80</v>
      </c>
      <c r="AV635" s="11" t="s">
        <v>78</v>
      </c>
      <c r="AW635" s="11" t="s">
        <v>32</v>
      </c>
      <c r="AX635" s="11" t="s">
        <v>70</v>
      </c>
      <c r="AY635" s="195" t="s">
        <v>127</v>
      </c>
    </row>
    <row r="636" spans="2:65" s="12" customFormat="1">
      <c r="B636" s="196"/>
      <c r="C636" s="197"/>
      <c r="D636" s="187" t="s">
        <v>135</v>
      </c>
      <c r="E636" s="198" t="s">
        <v>1</v>
      </c>
      <c r="F636" s="199" t="s">
        <v>785</v>
      </c>
      <c r="G636" s="197"/>
      <c r="H636" s="200">
        <v>6.16</v>
      </c>
      <c r="I636" s="201"/>
      <c r="J636" s="197"/>
      <c r="K636" s="197"/>
      <c r="L636" s="202"/>
      <c r="M636" s="203"/>
      <c r="N636" s="204"/>
      <c r="O636" s="204"/>
      <c r="P636" s="204"/>
      <c r="Q636" s="204"/>
      <c r="R636" s="204"/>
      <c r="S636" s="204"/>
      <c r="T636" s="205"/>
      <c r="AT636" s="206" t="s">
        <v>135</v>
      </c>
      <c r="AU636" s="206" t="s">
        <v>80</v>
      </c>
      <c r="AV636" s="12" t="s">
        <v>80</v>
      </c>
      <c r="AW636" s="12" t="s">
        <v>32</v>
      </c>
      <c r="AX636" s="12" t="s">
        <v>70</v>
      </c>
      <c r="AY636" s="206" t="s">
        <v>127</v>
      </c>
    </row>
    <row r="637" spans="2:65" s="11" customFormat="1">
      <c r="B637" s="185"/>
      <c r="C637" s="186"/>
      <c r="D637" s="187" t="s">
        <v>135</v>
      </c>
      <c r="E637" s="188" t="s">
        <v>1</v>
      </c>
      <c r="F637" s="189" t="s">
        <v>786</v>
      </c>
      <c r="G637" s="186"/>
      <c r="H637" s="188" t="s">
        <v>1</v>
      </c>
      <c r="I637" s="190"/>
      <c r="J637" s="186"/>
      <c r="K637" s="186"/>
      <c r="L637" s="191"/>
      <c r="M637" s="192"/>
      <c r="N637" s="193"/>
      <c r="O637" s="193"/>
      <c r="P637" s="193"/>
      <c r="Q637" s="193"/>
      <c r="R637" s="193"/>
      <c r="S637" s="193"/>
      <c r="T637" s="194"/>
      <c r="AT637" s="195" t="s">
        <v>135</v>
      </c>
      <c r="AU637" s="195" t="s">
        <v>80</v>
      </c>
      <c r="AV637" s="11" t="s">
        <v>78</v>
      </c>
      <c r="AW637" s="11" t="s">
        <v>32</v>
      </c>
      <c r="AX637" s="11" t="s">
        <v>70</v>
      </c>
      <c r="AY637" s="195" t="s">
        <v>127</v>
      </c>
    </row>
    <row r="638" spans="2:65" s="12" customFormat="1">
      <c r="B638" s="196"/>
      <c r="C638" s="197"/>
      <c r="D638" s="187" t="s">
        <v>135</v>
      </c>
      <c r="E638" s="198" t="s">
        <v>1</v>
      </c>
      <c r="F638" s="199" t="s">
        <v>787</v>
      </c>
      <c r="G638" s="197"/>
      <c r="H638" s="200">
        <v>3.3</v>
      </c>
      <c r="I638" s="201"/>
      <c r="J638" s="197"/>
      <c r="K638" s="197"/>
      <c r="L638" s="202"/>
      <c r="M638" s="203"/>
      <c r="N638" s="204"/>
      <c r="O638" s="204"/>
      <c r="P638" s="204"/>
      <c r="Q638" s="204"/>
      <c r="R638" s="204"/>
      <c r="S638" s="204"/>
      <c r="T638" s="205"/>
      <c r="AT638" s="206" t="s">
        <v>135</v>
      </c>
      <c r="AU638" s="206" t="s">
        <v>80</v>
      </c>
      <c r="AV638" s="12" t="s">
        <v>80</v>
      </c>
      <c r="AW638" s="12" t="s">
        <v>32</v>
      </c>
      <c r="AX638" s="12" t="s">
        <v>70</v>
      </c>
      <c r="AY638" s="206" t="s">
        <v>127</v>
      </c>
    </row>
    <row r="639" spans="2:65" s="12" customFormat="1">
      <c r="B639" s="196"/>
      <c r="C639" s="197"/>
      <c r="D639" s="187" t="s">
        <v>135</v>
      </c>
      <c r="E639" s="198" t="s">
        <v>1</v>
      </c>
      <c r="F639" s="199" t="s">
        <v>788</v>
      </c>
      <c r="G639" s="197"/>
      <c r="H639" s="200">
        <v>1.44</v>
      </c>
      <c r="I639" s="201"/>
      <c r="J639" s="197"/>
      <c r="K639" s="197"/>
      <c r="L639" s="202"/>
      <c r="M639" s="203"/>
      <c r="N639" s="204"/>
      <c r="O639" s="204"/>
      <c r="P639" s="204"/>
      <c r="Q639" s="204"/>
      <c r="R639" s="204"/>
      <c r="S639" s="204"/>
      <c r="T639" s="205"/>
      <c r="AT639" s="206" t="s">
        <v>135</v>
      </c>
      <c r="AU639" s="206" t="s">
        <v>80</v>
      </c>
      <c r="AV639" s="12" t="s">
        <v>80</v>
      </c>
      <c r="AW639" s="12" t="s">
        <v>32</v>
      </c>
      <c r="AX639" s="12" t="s">
        <v>70</v>
      </c>
      <c r="AY639" s="206" t="s">
        <v>127</v>
      </c>
    </row>
    <row r="640" spans="2:65" s="11" customFormat="1">
      <c r="B640" s="185"/>
      <c r="C640" s="186"/>
      <c r="D640" s="187" t="s">
        <v>135</v>
      </c>
      <c r="E640" s="188" t="s">
        <v>1</v>
      </c>
      <c r="F640" s="189" t="s">
        <v>789</v>
      </c>
      <c r="G640" s="186"/>
      <c r="H640" s="188" t="s">
        <v>1</v>
      </c>
      <c r="I640" s="190"/>
      <c r="J640" s="186"/>
      <c r="K640" s="186"/>
      <c r="L640" s="191"/>
      <c r="M640" s="192"/>
      <c r="N640" s="193"/>
      <c r="O640" s="193"/>
      <c r="P640" s="193"/>
      <c r="Q640" s="193"/>
      <c r="R640" s="193"/>
      <c r="S640" s="193"/>
      <c r="T640" s="194"/>
      <c r="AT640" s="195" t="s">
        <v>135</v>
      </c>
      <c r="AU640" s="195" t="s">
        <v>80</v>
      </c>
      <c r="AV640" s="11" t="s">
        <v>78</v>
      </c>
      <c r="AW640" s="11" t="s">
        <v>32</v>
      </c>
      <c r="AX640" s="11" t="s">
        <v>70</v>
      </c>
      <c r="AY640" s="195" t="s">
        <v>127</v>
      </c>
    </row>
    <row r="641" spans="2:65" s="12" customFormat="1">
      <c r="B641" s="196"/>
      <c r="C641" s="197"/>
      <c r="D641" s="187" t="s">
        <v>135</v>
      </c>
      <c r="E641" s="198" t="s">
        <v>1</v>
      </c>
      <c r="F641" s="199" t="s">
        <v>790</v>
      </c>
      <c r="G641" s="197"/>
      <c r="H641" s="200">
        <v>0.54</v>
      </c>
      <c r="I641" s="201"/>
      <c r="J641" s="197"/>
      <c r="K641" s="197"/>
      <c r="L641" s="202"/>
      <c r="M641" s="203"/>
      <c r="N641" s="204"/>
      <c r="O641" s="204"/>
      <c r="P641" s="204"/>
      <c r="Q641" s="204"/>
      <c r="R641" s="204"/>
      <c r="S641" s="204"/>
      <c r="T641" s="205"/>
      <c r="AT641" s="206" t="s">
        <v>135</v>
      </c>
      <c r="AU641" s="206" t="s">
        <v>80</v>
      </c>
      <c r="AV641" s="12" t="s">
        <v>80</v>
      </c>
      <c r="AW641" s="12" t="s">
        <v>32</v>
      </c>
      <c r="AX641" s="12" t="s">
        <v>70</v>
      </c>
      <c r="AY641" s="206" t="s">
        <v>127</v>
      </c>
    </row>
    <row r="642" spans="2:65" s="12" customFormat="1">
      <c r="B642" s="196"/>
      <c r="C642" s="197"/>
      <c r="D642" s="187" t="s">
        <v>135</v>
      </c>
      <c r="E642" s="198" t="s">
        <v>1</v>
      </c>
      <c r="F642" s="199" t="s">
        <v>791</v>
      </c>
      <c r="G642" s="197"/>
      <c r="H642" s="200">
        <v>1.7549999999999999</v>
      </c>
      <c r="I642" s="201"/>
      <c r="J642" s="197"/>
      <c r="K642" s="197"/>
      <c r="L642" s="202"/>
      <c r="M642" s="203"/>
      <c r="N642" s="204"/>
      <c r="O642" s="204"/>
      <c r="P642" s="204"/>
      <c r="Q642" s="204"/>
      <c r="R642" s="204"/>
      <c r="S642" s="204"/>
      <c r="T642" s="205"/>
      <c r="AT642" s="206" t="s">
        <v>135</v>
      </c>
      <c r="AU642" s="206" t="s">
        <v>80</v>
      </c>
      <c r="AV642" s="12" t="s">
        <v>80</v>
      </c>
      <c r="AW642" s="12" t="s">
        <v>32</v>
      </c>
      <c r="AX642" s="12" t="s">
        <v>70</v>
      </c>
      <c r="AY642" s="206" t="s">
        <v>127</v>
      </c>
    </row>
    <row r="643" spans="2:65" s="12" customFormat="1">
      <c r="B643" s="196"/>
      <c r="C643" s="197"/>
      <c r="D643" s="187" t="s">
        <v>135</v>
      </c>
      <c r="E643" s="198" t="s">
        <v>1</v>
      </c>
      <c r="F643" s="199" t="s">
        <v>792</v>
      </c>
      <c r="G643" s="197"/>
      <c r="H643" s="200">
        <v>1.04</v>
      </c>
      <c r="I643" s="201"/>
      <c r="J643" s="197"/>
      <c r="K643" s="197"/>
      <c r="L643" s="202"/>
      <c r="M643" s="203"/>
      <c r="N643" s="204"/>
      <c r="O643" s="204"/>
      <c r="P643" s="204"/>
      <c r="Q643" s="204"/>
      <c r="R643" s="204"/>
      <c r="S643" s="204"/>
      <c r="T643" s="205"/>
      <c r="AT643" s="206" t="s">
        <v>135</v>
      </c>
      <c r="AU643" s="206" t="s">
        <v>80</v>
      </c>
      <c r="AV643" s="12" t="s">
        <v>80</v>
      </c>
      <c r="AW643" s="12" t="s">
        <v>32</v>
      </c>
      <c r="AX643" s="12" t="s">
        <v>70</v>
      </c>
      <c r="AY643" s="206" t="s">
        <v>127</v>
      </c>
    </row>
    <row r="644" spans="2:65" s="13" customFormat="1">
      <c r="B644" s="207"/>
      <c r="C644" s="208"/>
      <c r="D644" s="187" t="s">
        <v>135</v>
      </c>
      <c r="E644" s="209" t="s">
        <v>1</v>
      </c>
      <c r="F644" s="210" t="s">
        <v>140</v>
      </c>
      <c r="G644" s="208"/>
      <c r="H644" s="211">
        <v>14.234999999999999</v>
      </c>
      <c r="I644" s="212"/>
      <c r="J644" s="208"/>
      <c r="K644" s="208"/>
      <c r="L644" s="213"/>
      <c r="M644" s="214"/>
      <c r="N644" s="215"/>
      <c r="O644" s="215"/>
      <c r="P644" s="215"/>
      <c r="Q644" s="215"/>
      <c r="R644" s="215"/>
      <c r="S644" s="215"/>
      <c r="T644" s="216"/>
      <c r="AT644" s="217" t="s">
        <v>135</v>
      </c>
      <c r="AU644" s="217" t="s">
        <v>80</v>
      </c>
      <c r="AV644" s="13" t="s">
        <v>133</v>
      </c>
      <c r="AW644" s="13" t="s">
        <v>32</v>
      </c>
      <c r="AX644" s="13" t="s">
        <v>78</v>
      </c>
      <c r="AY644" s="217" t="s">
        <v>127</v>
      </c>
    </row>
    <row r="645" spans="2:65" s="1" customFormat="1" ht="16.5" customHeight="1">
      <c r="B645" s="33"/>
      <c r="C645" s="173" t="s">
        <v>793</v>
      </c>
      <c r="D645" s="173" t="s">
        <v>128</v>
      </c>
      <c r="E645" s="174" t="s">
        <v>794</v>
      </c>
      <c r="F645" s="175" t="s">
        <v>795</v>
      </c>
      <c r="G645" s="176" t="s">
        <v>131</v>
      </c>
      <c r="H645" s="177">
        <v>14.234999999999999</v>
      </c>
      <c r="I645" s="178"/>
      <c r="J645" s="179">
        <f>ROUND(I645*H645,2)</f>
        <v>0</v>
      </c>
      <c r="K645" s="175" t="s">
        <v>132</v>
      </c>
      <c r="L645" s="37"/>
      <c r="M645" s="180" t="s">
        <v>1</v>
      </c>
      <c r="N645" s="181" t="s">
        <v>41</v>
      </c>
      <c r="O645" s="59"/>
      <c r="P645" s="182">
        <f>O645*H645</f>
        <v>0</v>
      </c>
      <c r="Q645" s="182">
        <v>0</v>
      </c>
      <c r="R645" s="182">
        <f>Q645*H645</f>
        <v>0</v>
      </c>
      <c r="S645" s="182">
        <v>0</v>
      </c>
      <c r="T645" s="183">
        <f>S645*H645</f>
        <v>0</v>
      </c>
      <c r="AR645" s="16" t="s">
        <v>203</v>
      </c>
      <c r="AT645" s="16" t="s">
        <v>128</v>
      </c>
      <c r="AU645" s="16" t="s">
        <v>80</v>
      </c>
      <c r="AY645" s="16" t="s">
        <v>127</v>
      </c>
      <c r="BE645" s="184">
        <f>IF(N645="základní",J645,0)</f>
        <v>0</v>
      </c>
      <c r="BF645" s="184">
        <f>IF(N645="snížená",J645,0)</f>
        <v>0</v>
      </c>
      <c r="BG645" s="184">
        <f>IF(N645="zákl. přenesená",J645,0)</f>
        <v>0</v>
      </c>
      <c r="BH645" s="184">
        <f>IF(N645="sníž. přenesená",J645,0)</f>
        <v>0</v>
      </c>
      <c r="BI645" s="184">
        <f>IF(N645="nulová",J645,0)</f>
        <v>0</v>
      </c>
      <c r="BJ645" s="16" t="s">
        <v>78</v>
      </c>
      <c r="BK645" s="184">
        <f>ROUND(I645*H645,2)</f>
        <v>0</v>
      </c>
      <c r="BL645" s="16" t="s">
        <v>203</v>
      </c>
      <c r="BM645" s="16" t="s">
        <v>796</v>
      </c>
    </row>
    <row r="646" spans="2:65" s="1" customFormat="1" ht="16.5" customHeight="1">
      <c r="B646" s="33"/>
      <c r="C646" s="173" t="s">
        <v>797</v>
      </c>
      <c r="D646" s="173" t="s">
        <v>128</v>
      </c>
      <c r="E646" s="174" t="s">
        <v>798</v>
      </c>
      <c r="F646" s="175" t="s">
        <v>799</v>
      </c>
      <c r="G646" s="176" t="s">
        <v>131</v>
      </c>
      <c r="H646" s="177">
        <v>14.234999999999999</v>
      </c>
      <c r="I646" s="178"/>
      <c r="J646" s="179">
        <f>ROUND(I646*H646,2)</f>
        <v>0</v>
      </c>
      <c r="K646" s="175" t="s">
        <v>132</v>
      </c>
      <c r="L646" s="37"/>
      <c r="M646" s="180" t="s">
        <v>1</v>
      </c>
      <c r="N646" s="181" t="s">
        <v>41</v>
      </c>
      <c r="O646" s="59"/>
      <c r="P646" s="182">
        <f>O646*H646</f>
        <v>0</v>
      </c>
      <c r="Q646" s="182">
        <v>1.7000000000000001E-4</v>
      </c>
      <c r="R646" s="182">
        <f>Q646*H646</f>
        <v>2.4199500000000001E-3</v>
      </c>
      <c r="S646" s="182">
        <v>0</v>
      </c>
      <c r="T646" s="183">
        <f>S646*H646</f>
        <v>0</v>
      </c>
      <c r="AR646" s="16" t="s">
        <v>203</v>
      </c>
      <c r="AT646" s="16" t="s">
        <v>128</v>
      </c>
      <c r="AU646" s="16" t="s">
        <v>80</v>
      </c>
      <c r="AY646" s="16" t="s">
        <v>127</v>
      </c>
      <c r="BE646" s="184">
        <f>IF(N646="základní",J646,0)</f>
        <v>0</v>
      </c>
      <c r="BF646" s="184">
        <f>IF(N646="snížená",J646,0)</f>
        <v>0</v>
      </c>
      <c r="BG646" s="184">
        <f>IF(N646="zákl. přenesená",J646,0)</f>
        <v>0</v>
      </c>
      <c r="BH646" s="184">
        <f>IF(N646="sníž. přenesená",J646,0)</f>
        <v>0</v>
      </c>
      <c r="BI646" s="184">
        <f>IF(N646="nulová",J646,0)</f>
        <v>0</v>
      </c>
      <c r="BJ646" s="16" t="s">
        <v>78</v>
      </c>
      <c r="BK646" s="184">
        <f>ROUND(I646*H646,2)</f>
        <v>0</v>
      </c>
      <c r="BL646" s="16" t="s">
        <v>203</v>
      </c>
      <c r="BM646" s="16" t="s">
        <v>800</v>
      </c>
    </row>
    <row r="647" spans="2:65" s="1" customFormat="1" ht="16.5" customHeight="1">
      <c r="B647" s="33"/>
      <c r="C647" s="173" t="s">
        <v>801</v>
      </c>
      <c r="D647" s="173" t="s">
        <v>128</v>
      </c>
      <c r="E647" s="174" t="s">
        <v>802</v>
      </c>
      <c r="F647" s="175" t="s">
        <v>803</v>
      </c>
      <c r="G647" s="176" t="s">
        <v>131</v>
      </c>
      <c r="H647" s="177">
        <v>14.234999999999999</v>
      </c>
      <c r="I647" s="178"/>
      <c r="J647" s="179">
        <f>ROUND(I647*H647,2)</f>
        <v>0</v>
      </c>
      <c r="K647" s="175" t="s">
        <v>132</v>
      </c>
      <c r="L647" s="37"/>
      <c r="M647" s="180" t="s">
        <v>1</v>
      </c>
      <c r="N647" s="181" t="s">
        <v>41</v>
      </c>
      <c r="O647" s="59"/>
      <c r="P647" s="182">
        <f>O647*H647</f>
        <v>0</v>
      </c>
      <c r="Q647" s="182">
        <v>1.2E-4</v>
      </c>
      <c r="R647" s="182">
        <f>Q647*H647</f>
        <v>1.7082E-3</v>
      </c>
      <c r="S647" s="182">
        <v>0</v>
      </c>
      <c r="T647" s="183">
        <f>S647*H647</f>
        <v>0</v>
      </c>
      <c r="AR647" s="16" t="s">
        <v>203</v>
      </c>
      <c r="AT647" s="16" t="s">
        <v>128</v>
      </c>
      <c r="AU647" s="16" t="s">
        <v>80</v>
      </c>
      <c r="AY647" s="16" t="s">
        <v>127</v>
      </c>
      <c r="BE647" s="184">
        <f>IF(N647="základní",J647,0)</f>
        <v>0</v>
      </c>
      <c r="BF647" s="184">
        <f>IF(N647="snížená",J647,0)</f>
        <v>0</v>
      </c>
      <c r="BG647" s="184">
        <f>IF(N647="zákl. přenesená",J647,0)</f>
        <v>0</v>
      </c>
      <c r="BH647" s="184">
        <f>IF(N647="sníž. přenesená",J647,0)</f>
        <v>0</v>
      </c>
      <c r="BI647" s="184">
        <f>IF(N647="nulová",J647,0)</f>
        <v>0</v>
      </c>
      <c r="BJ647" s="16" t="s">
        <v>78</v>
      </c>
      <c r="BK647" s="184">
        <f>ROUND(I647*H647,2)</f>
        <v>0</v>
      </c>
      <c r="BL647" s="16" t="s">
        <v>203</v>
      </c>
      <c r="BM647" s="16" t="s">
        <v>804</v>
      </c>
    </row>
    <row r="648" spans="2:65" s="1" customFormat="1" ht="16.5" customHeight="1">
      <c r="B648" s="33"/>
      <c r="C648" s="173" t="s">
        <v>805</v>
      </c>
      <c r="D648" s="173" t="s">
        <v>128</v>
      </c>
      <c r="E648" s="174" t="s">
        <v>806</v>
      </c>
      <c r="F648" s="175" t="s">
        <v>807</v>
      </c>
      <c r="G648" s="176" t="s">
        <v>131</v>
      </c>
      <c r="H648" s="177">
        <v>14.234999999999999</v>
      </c>
      <c r="I648" s="178"/>
      <c r="J648" s="179">
        <f>ROUND(I648*H648,2)</f>
        <v>0</v>
      </c>
      <c r="K648" s="175" t="s">
        <v>132</v>
      </c>
      <c r="L648" s="37"/>
      <c r="M648" s="180" t="s">
        <v>1</v>
      </c>
      <c r="N648" s="181" t="s">
        <v>41</v>
      </c>
      <c r="O648" s="59"/>
      <c r="P648" s="182">
        <f>O648*H648</f>
        <v>0</v>
      </c>
      <c r="Q648" s="182">
        <v>1.2E-4</v>
      </c>
      <c r="R648" s="182">
        <f>Q648*H648</f>
        <v>1.7082E-3</v>
      </c>
      <c r="S648" s="182">
        <v>0</v>
      </c>
      <c r="T648" s="183">
        <f>S648*H648</f>
        <v>0</v>
      </c>
      <c r="AR648" s="16" t="s">
        <v>203</v>
      </c>
      <c r="AT648" s="16" t="s">
        <v>128</v>
      </c>
      <c r="AU648" s="16" t="s">
        <v>80</v>
      </c>
      <c r="AY648" s="16" t="s">
        <v>127</v>
      </c>
      <c r="BE648" s="184">
        <f>IF(N648="základní",J648,0)</f>
        <v>0</v>
      </c>
      <c r="BF648" s="184">
        <f>IF(N648="snížená",J648,0)</f>
        <v>0</v>
      </c>
      <c r="BG648" s="184">
        <f>IF(N648="zákl. přenesená",J648,0)</f>
        <v>0</v>
      </c>
      <c r="BH648" s="184">
        <f>IF(N648="sníž. přenesená",J648,0)</f>
        <v>0</v>
      </c>
      <c r="BI648" s="184">
        <f>IF(N648="nulová",J648,0)</f>
        <v>0</v>
      </c>
      <c r="BJ648" s="16" t="s">
        <v>78</v>
      </c>
      <c r="BK648" s="184">
        <f>ROUND(I648*H648,2)</f>
        <v>0</v>
      </c>
      <c r="BL648" s="16" t="s">
        <v>203</v>
      </c>
      <c r="BM648" s="16" t="s">
        <v>808</v>
      </c>
    </row>
    <row r="649" spans="2:65" s="1" customFormat="1" ht="16.5" customHeight="1">
      <c r="B649" s="33"/>
      <c r="C649" s="173" t="s">
        <v>809</v>
      </c>
      <c r="D649" s="173" t="s">
        <v>128</v>
      </c>
      <c r="E649" s="174" t="s">
        <v>810</v>
      </c>
      <c r="F649" s="175" t="s">
        <v>811</v>
      </c>
      <c r="G649" s="176" t="s">
        <v>131</v>
      </c>
      <c r="H649" s="177">
        <v>25.638999999999999</v>
      </c>
      <c r="I649" s="178"/>
      <c r="J649" s="179">
        <f>ROUND(I649*H649,2)</f>
        <v>0</v>
      </c>
      <c r="K649" s="175" t="s">
        <v>132</v>
      </c>
      <c r="L649" s="37"/>
      <c r="M649" s="180" t="s">
        <v>1</v>
      </c>
      <c r="N649" s="181" t="s">
        <v>41</v>
      </c>
      <c r="O649" s="59"/>
      <c r="P649" s="182">
        <f>O649*H649</f>
        <v>0</v>
      </c>
      <c r="Q649" s="182">
        <v>6.0000000000000002E-5</v>
      </c>
      <c r="R649" s="182">
        <f>Q649*H649</f>
        <v>1.53834E-3</v>
      </c>
      <c r="S649" s="182">
        <v>0</v>
      </c>
      <c r="T649" s="183">
        <f>S649*H649</f>
        <v>0</v>
      </c>
      <c r="AR649" s="16" t="s">
        <v>203</v>
      </c>
      <c r="AT649" s="16" t="s">
        <v>128</v>
      </c>
      <c r="AU649" s="16" t="s">
        <v>80</v>
      </c>
      <c r="AY649" s="16" t="s">
        <v>127</v>
      </c>
      <c r="BE649" s="184">
        <f>IF(N649="základní",J649,0)</f>
        <v>0</v>
      </c>
      <c r="BF649" s="184">
        <f>IF(N649="snížená",J649,0)</f>
        <v>0</v>
      </c>
      <c r="BG649" s="184">
        <f>IF(N649="zákl. přenesená",J649,0)</f>
        <v>0</v>
      </c>
      <c r="BH649" s="184">
        <f>IF(N649="sníž. přenesená",J649,0)</f>
        <v>0</v>
      </c>
      <c r="BI649" s="184">
        <f>IF(N649="nulová",J649,0)</f>
        <v>0</v>
      </c>
      <c r="BJ649" s="16" t="s">
        <v>78</v>
      </c>
      <c r="BK649" s="184">
        <f>ROUND(I649*H649,2)</f>
        <v>0</v>
      </c>
      <c r="BL649" s="16" t="s">
        <v>203</v>
      </c>
      <c r="BM649" s="16" t="s">
        <v>812</v>
      </c>
    </row>
    <row r="650" spans="2:65" s="11" customFormat="1">
      <c r="B650" s="185"/>
      <c r="C650" s="186"/>
      <c r="D650" s="187" t="s">
        <v>135</v>
      </c>
      <c r="E650" s="188" t="s">
        <v>1</v>
      </c>
      <c r="F650" s="189" t="s">
        <v>681</v>
      </c>
      <c r="G650" s="186"/>
      <c r="H650" s="188" t="s">
        <v>1</v>
      </c>
      <c r="I650" s="190"/>
      <c r="J650" s="186"/>
      <c r="K650" s="186"/>
      <c r="L650" s="191"/>
      <c r="M650" s="192"/>
      <c r="N650" s="193"/>
      <c r="O650" s="193"/>
      <c r="P650" s="193"/>
      <c r="Q650" s="193"/>
      <c r="R650" s="193"/>
      <c r="S650" s="193"/>
      <c r="T650" s="194"/>
      <c r="AT650" s="195" t="s">
        <v>135</v>
      </c>
      <c r="AU650" s="195" t="s">
        <v>80</v>
      </c>
      <c r="AV650" s="11" t="s">
        <v>78</v>
      </c>
      <c r="AW650" s="11" t="s">
        <v>32</v>
      </c>
      <c r="AX650" s="11" t="s">
        <v>70</v>
      </c>
      <c r="AY650" s="195" t="s">
        <v>127</v>
      </c>
    </row>
    <row r="651" spans="2:65" s="12" customFormat="1">
      <c r="B651" s="196"/>
      <c r="C651" s="197"/>
      <c r="D651" s="187" t="s">
        <v>135</v>
      </c>
      <c r="E651" s="198" t="s">
        <v>1</v>
      </c>
      <c r="F651" s="199" t="s">
        <v>813</v>
      </c>
      <c r="G651" s="197"/>
      <c r="H651" s="200">
        <v>6.1920000000000002</v>
      </c>
      <c r="I651" s="201"/>
      <c r="J651" s="197"/>
      <c r="K651" s="197"/>
      <c r="L651" s="202"/>
      <c r="M651" s="203"/>
      <c r="N651" s="204"/>
      <c r="O651" s="204"/>
      <c r="P651" s="204"/>
      <c r="Q651" s="204"/>
      <c r="R651" s="204"/>
      <c r="S651" s="204"/>
      <c r="T651" s="205"/>
      <c r="AT651" s="206" t="s">
        <v>135</v>
      </c>
      <c r="AU651" s="206" t="s">
        <v>80</v>
      </c>
      <c r="AV651" s="12" t="s">
        <v>80</v>
      </c>
      <c r="AW651" s="12" t="s">
        <v>32</v>
      </c>
      <c r="AX651" s="12" t="s">
        <v>70</v>
      </c>
      <c r="AY651" s="206" t="s">
        <v>127</v>
      </c>
    </row>
    <row r="652" spans="2:65" s="12" customFormat="1">
      <c r="B652" s="196"/>
      <c r="C652" s="197"/>
      <c r="D652" s="187" t="s">
        <v>135</v>
      </c>
      <c r="E652" s="198" t="s">
        <v>1</v>
      </c>
      <c r="F652" s="199" t="s">
        <v>814</v>
      </c>
      <c r="G652" s="197"/>
      <c r="H652" s="200">
        <v>2.8460000000000001</v>
      </c>
      <c r="I652" s="201"/>
      <c r="J652" s="197"/>
      <c r="K652" s="197"/>
      <c r="L652" s="202"/>
      <c r="M652" s="203"/>
      <c r="N652" s="204"/>
      <c r="O652" s="204"/>
      <c r="P652" s="204"/>
      <c r="Q652" s="204"/>
      <c r="R652" s="204"/>
      <c r="S652" s="204"/>
      <c r="T652" s="205"/>
      <c r="AT652" s="206" t="s">
        <v>135</v>
      </c>
      <c r="AU652" s="206" t="s">
        <v>80</v>
      </c>
      <c r="AV652" s="12" t="s">
        <v>80</v>
      </c>
      <c r="AW652" s="12" t="s">
        <v>32</v>
      </c>
      <c r="AX652" s="12" t="s">
        <v>70</v>
      </c>
      <c r="AY652" s="206" t="s">
        <v>127</v>
      </c>
    </row>
    <row r="653" spans="2:65" s="12" customFormat="1">
      <c r="B653" s="196"/>
      <c r="C653" s="197"/>
      <c r="D653" s="187" t="s">
        <v>135</v>
      </c>
      <c r="E653" s="198" t="s">
        <v>1</v>
      </c>
      <c r="F653" s="199" t="s">
        <v>815</v>
      </c>
      <c r="G653" s="197"/>
      <c r="H653" s="200">
        <v>1.3080000000000001</v>
      </c>
      <c r="I653" s="201"/>
      <c r="J653" s="197"/>
      <c r="K653" s="197"/>
      <c r="L653" s="202"/>
      <c r="M653" s="203"/>
      <c r="N653" s="204"/>
      <c r="O653" s="204"/>
      <c r="P653" s="204"/>
      <c r="Q653" s="204"/>
      <c r="R653" s="204"/>
      <c r="S653" s="204"/>
      <c r="T653" s="205"/>
      <c r="AT653" s="206" t="s">
        <v>135</v>
      </c>
      <c r="AU653" s="206" t="s">
        <v>80</v>
      </c>
      <c r="AV653" s="12" t="s">
        <v>80</v>
      </c>
      <c r="AW653" s="12" t="s">
        <v>32</v>
      </c>
      <c r="AX653" s="12" t="s">
        <v>70</v>
      </c>
      <c r="AY653" s="206" t="s">
        <v>127</v>
      </c>
    </row>
    <row r="654" spans="2:65" s="11" customFormat="1">
      <c r="B654" s="185"/>
      <c r="C654" s="186"/>
      <c r="D654" s="187" t="s">
        <v>135</v>
      </c>
      <c r="E654" s="188" t="s">
        <v>1</v>
      </c>
      <c r="F654" s="189" t="s">
        <v>683</v>
      </c>
      <c r="G654" s="186"/>
      <c r="H654" s="188" t="s">
        <v>1</v>
      </c>
      <c r="I654" s="190"/>
      <c r="J654" s="186"/>
      <c r="K654" s="186"/>
      <c r="L654" s="191"/>
      <c r="M654" s="192"/>
      <c r="N654" s="193"/>
      <c r="O654" s="193"/>
      <c r="P654" s="193"/>
      <c r="Q654" s="193"/>
      <c r="R654" s="193"/>
      <c r="S654" s="193"/>
      <c r="T654" s="194"/>
      <c r="AT654" s="195" t="s">
        <v>135</v>
      </c>
      <c r="AU654" s="195" t="s">
        <v>80</v>
      </c>
      <c r="AV654" s="11" t="s">
        <v>78</v>
      </c>
      <c r="AW654" s="11" t="s">
        <v>32</v>
      </c>
      <c r="AX654" s="11" t="s">
        <v>70</v>
      </c>
      <c r="AY654" s="195" t="s">
        <v>127</v>
      </c>
    </row>
    <row r="655" spans="2:65" s="12" customFormat="1">
      <c r="B655" s="196"/>
      <c r="C655" s="197"/>
      <c r="D655" s="187" t="s">
        <v>135</v>
      </c>
      <c r="E655" s="198" t="s">
        <v>1</v>
      </c>
      <c r="F655" s="199" t="s">
        <v>816</v>
      </c>
      <c r="G655" s="197"/>
      <c r="H655" s="200">
        <v>7.74</v>
      </c>
      <c r="I655" s="201"/>
      <c r="J655" s="197"/>
      <c r="K655" s="197"/>
      <c r="L655" s="202"/>
      <c r="M655" s="203"/>
      <c r="N655" s="204"/>
      <c r="O655" s="204"/>
      <c r="P655" s="204"/>
      <c r="Q655" s="204"/>
      <c r="R655" s="204"/>
      <c r="S655" s="204"/>
      <c r="T655" s="205"/>
      <c r="AT655" s="206" t="s">
        <v>135</v>
      </c>
      <c r="AU655" s="206" t="s">
        <v>80</v>
      </c>
      <c r="AV655" s="12" t="s">
        <v>80</v>
      </c>
      <c r="AW655" s="12" t="s">
        <v>32</v>
      </c>
      <c r="AX655" s="12" t="s">
        <v>70</v>
      </c>
      <c r="AY655" s="206" t="s">
        <v>127</v>
      </c>
    </row>
    <row r="656" spans="2:65" s="11" customFormat="1">
      <c r="B656" s="185"/>
      <c r="C656" s="186"/>
      <c r="D656" s="187" t="s">
        <v>135</v>
      </c>
      <c r="E656" s="188" t="s">
        <v>1</v>
      </c>
      <c r="F656" s="189" t="s">
        <v>333</v>
      </c>
      <c r="G656" s="186"/>
      <c r="H656" s="188" t="s">
        <v>1</v>
      </c>
      <c r="I656" s="190"/>
      <c r="J656" s="186"/>
      <c r="K656" s="186"/>
      <c r="L656" s="191"/>
      <c r="M656" s="192"/>
      <c r="N656" s="193"/>
      <c r="O656" s="193"/>
      <c r="P656" s="193"/>
      <c r="Q656" s="193"/>
      <c r="R656" s="193"/>
      <c r="S656" s="193"/>
      <c r="T656" s="194"/>
      <c r="AT656" s="195" t="s">
        <v>135</v>
      </c>
      <c r="AU656" s="195" t="s">
        <v>80</v>
      </c>
      <c r="AV656" s="11" t="s">
        <v>78</v>
      </c>
      <c r="AW656" s="11" t="s">
        <v>32</v>
      </c>
      <c r="AX656" s="11" t="s">
        <v>70</v>
      </c>
      <c r="AY656" s="195" t="s">
        <v>127</v>
      </c>
    </row>
    <row r="657" spans="2:65" s="12" customFormat="1">
      <c r="B657" s="196"/>
      <c r="C657" s="197"/>
      <c r="D657" s="187" t="s">
        <v>135</v>
      </c>
      <c r="E657" s="198" t="s">
        <v>1</v>
      </c>
      <c r="F657" s="199" t="s">
        <v>817</v>
      </c>
      <c r="G657" s="197"/>
      <c r="H657" s="200">
        <v>7.5529999999999999</v>
      </c>
      <c r="I657" s="201"/>
      <c r="J657" s="197"/>
      <c r="K657" s="197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135</v>
      </c>
      <c r="AU657" s="206" t="s">
        <v>80</v>
      </c>
      <c r="AV657" s="12" t="s">
        <v>80</v>
      </c>
      <c r="AW657" s="12" t="s">
        <v>32</v>
      </c>
      <c r="AX657" s="12" t="s">
        <v>70</v>
      </c>
      <c r="AY657" s="206" t="s">
        <v>127</v>
      </c>
    </row>
    <row r="658" spans="2:65" s="13" customFormat="1">
      <c r="B658" s="207"/>
      <c r="C658" s="208"/>
      <c r="D658" s="187" t="s">
        <v>135</v>
      </c>
      <c r="E658" s="209" t="s">
        <v>1</v>
      </c>
      <c r="F658" s="210" t="s">
        <v>140</v>
      </c>
      <c r="G658" s="208"/>
      <c r="H658" s="211">
        <v>25.638999999999999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135</v>
      </c>
      <c r="AU658" s="217" t="s">
        <v>80</v>
      </c>
      <c r="AV658" s="13" t="s">
        <v>133</v>
      </c>
      <c r="AW658" s="13" t="s">
        <v>32</v>
      </c>
      <c r="AX658" s="13" t="s">
        <v>78</v>
      </c>
      <c r="AY658" s="217" t="s">
        <v>127</v>
      </c>
    </row>
    <row r="659" spans="2:65" s="1" customFormat="1" ht="16.5" customHeight="1">
      <c r="B659" s="33"/>
      <c r="C659" s="173" t="s">
        <v>818</v>
      </c>
      <c r="D659" s="173" t="s">
        <v>128</v>
      </c>
      <c r="E659" s="174" t="s">
        <v>819</v>
      </c>
      <c r="F659" s="175" t="s">
        <v>820</v>
      </c>
      <c r="G659" s="176" t="s">
        <v>131</v>
      </c>
      <c r="H659" s="177">
        <v>25.638999999999999</v>
      </c>
      <c r="I659" s="178"/>
      <c r="J659" s="179">
        <f t="shared" ref="J659:J666" si="20">ROUND(I659*H659,2)</f>
        <v>0</v>
      </c>
      <c r="K659" s="175" t="s">
        <v>132</v>
      </c>
      <c r="L659" s="37"/>
      <c r="M659" s="180" t="s">
        <v>1</v>
      </c>
      <c r="N659" s="181" t="s">
        <v>41</v>
      </c>
      <c r="O659" s="59"/>
      <c r="P659" s="182">
        <f t="shared" ref="P659:P666" si="21">O659*H659</f>
        <v>0</v>
      </c>
      <c r="Q659" s="182">
        <v>0</v>
      </c>
      <c r="R659" s="182">
        <f t="shared" ref="R659:R666" si="22">Q659*H659</f>
        <v>0</v>
      </c>
      <c r="S659" s="182">
        <v>0</v>
      </c>
      <c r="T659" s="183">
        <f t="shared" ref="T659:T666" si="23">S659*H659</f>
        <v>0</v>
      </c>
      <c r="AR659" s="16" t="s">
        <v>203</v>
      </c>
      <c r="AT659" s="16" t="s">
        <v>128</v>
      </c>
      <c r="AU659" s="16" t="s">
        <v>80</v>
      </c>
      <c r="AY659" s="16" t="s">
        <v>127</v>
      </c>
      <c r="BE659" s="184">
        <f t="shared" ref="BE659:BE666" si="24">IF(N659="základní",J659,0)</f>
        <v>0</v>
      </c>
      <c r="BF659" s="184">
        <f t="shared" ref="BF659:BF666" si="25">IF(N659="snížená",J659,0)</f>
        <v>0</v>
      </c>
      <c r="BG659" s="184">
        <f t="shared" ref="BG659:BG666" si="26">IF(N659="zákl. přenesená",J659,0)</f>
        <v>0</v>
      </c>
      <c r="BH659" s="184">
        <f t="shared" ref="BH659:BH666" si="27">IF(N659="sníž. přenesená",J659,0)</f>
        <v>0</v>
      </c>
      <c r="BI659" s="184">
        <f t="shared" ref="BI659:BI666" si="28">IF(N659="nulová",J659,0)</f>
        <v>0</v>
      </c>
      <c r="BJ659" s="16" t="s">
        <v>78</v>
      </c>
      <c r="BK659" s="184">
        <f t="shared" ref="BK659:BK666" si="29">ROUND(I659*H659,2)</f>
        <v>0</v>
      </c>
      <c r="BL659" s="16" t="s">
        <v>203</v>
      </c>
      <c r="BM659" s="16" t="s">
        <v>821</v>
      </c>
    </row>
    <row r="660" spans="2:65" s="1" customFormat="1" ht="16.5" customHeight="1">
      <c r="B660" s="33"/>
      <c r="C660" s="173" t="s">
        <v>822</v>
      </c>
      <c r="D660" s="173" t="s">
        <v>128</v>
      </c>
      <c r="E660" s="174" t="s">
        <v>823</v>
      </c>
      <c r="F660" s="175" t="s">
        <v>824</v>
      </c>
      <c r="G660" s="176" t="s">
        <v>131</v>
      </c>
      <c r="H660" s="177">
        <v>25.638999999999999</v>
      </c>
      <c r="I660" s="178"/>
      <c r="J660" s="179">
        <f t="shared" si="20"/>
        <v>0</v>
      </c>
      <c r="K660" s="175" t="s">
        <v>132</v>
      </c>
      <c r="L660" s="37"/>
      <c r="M660" s="180" t="s">
        <v>1</v>
      </c>
      <c r="N660" s="181" t="s">
        <v>41</v>
      </c>
      <c r="O660" s="59"/>
      <c r="P660" s="182">
        <f t="shared" si="21"/>
        <v>0</v>
      </c>
      <c r="Q660" s="182">
        <v>1.3999999999999999E-4</v>
      </c>
      <c r="R660" s="182">
        <f t="shared" si="22"/>
        <v>3.5894599999999996E-3</v>
      </c>
      <c r="S660" s="182">
        <v>0</v>
      </c>
      <c r="T660" s="183">
        <f t="shared" si="23"/>
        <v>0</v>
      </c>
      <c r="AR660" s="16" t="s">
        <v>203</v>
      </c>
      <c r="AT660" s="16" t="s">
        <v>128</v>
      </c>
      <c r="AU660" s="16" t="s">
        <v>80</v>
      </c>
      <c r="AY660" s="16" t="s">
        <v>127</v>
      </c>
      <c r="BE660" s="184">
        <f t="shared" si="24"/>
        <v>0</v>
      </c>
      <c r="BF660" s="184">
        <f t="shared" si="25"/>
        <v>0</v>
      </c>
      <c r="BG660" s="184">
        <f t="shared" si="26"/>
        <v>0</v>
      </c>
      <c r="BH660" s="184">
        <f t="shared" si="27"/>
        <v>0</v>
      </c>
      <c r="BI660" s="184">
        <f t="shared" si="28"/>
        <v>0</v>
      </c>
      <c r="BJ660" s="16" t="s">
        <v>78</v>
      </c>
      <c r="BK660" s="184">
        <f t="shared" si="29"/>
        <v>0</v>
      </c>
      <c r="BL660" s="16" t="s">
        <v>203</v>
      </c>
      <c r="BM660" s="16" t="s">
        <v>825</v>
      </c>
    </row>
    <row r="661" spans="2:65" s="1" customFormat="1" ht="16.5" customHeight="1">
      <c r="B661" s="33"/>
      <c r="C661" s="173" t="s">
        <v>826</v>
      </c>
      <c r="D661" s="173" t="s">
        <v>128</v>
      </c>
      <c r="E661" s="174" t="s">
        <v>827</v>
      </c>
      <c r="F661" s="175" t="s">
        <v>828</v>
      </c>
      <c r="G661" s="176" t="s">
        <v>131</v>
      </c>
      <c r="H661" s="177">
        <v>25.638999999999999</v>
      </c>
      <c r="I661" s="178"/>
      <c r="J661" s="179">
        <f t="shared" si="20"/>
        <v>0</v>
      </c>
      <c r="K661" s="175" t="s">
        <v>132</v>
      </c>
      <c r="L661" s="37"/>
      <c r="M661" s="180" t="s">
        <v>1</v>
      </c>
      <c r="N661" s="181" t="s">
        <v>41</v>
      </c>
      <c r="O661" s="59"/>
      <c r="P661" s="182">
        <f t="shared" si="21"/>
        <v>0</v>
      </c>
      <c r="Q661" s="182">
        <v>1.2999999999999999E-4</v>
      </c>
      <c r="R661" s="182">
        <f t="shared" si="22"/>
        <v>3.3330699999999996E-3</v>
      </c>
      <c r="S661" s="182">
        <v>0</v>
      </c>
      <c r="T661" s="183">
        <f t="shared" si="23"/>
        <v>0</v>
      </c>
      <c r="AR661" s="16" t="s">
        <v>203</v>
      </c>
      <c r="AT661" s="16" t="s">
        <v>128</v>
      </c>
      <c r="AU661" s="16" t="s">
        <v>80</v>
      </c>
      <c r="AY661" s="16" t="s">
        <v>127</v>
      </c>
      <c r="BE661" s="184">
        <f t="shared" si="24"/>
        <v>0</v>
      </c>
      <c r="BF661" s="184">
        <f t="shared" si="25"/>
        <v>0</v>
      </c>
      <c r="BG661" s="184">
        <f t="shared" si="26"/>
        <v>0</v>
      </c>
      <c r="BH661" s="184">
        <f t="shared" si="27"/>
        <v>0</v>
      </c>
      <c r="BI661" s="184">
        <f t="shared" si="28"/>
        <v>0</v>
      </c>
      <c r="BJ661" s="16" t="s">
        <v>78</v>
      </c>
      <c r="BK661" s="184">
        <f t="shared" si="29"/>
        <v>0</v>
      </c>
      <c r="BL661" s="16" t="s">
        <v>203</v>
      </c>
      <c r="BM661" s="16" t="s">
        <v>829</v>
      </c>
    </row>
    <row r="662" spans="2:65" s="1" customFormat="1" ht="16.5" customHeight="1">
      <c r="B662" s="33"/>
      <c r="C662" s="173" t="s">
        <v>830</v>
      </c>
      <c r="D662" s="173" t="s">
        <v>128</v>
      </c>
      <c r="E662" s="174" t="s">
        <v>831</v>
      </c>
      <c r="F662" s="175" t="s">
        <v>832</v>
      </c>
      <c r="G662" s="176" t="s">
        <v>131</v>
      </c>
      <c r="H662" s="177">
        <v>25.638999999999999</v>
      </c>
      <c r="I662" s="178"/>
      <c r="J662" s="179">
        <f t="shared" si="20"/>
        <v>0</v>
      </c>
      <c r="K662" s="175" t="s">
        <v>132</v>
      </c>
      <c r="L662" s="37"/>
      <c r="M662" s="180" t="s">
        <v>1</v>
      </c>
      <c r="N662" s="181" t="s">
        <v>41</v>
      </c>
      <c r="O662" s="59"/>
      <c r="P662" s="182">
        <f t="shared" si="21"/>
        <v>0</v>
      </c>
      <c r="Q662" s="182">
        <v>1.2999999999999999E-4</v>
      </c>
      <c r="R662" s="182">
        <f t="shared" si="22"/>
        <v>3.3330699999999996E-3</v>
      </c>
      <c r="S662" s="182">
        <v>0</v>
      </c>
      <c r="T662" s="183">
        <f t="shared" si="23"/>
        <v>0</v>
      </c>
      <c r="AR662" s="16" t="s">
        <v>203</v>
      </c>
      <c r="AT662" s="16" t="s">
        <v>128</v>
      </c>
      <c r="AU662" s="16" t="s">
        <v>80</v>
      </c>
      <c r="AY662" s="16" t="s">
        <v>127</v>
      </c>
      <c r="BE662" s="184">
        <f t="shared" si="24"/>
        <v>0</v>
      </c>
      <c r="BF662" s="184">
        <f t="shared" si="25"/>
        <v>0</v>
      </c>
      <c r="BG662" s="184">
        <f t="shared" si="26"/>
        <v>0</v>
      </c>
      <c r="BH662" s="184">
        <f t="shared" si="27"/>
        <v>0</v>
      </c>
      <c r="BI662" s="184">
        <f t="shared" si="28"/>
        <v>0</v>
      </c>
      <c r="BJ662" s="16" t="s">
        <v>78</v>
      </c>
      <c r="BK662" s="184">
        <f t="shared" si="29"/>
        <v>0</v>
      </c>
      <c r="BL662" s="16" t="s">
        <v>203</v>
      </c>
      <c r="BM662" s="16" t="s">
        <v>833</v>
      </c>
    </row>
    <row r="663" spans="2:65" s="1" customFormat="1" ht="16.5" customHeight="1">
      <c r="B663" s="33"/>
      <c r="C663" s="173" t="s">
        <v>834</v>
      </c>
      <c r="D663" s="173" t="s">
        <v>128</v>
      </c>
      <c r="E663" s="174" t="s">
        <v>835</v>
      </c>
      <c r="F663" s="175" t="s">
        <v>836</v>
      </c>
      <c r="G663" s="176" t="s">
        <v>131</v>
      </c>
      <c r="H663" s="177">
        <v>25.638999999999999</v>
      </c>
      <c r="I663" s="178"/>
      <c r="J663" s="179">
        <f t="shared" si="20"/>
        <v>0</v>
      </c>
      <c r="K663" s="175" t="s">
        <v>132</v>
      </c>
      <c r="L663" s="37"/>
      <c r="M663" s="180" t="s">
        <v>1</v>
      </c>
      <c r="N663" s="181" t="s">
        <v>41</v>
      </c>
      <c r="O663" s="59"/>
      <c r="P663" s="182">
        <f t="shared" si="21"/>
        <v>0</v>
      </c>
      <c r="Q663" s="182">
        <v>0</v>
      </c>
      <c r="R663" s="182">
        <f t="shared" si="22"/>
        <v>0</v>
      </c>
      <c r="S663" s="182">
        <v>0</v>
      </c>
      <c r="T663" s="183">
        <f t="shared" si="23"/>
        <v>0</v>
      </c>
      <c r="AR663" s="16" t="s">
        <v>203</v>
      </c>
      <c r="AT663" s="16" t="s">
        <v>128</v>
      </c>
      <c r="AU663" s="16" t="s">
        <v>80</v>
      </c>
      <c r="AY663" s="16" t="s">
        <v>127</v>
      </c>
      <c r="BE663" s="184">
        <f t="shared" si="24"/>
        <v>0</v>
      </c>
      <c r="BF663" s="184">
        <f t="shared" si="25"/>
        <v>0</v>
      </c>
      <c r="BG663" s="184">
        <f t="shared" si="26"/>
        <v>0</v>
      </c>
      <c r="BH663" s="184">
        <f t="shared" si="27"/>
        <v>0</v>
      </c>
      <c r="BI663" s="184">
        <f t="shared" si="28"/>
        <v>0</v>
      </c>
      <c r="BJ663" s="16" t="s">
        <v>78</v>
      </c>
      <c r="BK663" s="184">
        <f t="shared" si="29"/>
        <v>0</v>
      </c>
      <c r="BL663" s="16" t="s">
        <v>203</v>
      </c>
      <c r="BM663" s="16" t="s">
        <v>837</v>
      </c>
    </row>
    <row r="664" spans="2:65" s="1" customFormat="1" ht="16.5" customHeight="1">
      <c r="B664" s="33"/>
      <c r="C664" s="173" t="s">
        <v>838</v>
      </c>
      <c r="D664" s="173" t="s">
        <v>128</v>
      </c>
      <c r="E664" s="174" t="s">
        <v>839</v>
      </c>
      <c r="F664" s="175" t="s">
        <v>840</v>
      </c>
      <c r="G664" s="176" t="s">
        <v>131</v>
      </c>
      <c r="H664" s="177">
        <v>394.44</v>
      </c>
      <c r="I664" s="178"/>
      <c r="J664" s="179">
        <f t="shared" si="20"/>
        <v>0</v>
      </c>
      <c r="K664" s="175" t="s">
        <v>132</v>
      </c>
      <c r="L664" s="37"/>
      <c r="M664" s="180" t="s">
        <v>1</v>
      </c>
      <c r="N664" s="181" t="s">
        <v>41</v>
      </c>
      <c r="O664" s="59"/>
      <c r="P664" s="182">
        <f t="shared" si="21"/>
        <v>0</v>
      </c>
      <c r="Q664" s="182">
        <v>1.1E-4</v>
      </c>
      <c r="R664" s="182">
        <f t="shared" si="22"/>
        <v>4.3388400000000001E-2</v>
      </c>
      <c r="S664" s="182">
        <v>0</v>
      </c>
      <c r="T664" s="183">
        <f t="shared" si="23"/>
        <v>0</v>
      </c>
      <c r="AR664" s="16" t="s">
        <v>203</v>
      </c>
      <c r="AT664" s="16" t="s">
        <v>128</v>
      </c>
      <c r="AU664" s="16" t="s">
        <v>80</v>
      </c>
      <c r="AY664" s="16" t="s">
        <v>127</v>
      </c>
      <c r="BE664" s="184">
        <f t="shared" si="24"/>
        <v>0</v>
      </c>
      <c r="BF664" s="184">
        <f t="shared" si="25"/>
        <v>0</v>
      </c>
      <c r="BG664" s="184">
        <f t="shared" si="26"/>
        <v>0</v>
      </c>
      <c r="BH664" s="184">
        <f t="shared" si="27"/>
        <v>0</v>
      </c>
      <c r="BI664" s="184">
        <f t="shared" si="28"/>
        <v>0</v>
      </c>
      <c r="BJ664" s="16" t="s">
        <v>78</v>
      </c>
      <c r="BK664" s="184">
        <f t="shared" si="29"/>
        <v>0</v>
      </c>
      <c r="BL664" s="16" t="s">
        <v>203</v>
      </c>
      <c r="BM664" s="16" t="s">
        <v>841</v>
      </c>
    </row>
    <row r="665" spans="2:65" s="1" customFormat="1" ht="16.5" customHeight="1">
      <c r="B665" s="33"/>
      <c r="C665" s="173" t="s">
        <v>842</v>
      </c>
      <c r="D665" s="173" t="s">
        <v>128</v>
      </c>
      <c r="E665" s="174" t="s">
        <v>843</v>
      </c>
      <c r="F665" s="175" t="s">
        <v>844</v>
      </c>
      <c r="G665" s="176" t="s">
        <v>131</v>
      </c>
      <c r="H665" s="177">
        <v>109.551</v>
      </c>
      <c r="I665" s="178"/>
      <c r="J665" s="179">
        <f t="shared" si="20"/>
        <v>0</v>
      </c>
      <c r="K665" s="175" t="s">
        <v>132</v>
      </c>
      <c r="L665" s="37"/>
      <c r="M665" s="180" t="s">
        <v>1</v>
      </c>
      <c r="N665" s="181" t="s">
        <v>41</v>
      </c>
      <c r="O665" s="59"/>
      <c r="P665" s="182">
        <f t="shared" si="21"/>
        <v>0</v>
      </c>
      <c r="Q665" s="182">
        <v>1.4999999999999999E-4</v>
      </c>
      <c r="R665" s="182">
        <f t="shared" si="22"/>
        <v>1.643265E-2</v>
      </c>
      <c r="S665" s="182">
        <v>0</v>
      </c>
      <c r="T665" s="183">
        <f t="shared" si="23"/>
        <v>0</v>
      </c>
      <c r="AR665" s="16" t="s">
        <v>203</v>
      </c>
      <c r="AT665" s="16" t="s">
        <v>128</v>
      </c>
      <c r="AU665" s="16" t="s">
        <v>80</v>
      </c>
      <c r="AY665" s="16" t="s">
        <v>127</v>
      </c>
      <c r="BE665" s="184">
        <f t="shared" si="24"/>
        <v>0</v>
      </c>
      <c r="BF665" s="184">
        <f t="shared" si="25"/>
        <v>0</v>
      </c>
      <c r="BG665" s="184">
        <f t="shared" si="26"/>
        <v>0</v>
      </c>
      <c r="BH665" s="184">
        <f t="shared" si="27"/>
        <v>0</v>
      </c>
      <c r="BI665" s="184">
        <f t="shared" si="28"/>
        <v>0</v>
      </c>
      <c r="BJ665" s="16" t="s">
        <v>78</v>
      </c>
      <c r="BK665" s="184">
        <f t="shared" si="29"/>
        <v>0</v>
      </c>
      <c r="BL665" s="16" t="s">
        <v>203</v>
      </c>
      <c r="BM665" s="16" t="s">
        <v>845</v>
      </c>
    </row>
    <row r="666" spans="2:65" s="1" customFormat="1" ht="22.5" customHeight="1">
      <c r="B666" s="33"/>
      <c r="C666" s="173" t="s">
        <v>846</v>
      </c>
      <c r="D666" s="173" t="s">
        <v>128</v>
      </c>
      <c r="E666" s="174" t="s">
        <v>847</v>
      </c>
      <c r="F666" s="175" t="s">
        <v>848</v>
      </c>
      <c r="G666" s="176" t="s">
        <v>131</v>
      </c>
      <c r="H666" s="177">
        <v>394.44</v>
      </c>
      <c r="I666" s="178"/>
      <c r="J666" s="179">
        <f t="shared" si="20"/>
        <v>0</v>
      </c>
      <c r="K666" s="175" t="s">
        <v>132</v>
      </c>
      <c r="L666" s="37"/>
      <c r="M666" s="180" t="s">
        <v>1</v>
      </c>
      <c r="N666" s="181" t="s">
        <v>41</v>
      </c>
      <c r="O666" s="59"/>
      <c r="P666" s="182">
        <f t="shared" si="21"/>
        <v>0</v>
      </c>
      <c r="Q666" s="182">
        <v>7.2000000000000005E-4</v>
      </c>
      <c r="R666" s="182">
        <f t="shared" si="22"/>
        <v>0.28399679999999999</v>
      </c>
      <c r="S666" s="182">
        <v>0</v>
      </c>
      <c r="T666" s="183">
        <f t="shared" si="23"/>
        <v>0</v>
      </c>
      <c r="AR666" s="16" t="s">
        <v>203</v>
      </c>
      <c r="AT666" s="16" t="s">
        <v>128</v>
      </c>
      <c r="AU666" s="16" t="s">
        <v>80</v>
      </c>
      <c r="AY666" s="16" t="s">
        <v>127</v>
      </c>
      <c r="BE666" s="184">
        <f t="shared" si="24"/>
        <v>0</v>
      </c>
      <c r="BF666" s="184">
        <f t="shared" si="25"/>
        <v>0</v>
      </c>
      <c r="BG666" s="184">
        <f t="shared" si="26"/>
        <v>0</v>
      </c>
      <c r="BH666" s="184">
        <f t="shared" si="27"/>
        <v>0</v>
      </c>
      <c r="BI666" s="184">
        <f t="shared" si="28"/>
        <v>0</v>
      </c>
      <c r="BJ666" s="16" t="s">
        <v>78</v>
      </c>
      <c r="BK666" s="184">
        <f t="shared" si="29"/>
        <v>0</v>
      </c>
      <c r="BL666" s="16" t="s">
        <v>203</v>
      </c>
      <c r="BM666" s="16" t="s">
        <v>849</v>
      </c>
    </row>
    <row r="667" spans="2:65" s="12" customFormat="1">
      <c r="B667" s="196"/>
      <c r="C667" s="197"/>
      <c r="D667" s="187" t="s">
        <v>135</v>
      </c>
      <c r="E667" s="198" t="s">
        <v>1</v>
      </c>
      <c r="F667" s="199" t="s">
        <v>850</v>
      </c>
      <c r="G667" s="197"/>
      <c r="H667" s="200">
        <v>392.70699999999999</v>
      </c>
      <c r="I667" s="201"/>
      <c r="J667" s="197"/>
      <c r="K667" s="197"/>
      <c r="L667" s="202"/>
      <c r="M667" s="203"/>
      <c r="N667" s="204"/>
      <c r="O667" s="204"/>
      <c r="P667" s="204"/>
      <c r="Q667" s="204"/>
      <c r="R667" s="204"/>
      <c r="S667" s="204"/>
      <c r="T667" s="205"/>
      <c r="AT667" s="206" t="s">
        <v>135</v>
      </c>
      <c r="AU667" s="206" t="s">
        <v>80</v>
      </c>
      <c r="AV667" s="12" t="s">
        <v>80</v>
      </c>
      <c r="AW667" s="12" t="s">
        <v>32</v>
      </c>
      <c r="AX667" s="12" t="s">
        <v>70</v>
      </c>
      <c r="AY667" s="206" t="s">
        <v>127</v>
      </c>
    </row>
    <row r="668" spans="2:65" s="12" customFormat="1">
      <c r="B668" s="196"/>
      <c r="C668" s="197"/>
      <c r="D668" s="187" t="s">
        <v>135</v>
      </c>
      <c r="E668" s="198" t="s">
        <v>1</v>
      </c>
      <c r="F668" s="199" t="s">
        <v>851</v>
      </c>
      <c r="G668" s="197"/>
      <c r="H668" s="200">
        <v>1.7330000000000001</v>
      </c>
      <c r="I668" s="201"/>
      <c r="J668" s="197"/>
      <c r="K668" s="197"/>
      <c r="L668" s="202"/>
      <c r="M668" s="203"/>
      <c r="N668" s="204"/>
      <c r="O668" s="204"/>
      <c r="P668" s="204"/>
      <c r="Q668" s="204"/>
      <c r="R668" s="204"/>
      <c r="S668" s="204"/>
      <c r="T668" s="205"/>
      <c r="AT668" s="206" t="s">
        <v>135</v>
      </c>
      <c r="AU668" s="206" t="s">
        <v>80</v>
      </c>
      <c r="AV668" s="12" t="s">
        <v>80</v>
      </c>
      <c r="AW668" s="12" t="s">
        <v>32</v>
      </c>
      <c r="AX668" s="12" t="s">
        <v>70</v>
      </c>
      <c r="AY668" s="206" t="s">
        <v>127</v>
      </c>
    </row>
    <row r="669" spans="2:65" s="13" customFormat="1">
      <c r="B669" s="207"/>
      <c r="C669" s="208"/>
      <c r="D669" s="187" t="s">
        <v>135</v>
      </c>
      <c r="E669" s="209" t="s">
        <v>1</v>
      </c>
      <c r="F669" s="210" t="s">
        <v>140</v>
      </c>
      <c r="G669" s="208"/>
      <c r="H669" s="211">
        <v>394.44</v>
      </c>
      <c r="I669" s="212"/>
      <c r="J669" s="208"/>
      <c r="K669" s="208"/>
      <c r="L669" s="213"/>
      <c r="M669" s="214"/>
      <c r="N669" s="215"/>
      <c r="O669" s="215"/>
      <c r="P669" s="215"/>
      <c r="Q669" s="215"/>
      <c r="R669" s="215"/>
      <c r="S669" s="215"/>
      <c r="T669" s="216"/>
      <c r="AT669" s="217" t="s">
        <v>135</v>
      </c>
      <c r="AU669" s="217" t="s">
        <v>80</v>
      </c>
      <c r="AV669" s="13" t="s">
        <v>133</v>
      </c>
      <c r="AW669" s="13" t="s">
        <v>32</v>
      </c>
      <c r="AX669" s="13" t="s">
        <v>78</v>
      </c>
      <c r="AY669" s="217" t="s">
        <v>127</v>
      </c>
    </row>
    <row r="670" spans="2:65" s="1" customFormat="1" ht="22.5" customHeight="1">
      <c r="B670" s="33"/>
      <c r="C670" s="173" t="s">
        <v>852</v>
      </c>
      <c r="D670" s="173" t="s">
        <v>128</v>
      </c>
      <c r="E670" s="174" t="s">
        <v>853</v>
      </c>
      <c r="F670" s="175" t="s">
        <v>854</v>
      </c>
      <c r="G670" s="176" t="s">
        <v>131</v>
      </c>
      <c r="H670" s="177">
        <v>109.551</v>
      </c>
      <c r="I670" s="178"/>
      <c r="J670" s="179">
        <f>ROUND(I670*H670,2)</f>
        <v>0</v>
      </c>
      <c r="K670" s="175" t="s">
        <v>132</v>
      </c>
      <c r="L670" s="37"/>
      <c r="M670" s="180" t="s">
        <v>1</v>
      </c>
      <c r="N670" s="181" t="s">
        <v>41</v>
      </c>
      <c r="O670" s="59"/>
      <c r="P670" s="182">
        <f>O670*H670</f>
        <v>0</v>
      </c>
      <c r="Q670" s="182">
        <v>1.0300000000000001E-3</v>
      </c>
      <c r="R670" s="182">
        <f>Q670*H670</f>
        <v>0.11283753000000002</v>
      </c>
      <c r="S670" s="182">
        <v>0</v>
      </c>
      <c r="T670" s="183">
        <f>S670*H670</f>
        <v>0</v>
      </c>
      <c r="AR670" s="16" t="s">
        <v>203</v>
      </c>
      <c r="AT670" s="16" t="s">
        <v>128</v>
      </c>
      <c r="AU670" s="16" t="s">
        <v>80</v>
      </c>
      <c r="AY670" s="16" t="s">
        <v>127</v>
      </c>
      <c r="BE670" s="184">
        <f>IF(N670="základní",J670,0)</f>
        <v>0</v>
      </c>
      <c r="BF670" s="184">
        <f>IF(N670="snížená",J670,0)</f>
        <v>0</v>
      </c>
      <c r="BG670" s="184">
        <f>IF(N670="zákl. přenesená",J670,0)</f>
        <v>0</v>
      </c>
      <c r="BH670" s="184">
        <f>IF(N670="sníž. přenesená",J670,0)</f>
        <v>0</v>
      </c>
      <c r="BI670" s="184">
        <f>IF(N670="nulová",J670,0)</f>
        <v>0</v>
      </c>
      <c r="BJ670" s="16" t="s">
        <v>78</v>
      </c>
      <c r="BK670" s="184">
        <f>ROUND(I670*H670,2)</f>
        <v>0</v>
      </c>
      <c r="BL670" s="16" t="s">
        <v>203</v>
      </c>
      <c r="BM670" s="16" t="s">
        <v>855</v>
      </c>
    </row>
    <row r="671" spans="2:65" s="11" customFormat="1">
      <c r="B671" s="185"/>
      <c r="C671" s="186"/>
      <c r="D671" s="187" t="s">
        <v>135</v>
      </c>
      <c r="E671" s="188" t="s">
        <v>1</v>
      </c>
      <c r="F671" s="189" t="s">
        <v>536</v>
      </c>
      <c r="G671" s="186"/>
      <c r="H671" s="188" t="s">
        <v>1</v>
      </c>
      <c r="I671" s="190"/>
      <c r="J671" s="186"/>
      <c r="K671" s="186"/>
      <c r="L671" s="191"/>
      <c r="M671" s="192"/>
      <c r="N671" s="193"/>
      <c r="O671" s="193"/>
      <c r="P671" s="193"/>
      <c r="Q671" s="193"/>
      <c r="R671" s="193"/>
      <c r="S671" s="193"/>
      <c r="T671" s="194"/>
      <c r="AT671" s="195" t="s">
        <v>135</v>
      </c>
      <c r="AU671" s="195" t="s">
        <v>80</v>
      </c>
      <c r="AV671" s="11" t="s">
        <v>78</v>
      </c>
      <c r="AW671" s="11" t="s">
        <v>32</v>
      </c>
      <c r="AX671" s="11" t="s">
        <v>70</v>
      </c>
      <c r="AY671" s="195" t="s">
        <v>127</v>
      </c>
    </row>
    <row r="672" spans="2:65" s="12" customFormat="1">
      <c r="B672" s="196"/>
      <c r="C672" s="197"/>
      <c r="D672" s="187" t="s">
        <v>135</v>
      </c>
      <c r="E672" s="198" t="s">
        <v>1</v>
      </c>
      <c r="F672" s="199" t="s">
        <v>537</v>
      </c>
      <c r="G672" s="197"/>
      <c r="H672" s="200">
        <v>59.101999999999997</v>
      </c>
      <c r="I672" s="201"/>
      <c r="J672" s="197"/>
      <c r="K672" s="197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135</v>
      </c>
      <c r="AU672" s="206" t="s">
        <v>80</v>
      </c>
      <c r="AV672" s="12" t="s">
        <v>80</v>
      </c>
      <c r="AW672" s="12" t="s">
        <v>32</v>
      </c>
      <c r="AX672" s="12" t="s">
        <v>70</v>
      </c>
      <c r="AY672" s="206" t="s">
        <v>127</v>
      </c>
    </row>
    <row r="673" spans="2:65" s="12" customFormat="1">
      <c r="B673" s="196"/>
      <c r="C673" s="197"/>
      <c r="D673" s="187" t="s">
        <v>135</v>
      </c>
      <c r="E673" s="198" t="s">
        <v>1</v>
      </c>
      <c r="F673" s="199" t="s">
        <v>538</v>
      </c>
      <c r="G673" s="197"/>
      <c r="H673" s="200">
        <v>5.625</v>
      </c>
      <c r="I673" s="201"/>
      <c r="J673" s="197"/>
      <c r="K673" s="197"/>
      <c r="L673" s="202"/>
      <c r="M673" s="203"/>
      <c r="N673" s="204"/>
      <c r="O673" s="204"/>
      <c r="P673" s="204"/>
      <c r="Q673" s="204"/>
      <c r="R673" s="204"/>
      <c r="S673" s="204"/>
      <c r="T673" s="205"/>
      <c r="AT673" s="206" t="s">
        <v>135</v>
      </c>
      <c r="AU673" s="206" t="s">
        <v>80</v>
      </c>
      <c r="AV673" s="12" t="s">
        <v>80</v>
      </c>
      <c r="AW673" s="12" t="s">
        <v>32</v>
      </c>
      <c r="AX673" s="12" t="s">
        <v>70</v>
      </c>
      <c r="AY673" s="206" t="s">
        <v>127</v>
      </c>
    </row>
    <row r="674" spans="2:65" s="12" customFormat="1">
      <c r="B674" s="196"/>
      <c r="C674" s="197"/>
      <c r="D674" s="187" t="s">
        <v>135</v>
      </c>
      <c r="E674" s="198" t="s">
        <v>1</v>
      </c>
      <c r="F674" s="199" t="s">
        <v>539</v>
      </c>
      <c r="G674" s="197"/>
      <c r="H674" s="200">
        <v>14.445</v>
      </c>
      <c r="I674" s="201"/>
      <c r="J674" s="197"/>
      <c r="K674" s="197"/>
      <c r="L674" s="202"/>
      <c r="M674" s="203"/>
      <c r="N674" s="204"/>
      <c r="O674" s="204"/>
      <c r="P674" s="204"/>
      <c r="Q674" s="204"/>
      <c r="R674" s="204"/>
      <c r="S674" s="204"/>
      <c r="T674" s="205"/>
      <c r="AT674" s="206" t="s">
        <v>135</v>
      </c>
      <c r="AU674" s="206" t="s">
        <v>80</v>
      </c>
      <c r="AV674" s="12" t="s">
        <v>80</v>
      </c>
      <c r="AW674" s="12" t="s">
        <v>32</v>
      </c>
      <c r="AX674" s="12" t="s">
        <v>70</v>
      </c>
      <c r="AY674" s="206" t="s">
        <v>127</v>
      </c>
    </row>
    <row r="675" spans="2:65" s="12" customFormat="1">
      <c r="B675" s="196"/>
      <c r="C675" s="197"/>
      <c r="D675" s="187" t="s">
        <v>135</v>
      </c>
      <c r="E675" s="198" t="s">
        <v>1</v>
      </c>
      <c r="F675" s="199" t="s">
        <v>540</v>
      </c>
      <c r="G675" s="197"/>
      <c r="H675" s="200">
        <v>5.5979999999999999</v>
      </c>
      <c r="I675" s="201"/>
      <c r="J675" s="197"/>
      <c r="K675" s="197"/>
      <c r="L675" s="202"/>
      <c r="M675" s="203"/>
      <c r="N675" s="204"/>
      <c r="O675" s="204"/>
      <c r="P675" s="204"/>
      <c r="Q675" s="204"/>
      <c r="R675" s="204"/>
      <c r="S675" s="204"/>
      <c r="T675" s="205"/>
      <c r="AT675" s="206" t="s">
        <v>135</v>
      </c>
      <c r="AU675" s="206" t="s">
        <v>80</v>
      </c>
      <c r="AV675" s="12" t="s">
        <v>80</v>
      </c>
      <c r="AW675" s="12" t="s">
        <v>32</v>
      </c>
      <c r="AX675" s="12" t="s">
        <v>70</v>
      </c>
      <c r="AY675" s="206" t="s">
        <v>127</v>
      </c>
    </row>
    <row r="676" spans="2:65" s="12" customFormat="1">
      <c r="B676" s="196"/>
      <c r="C676" s="197"/>
      <c r="D676" s="187" t="s">
        <v>135</v>
      </c>
      <c r="E676" s="198" t="s">
        <v>1</v>
      </c>
      <c r="F676" s="199" t="s">
        <v>541</v>
      </c>
      <c r="G676" s="197"/>
      <c r="H676" s="200">
        <v>4.3099999999999996</v>
      </c>
      <c r="I676" s="201"/>
      <c r="J676" s="197"/>
      <c r="K676" s="197"/>
      <c r="L676" s="202"/>
      <c r="M676" s="203"/>
      <c r="N676" s="204"/>
      <c r="O676" s="204"/>
      <c r="P676" s="204"/>
      <c r="Q676" s="204"/>
      <c r="R676" s="204"/>
      <c r="S676" s="204"/>
      <c r="T676" s="205"/>
      <c r="AT676" s="206" t="s">
        <v>135</v>
      </c>
      <c r="AU676" s="206" t="s">
        <v>80</v>
      </c>
      <c r="AV676" s="12" t="s">
        <v>80</v>
      </c>
      <c r="AW676" s="12" t="s">
        <v>32</v>
      </c>
      <c r="AX676" s="12" t="s">
        <v>70</v>
      </c>
      <c r="AY676" s="206" t="s">
        <v>127</v>
      </c>
    </row>
    <row r="677" spans="2:65" s="12" customFormat="1">
      <c r="B677" s="196"/>
      <c r="C677" s="197"/>
      <c r="D677" s="187" t="s">
        <v>135</v>
      </c>
      <c r="E677" s="198" t="s">
        <v>1</v>
      </c>
      <c r="F677" s="199" t="s">
        <v>542</v>
      </c>
      <c r="G677" s="197"/>
      <c r="H677" s="200">
        <v>15.516</v>
      </c>
      <c r="I677" s="201"/>
      <c r="J677" s="197"/>
      <c r="K677" s="197"/>
      <c r="L677" s="202"/>
      <c r="M677" s="203"/>
      <c r="N677" s="204"/>
      <c r="O677" s="204"/>
      <c r="P677" s="204"/>
      <c r="Q677" s="204"/>
      <c r="R677" s="204"/>
      <c r="S677" s="204"/>
      <c r="T677" s="205"/>
      <c r="AT677" s="206" t="s">
        <v>135</v>
      </c>
      <c r="AU677" s="206" t="s">
        <v>80</v>
      </c>
      <c r="AV677" s="12" t="s">
        <v>80</v>
      </c>
      <c r="AW677" s="12" t="s">
        <v>32</v>
      </c>
      <c r="AX677" s="12" t="s">
        <v>70</v>
      </c>
      <c r="AY677" s="206" t="s">
        <v>127</v>
      </c>
    </row>
    <row r="678" spans="2:65" s="12" customFormat="1">
      <c r="B678" s="196"/>
      <c r="C678" s="197"/>
      <c r="D678" s="187" t="s">
        <v>135</v>
      </c>
      <c r="E678" s="198" t="s">
        <v>1</v>
      </c>
      <c r="F678" s="199" t="s">
        <v>543</v>
      </c>
      <c r="G678" s="197"/>
      <c r="H678" s="200">
        <v>1.68</v>
      </c>
      <c r="I678" s="201"/>
      <c r="J678" s="197"/>
      <c r="K678" s="197"/>
      <c r="L678" s="202"/>
      <c r="M678" s="203"/>
      <c r="N678" s="204"/>
      <c r="O678" s="204"/>
      <c r="P678" s="204"/>
      <c r="Q678" s="204"/>
      <c r="R678" s="204"/>
      <c r="S678" s="204"/>
      <c r="T678" s="205"/>
      <c r="AT678" s="206" t="s">
        <v>135</v>
      </c>
      <c r="AU678" s="206" t="s">
        <v>80</v>
      </c>
      <c r="AV678" s="12" t="s">
        <v>80</v>
      </c>
      <c r="AW678" s="12" t="s">
        <v>32</v>
      </c>
      <c r="AX678" s="12" t="s">
        <v>70</v>
      </c>
      <c r="AY678" s="206" t="s">
        <v>127</v>
      </c>
    </row>
    <row r="679" spans="2:65" s="12" customFormat="1">
      <c r="B679" s="196"/>
      <c r="C679" s="197"/>
      <c r="D679" s="187" t="s">
        <v>135</v>
      </c>
      <c r="E679" s="198" t="s">
        <v>1</v>
      </c>
      <c r="F679" s="199" t="s">
        <v>544</v>
      </c>
      <c r="G679" s="197"/>
      <c r="H679" s="200">
        <v>2.6</v>
      </c>
      <c r="I679" s="201"/>
      <c r="J679" s="197"/>
      <c r="K679" s="197"/>
      <c r="L679" s="202"/>
      <c r="M679" s="203"/>
      <c r="N679" s="204"/>
      <c r="O679" s="204"/>
      <c r="P679" s="204"/>
      <c r="Q679" s="204"/>
      <c r="R679" s="204"/>
      <c r="S679" s="204"/>
      <c r="T679" s="205"/>
      <c r="AT679" s="206" t="s">
        <v>135</v>
      </c>
      <c r="AU679" s="206" t="s">
        <v>80</v>
      </c>
      <c r="AV679" s="12" t="s">
        <v>80</v>
      </c>
      <c r="AW679" s="12" t="s">
        <v>32</v>
      </c>
      <c r="AX679" s="12" t="s">
        <v>70</v>
      </c>
      <c r="AY679" s="206" t="s">
        <v>127</v>
      </c>
    </row>
    <row r="680" spans="2:65" s="12" customFormat="1">
      <c r="B680" s="196"/>
      <c r="C680" s="197"/>
      <c r="D680" s="187" t="s">
        <v>135</v>
      </c>
      <c r="E680" s="198" t="s">
        <v>1</v>
      </c>
      <c r="F680" s="199" t="s">
        <v>545</v>
      </c>
      <c r="G680" s="197"/>
      <c r="H680" s="200">
        <v>0.375</v>
      </c>
      <c r="I680" s="201"/>
      <c r="J680" s="197"/>
      <c r="K680" s="197"/>
      <c r="L680" s="202"/>
      <c r="M680" s="203"/>
      <c r="N680" s="204"/>
      <c r="O680" s="204"/>
      <c r="P680" s="204"/>
      <c r="Q680" s="204"/>
      <c r="R680" s="204"/>
      <c r="S680" s="204"/>
      <c r="T680" s="205"/>
      <c r="AT680" s="206" t="s">
        <v>135</v>
      </c>
      <c r="AU680" s="206" t="s">
        <v>80</v>
      </c>
      <c r="AV680" s="12" t="s">
        <v>80</v>
      </c>
      <c r="AW680" s="12" t="s">
        <v>32</v>
      </c>
      <c r="AX680" s="12" t="s">
        <v>70</v>
      </c>
      <c r="AY680" s="206" t="s">
        <v>127</v>
      </c>
    </row>
    <row r="681" spans="2:65" s="12" customFormat="1">
      <c r="B681" s="196"/>
      <c r="C681" s="197"/>
      <c r="D681" s="187" t="s">
        <v>135</v>
      </c>
      <c r="E681" s="198" t="s">
        <v>1</v>
      </c>
      <c r="F681" s="199" t="s">
        <v>546</v>
      </c>
      <c r="G681" s="197"/>
      <c r="H681" s="200">
        <v>0.3</v>
      </c>
      <c r="I681" s="201"/>
      <c r="J681" s="197"/>
      <c r="K681" s="197"/>
      <c r="L681" s="202"/>
      <c r="M681" s="203"/>
      <c r="N681" s="204"/>
      <c r="O681" s="204"/>
      <c r="P681" s="204"/>
      <c r="Q681" s="204"/>
      <c r="R681" s="204"/>
      <c r="S681" s="204"/>
      <c r="T681" s="205"/>
      <c r="AT681" s="206" t="s">
        <v>135</v>
      </c>
      <c r="AU681" s="206" t="s">
        <v>80</v>
      </c>
      <c r="AV681" s="12" t="s">
        <v>80</v>
      </c>
      <c r="AW681" s="12" t="s">
        <v>32</v>
      </c>
      <c r="AX681" s="12" t="s">
        <v>70</v>
      </c>
      <c r="AY681" s="206" t="s">
        <v>127</v>
      </c>
    </row>
    <row r="682" spans="2:65" s="13" customFormat="1">
      <c r="B682" s="207"/>
      <c r="C682" s="208"/>
      <c r="D682" s="187" t="s">
        <v>135</v>
      </c>
      <c r="E682" s="209" t="s">
        <v>1</v>
      </c>
      <c r="F682" s="210" t="s">
        <v>140</v>
      </c>
      <c r="G682" s="208"/>
      <c r="H682" s="211">
        <v>109.551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135</v>
      </c>
      <c r="AU682" s="217" t="s">
        <v>80</v>
      </c>
      <c r="AV682" s="13" t="s">
        <v>133</v>
      </c>
      <c r="AW682" s="13" t="s">
        <v>32</v>
      </c>
      <c r="AX682" s="13" t="s">
        <v>78</v>
      </c>
      <c r="AY682" s="217" t="s">
        <v>127</v>
      </c>
    </row>
    <row r="683" spans="2:65" s="1" customFormat="1" ht="16.5" customHeight="1">
      <c r="B683" s="33"/>
      <c r="C683" s="173" t="s">
        <v>856</v>
      </c>
      <c r="D683" s="173" t="s">
        <v>128</v>
      </c>
      <c r="E683" s="174" t="s">
        <v>857</v>
      </c>
      <c r="F683" s="175" t="s">
        <v>858</v>
      </c>
      <c r="G683" s="176" t="s">
        <v>131</v>
      </c>
      <c r="H683" s="177">
        <v>503.99099999999999</v>
      </c>
      <c r="I683" s="178"/>
      <c r="J683" s="179">
        <f>ROUND(I683*H683,2)</f>
        <v>0</v>
      </c>
      <c r="K683" s="175" t="s">
        <v>1</v>
      </c>
      <c r="L683" s="37"/>
      <c r="M683" s="180" t="s">
        <v>1</v>
      </c>
      <c r="N683" s="181" t="s">
        <v>41</v>
      </c>
      <c r="O683" s="59"/>
      <c r="P683" s="182">
        <f>O683*H683</f>
        <v>0</v>
      </c>
      <c r="Q683" s="182">
        <v>1.0300000000000001E-3</v>
      </c>
      <c r="R683" s="182">
        <f>Q683*H683</f>
        <v>0.51911073000000008</v>
      </c>
      <c r="S683" s="182">
        <v>0</v>
      </c>
      <c r="T683" s="183">
        <f>S683*H683</f>
        <v>0</v>
      </c>
      <c r="AR683" s="16" t="s">
        <v>203</v>
      </c>
      <c r="AT683" s="16" t="s">
        <v>128</v>
      </c>
      <c r="AU683" s="16" t="s">
        <v>80</v>
      </c>
      <c r="AY683" s="16" t="s">
        <v>127</v>
      </c>
      <c r="BE683" s="184">
        <f>IF(N683="základní",J683,0)</f>
        <v>0</v>
      </c>
      <c r="BF683" s="184">
        <f>IF(N683="snížená",J683,0)</f>
        <v>0</v>
      </c>
      <c r="BG683" s="184">
        <f>IF(N683="zákl. přenesená",J683,0)</f>
        <v>0</v>
      </c>
      <c r="BH683" s="184">
        <f>IF(N683="sníž. přenesená",J683,0)</f>
        <v>0</v>
      </c>
      <c r="BI683" s="184">
        <f>IF(N683="nulová",J683,0)</f>
        <v>0</v>
      </c>
      <c r="BJ683" s="16" t="s">
        <v>78</v>
      </c>
      <c r="BK683" s="184">
        <f>ROUND(I683*H683,2)</f>
        <v>0</v>
      </c>
      <c r="BL683" s="16" t="s">
        <v>203</v>
      </c>
      <c r="BM683" s="16" t="s">
        <v>859</v>
      </c>
    </row>
    <row r="684" spans="2:65" s="12" customFormat="1">
      <c r="B684" s="196"/>
      <c r="C684" s="197"/>
      <c r="D684" s="187" t="s">
        <v>135</v>
      </c>
      <c r="E684" s="198" t="s">
        <v>1</v>
      </c>
      <c r="F684" s="199" t="s">
        <v>860</v>
      </c>
      <c r="G684" s="197"/>
      <c r="H684" s="200">
        <v>503.99099999999999</v>
      </c>
      <c r="I684" s="201"/>
      <c r="J684" s="197"/>
      <c r="K684" s="197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135</v>
      </c>
      <c r="AU684" s="206" t="s">
        <v>80</v>
      </c>
      <c r="AV684" s="12" t="s">
        <v>80</v>
      </c>
      <c r="AW684" s="12" t="s">
        <v>32</v>
      </c>
      <c r="AX684" s="12" t="s">
        <v>70</v>
      </c>
      <c r="AY684" s="206" t="s">
        <v>127</v>
      </c>
    </row>
    <row r="685" spans="2:65" s="13" customFormat="1">
      <c r="B685" s="207"/>
      <c r="C685" s="208"/>
      <c r="D685" s="187" t="s">
        <v>135</v>
      </c>
      <c r="E685" s="209" t="s">
        <v>1</v>
      </c>
      <c r="F685" s="210" t="s">
        <v>140</v>
      </c>
      <c r="G685" s="208"/>
      <c r="H685" s="211">
        <v>503.99099999999999</v>
      </c>
      <c r="I685" s="212"/>
      <c r="J685" s="208"/>
      <c r="K685" s="208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135</v>
      </c>
      <c r="AU685" s="217" t="s">
        <v>80</v>
      </c>
      <c r="AV685" s="13" t="s">
        <v>133</v>
      </c>
      <c r="AW685" s="13" t="s">
        <v>32</v>
      </c>
      <c r="AX685" s="13" t="s">
        <v>78</v>
      </c>
      <c r="AY685" s="217" t="s">
        <v>127</v>
      </c>
    </row>
    <row r="686" spans="2:65" s="1" customFormat="1" ht="22.5" customHeight="1">
      <c r="B686" s="33"/>
      <c r="C686" s="173" t="s">
        <v>861</v>
      </c>
      <c r="D686" s="173" t="s">
        <v>128</v>
      </c>
      <c r="E686" s="174" t="s">
        <v>862</v>
      </c>
      <c r="F686" s="175" t="s">
        <v>863</v>
      </c>
      <c r="G686" s="176" t="s">
        <v>309</v>
      </c>
      <c r="H686" s="177">
        <v>1</v>
      </c>
      <c r="I686" s="178"/>
      <c r="J686" s="179">
        <f>ROUND(I686*H686,2)</f>
        <v>0</v>
      </c>
      <c r="K686" s="175" t="s">
        <v>1</v>
      </c>
      <c r="L686" s="37"/>
      <c r="M686" s="180" t="s">
        <v>1</v>
      </c>
      <c r="N686" s="181" t="s">
        <v>41</v>
      </c>
      <c r="O686" s="59"/>
      <c r="P686" s="182">
        <f>O686*H686</f>
        <v>0</v>
      </c>
      <c r="Q686" s="182">
        <v>1.0300000000000001E-3</v>
      </c>
      <c r="R686" s="182">
        <f>Q686*H686</f>
        <v>1.0300000000000001E-3</v>
      </c>
      <c r="S686" s="182">
        <v>0</v>
      </c>
      <c r="T686" s="183">
        <f>S686*H686</f>
        <v>0</v>
      </c>
      <c r="AR686" s="16" t="s">
        <v>203</v>
      </c>
      <c r="AT686" s="16" t="s">
        <v>128</v>
      </c>
      <c r="AU686" s="16" t="s">
        <v>80</v>
      </c>
      <c r="AY686" s="16" t="s">
        <v>127</v>
      </c>
      <c r="BE686" s="184">
        <f>IF(N686="základní",J686,0)</f>
        <v>0</v>
      </c>
      <c r="BF686" s="184">
        <f>IF(N686="snížená",J686,0)</f>
        <v>0</v>
      </c>
      <c r="BG686" s="184">
        <f>IF(N686="zákl. přenesená",J686,0)</f>
        <v>0</v>
      </c>
      <c r="BH686" s="184">
        <f>IF(N686="sníž. přenesená",J686,0)</f>
        <v>0</v>
      </c>
      <c r="BI686" s="184">
        <f>IF(N686="nulová",J686,0)</f>
        <v>0</v>
      </c>
      <c r="BJ686" s="16" t="s">
        <v>78</v>
      </c>
      <c r="BK686" s="184">
        <f>ROUND(I686*H686,2)</f>
        <v>0</v>
      </c>
      <c r="BL686" s="16" t="s">
        <v>203</v>
      </c>
      <c r="BM686" s="16" t="s">
        <v>864</v>
      </c>
    </row>
    <row r="687" spans="2:65" s="12" customFormat="1">
      <c r="B687" s="196"/>
      <c r="C687" s="197"/>
      <c r="D687" s="187" t="s">
        <v>135</v>
      </c>
      <c r="E687" s="198" t="s">
        <v>1</v>
      </c>
      <c r="F687" s="199" t="s">
        <v>458</v>
      </c>
      <c r="G687" s="197"/>
      <c r="H687" s="200">
        <v>1</v>
      </c>
      <c r="I687" s="201"/>
      <c r="J687" s="197"/>
      <c r="K687" s="197"/>
      <c r="L687" s="202"/>
      <c r="M687" s="203"/>
      <c r="N687" s="204"/>
      <c r="O687" s="204"/>
      <c r="P687" s="204"/>
      <c r="Q687" s="204"/>
      <c r="R687" s="204"/>
      <c r="S687" s="204"/>
      <c r="T687" s="205"/>
      <c r="AT687" s="206" t="s">
        <v>135</v>
      </c>
      <c r="AU687" s="206" t="s">
        <v>80</v>
      </c>
      <c r="AV687" s="12" t="s">
        <v>80</v>
      </c>
      <c r="AW687" s="12" t="s">
        <v>32</v>
      </c>
      <c r="AX687" s="12" t="s">
        <v>70</v>
      </c>
      <c r="AY687" s="206" t="s">
        <v>127</v>
      </c>
    </row>
    <row r="688" spans="2:65" s="13" customFormat="1">
      <c r="B688" s="207"/>
      <c r="C688" s="208"/>
      <c r="D688" s="187" t="s">
        <v>135</v>
      </c>
      <c r="E688" s="209" t="s">
        <v>1</v>
      </c>
      <c r="F688" s="210" t="s">
        <v>140</v>
      </c>
      <c r="G688" s="208"/>
      <c r="H688" s="211">
        <v>1</v>
      </c>
      <c r="I688" s="212"/>
      <c r="J688" s="208"/>
      <c r="K688" s="208"/>
      <c r="L688" s="213"/>
      <c r="M688" s="214"/>
      <c r="N688" s="215"/>
      <c r="O688" s="215"/>
      <c r="P688" s="215"/>
      <c r="Q688" s="215"/>
      <c r="R688" s="215"/>
      <c r="S688" s="215"/>
      <c r="T688" s="216"/>
      <c r="AT688" s="217" t="s">
        <v>135</v>
      </c>
      <c r="AU688" s="217" t="s">
        <v>80</v>
      </c>
      <c r="AV688" s="13" t="s">
        <v>133</v>
      </c>
      <c r="AW688" s="13" t="s">
        <v>32</v>
      </c>
      <c r="AX688" s="13" t="s">
        <v>78</v>
      </c>
      <c r="AY688" s="217" t="s">
        <v>127</v>
      </c>
    </row>
    <row r="689" spans="2:65" s="1" customFormat="1" ht="16.5" customHeight="1">
      <c r="B689" s="33"/>
      <c r="C689" s="173" t="s">
        <v>865</v>
      </c>
      <c r="D689" s="173" t="s">
        <v>128</v>
      </c>
      <c r="E689" s="174" t="s">
        <v>866</v>
      </c>
      <c r="F689" s="175" t="s">
        <v>867</v>
      </c>
      <c r="G689" s="176" t="s">
        <v>309</v>
      </c>
      <c r="H689" s="177">
        <v>1</v>
      </c>
      <c r="I689" s="178"/>
      <c r="J689" s="179">
        <f>ROUND(I689*H689,2)</f>
        <v>0</v>
      </c>
      <c r="K689" s="175" t="s">
        <v>1</v>
      </c>
      <c r="L689" s="37"/>
      <c r="M689" s="180" t="s">
        <v>1</v>
      </c>
      <c r="N689" s="181" t="s">
        <v>41</v>
      </c>
      <c r="O689" s="59"/>
      <c r="P689" s="182">
        <f>O689*H689</f>
        <v>0</v>
      </c>
      <c r="Q689" s="182">
        <v>1.0300000000000001E-3</v>
      </c>
      <c r="R689" s="182">
        <f>Q689*H689</f>
        <v>1.0300000000000001E-3</v>
      </c>
      <c r="S689" s="182">
        <v>0</v>
      </c>
      <c r="T689" s="183">
        <f>S689*H689</f>
        <v>0</v>
      </c>
      <c r="AR689" s="16" t="s">
        <v>203</v>
      </c>
      <c r="AT689" s="16" t="s">
        <v>128</v>
      </c>
      <c r="AU689" s="16" t="s">
        <v>80</v>
      </c>
      <c r="AY689" s="16" t="s">
        <v>127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16" t="s">
        <v>78</v>
      </c>
      <c r="BK689" s="184">
        <f>ROUND(I689*H689,2)</f>
        <v>0</v>
      </c>
      <c r="BL689" s="16" t="s">
        <v>203</v>
      </c>
      <c r="BM689" s="16" t="s">
        <v>868</v>
      </c>
    </row>
    <row r="690" spans="2:65" s="12" customFormat="1">
      <c r="B690" s="196"/>
      <c r="C690" s="197"/>
      <c r="D690" s="187" t="s">
        <v>135</v>
      </c>
      <c r="E690" s="198" t="s">
        <v>1</v>
      </c>
      <c r="F690" s="199" t="s">
        <v>463</v>
      </c>
      <c r="G690" s="197"/>
      <c r="H690" s="200">
        <v>1</v>
      </c>
      <c r="I690" s="201"/>
      <c r="J690" s="197"/>
      <c r="K690" s="197"/>
      <c r="L690" s="202"/>
      <c r="M690" s="203"/>
      <c r="N690" s="204"/>
      <c r="O690" s="204"/>
      <c r="P690" s="204"/>
      <c r="Q690" s="204"/>
      <c r="R690" s="204"/>
      <c r="S690" s="204"/>
      <c r="T690" s="205"/>
      <c r="AT690" s="206" t="s">
        <v>135</v>
      </c>
      <c r="AU690" s="206" t="s">
        <v>80</v>
      </c>
      <c r="AV690" s="12" t="s">
        <v>80</v>
      </c>
      <c r="AW690" s="12" t="s">
        <v>32</v>
      </c>
      <c r="AX690" s="12" t="s">
        <v>70</v>
      </c>
      <c r="AY690" s="206" t="s">
        <v>127</v>
      </c>
    </row>
    <row r="691" spans="2:65" s="13" customFormat="1">
      <c r="B691" s="207"/>
      <c r="C691" s="208"/>
      <c r="D691" s="187" t="s">
        <v>135</v>
      </c>
      <c r="E691" s="209" t="s">
        <v>1</v>
      </c>
      <c r="F691" s="210" t="s">
        <v>140</v>
      </c>
      <c r="G691" s="208"/>
      <c r="H691" s="211">
        <v>1</v>
      </c>
      <c r="I691" s="212"/>
      <c r="J691" s="208"/>
      <c r="K691" s="208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135</v>
      </c>
      <c r="AU691" s="217" t="s">
        <v>80</v>
      </c>
      <c r="AV691" s="13" t="s">
        <v>133</v>
      </c>
      <c r="AW691" s="13" t="s">
        <v>32</v>
      </c>
      <c r="AX691" s="13" t="s">
        <v>78</v>
      </c>
      <c r="AY691" s="217" t="s">
        <v>127</v>
      </c>
    </row>
    <row r="692" spans="2:65" s="1" customFormat="1" ht="16.5" customHeight="1">
      <c r="B692" s="33"/>
      <c r="C692" s="173" t="s">
        <v>869</v>
      </c>
      <c r="D692" s="173" t="s">
        <v>128</v>
      </c>
      <c r="E692" s="174" t="s">
        <v>870</v>
      </c>
      <c r="F692" s="175" t="s">
        <v>871</v>
      </c>
      <c r="G692" s="176" t="s">
        <v>309</v>
      </c>
      <c r="H692" s="177">
        <v>1</v>
      </c>
      <c r="I692" s="178"/>
      <c r="J692" s="179">
        <f>ROUND(I692*H692,2)</f>
        <v>0</v>
      </c>
      <c r="K692" s="175" t="s">
        <v>1</v>
      </c>
      <c r="L692" s="37"/>
      <c r="M692" s="180" t="s">
        <v>1</v>
      </c>
      <c r="N692" s="181" t="s">
        <v>41</v>
      </c>
      <c r="O692" s="59"/>
      <c r="P692" s="182">
        <f>O692*H692</f>
        <v>0</v>
      </c>
      <c r="Q692" s="182">
        <v>1.0300000000000001E-3</v>
      </c>
      <c r="R692" s="182">
        <f>Q692*H692</f>
        <v>1.0300000000000001E-3</v>
      </c>
      <c r="S692" s="182">
        <v>0</v>
      </c>
      <c r="T692" s="183">
        <f>S692*H692</f>
        <v>0</v>
      </c>
      <c r="AR692" s="16" t="s">
        <v>203</v>
      </c>
      <c r="AT692" s="16" t="s">
        <v>128</v>
      </c>
      <c r="AU692" s="16" t="s">
        <v>80</v>
      </c>
      <c r="AY692" s="16" t="s">
        <v>127</v>
      </c>
      <c r="BE692" s="184">
        <f>IF(N692="základní",J692,0)</f>
        <v>0</v>
      </c>
      <c r="BF692" s="184">
        <f>IF(N692="snížená",J692,0)</f>
        <v>0</v>
      </c>
      <c r="BG692" s="184">
        <f>IF(N692="zákl. přenesená",J692,0)</f>
        <v>0</v>
      </c>
      <c r="BH692" s="184">
        <f>IF(N692="sníž. přenesená",J692,0)</f>
        <v>0</v>
      </c>
      <c r="BI692" s="184">
        <f>IF(N692="nulová",J692,0)</f>
        <v>0</v>
      </c>
      <c r="BJ692" s="16" t="s">
        <v>78</v>
      </c>
      <c r="BK692" s="184">
        <f>ROUND(I692*H692,2)</f>
        <v>0</v>
      </c>
      <c r="BL692" s="16" t="s">
        <v>203</v>
      </c>
      <c r="BM692" s="16" t="s">
        <v>872</v>
      </c>
    </row>
    <row r="693" spans="2:65" s="12" customFormat="1">
      <c r="B693" s="196"/>
      <c r="C693" s="197"/>
      <c r="D693" s="187" t="s">
        <v>135</v>
      </c>
      <c r="E693" s="198" t="s">
        <v>1</v>
      </c>
      <c r="F693" s="199" t="s">
        <v>873</v>
      </c>
      <c r="G693" s="197"/>
      <c r="H693" s="200">
        <v>1</v>
      </c>
      <c r="I693" s="201"/>
      <c r="J693" s="197"/>
      <c r="K693" s="197"/>
      <c r="L693" s="202"/>
      <c r="M693" s="203"/>
      <c r="N693" s="204"/>
      <c r="O693" s="204"/>
      <c r="P693" s="204"/>
      <c r="Q693" s="204"/>
      <c r="R693" s="204"/>
      <c r="S693" s="204"/>
      <c r="T693" s="205"/>
      <c r="AT693" s="206" t="s">
        <v>135</v>
      </c>
      <c r="AU693" s="206" t="s">
        <v>80</v>
      </c>
      <c r="AV693" s="12" t="s">
        <v>80</v>
      </c>
      <c r="AW693" s="12" t="s">
        <v>32</v>
      </c>
      <c r="AX693" s="12" t="s">
        <v>70</v>
      </c>
      <c r="AY693" s="206" t="s">
        <v>127</v>
      </c>
    </row>
    <row r="694" spans="2:65" s="13" customFormat="1">
      <c r="B694" s="207"/>
      <c r="C694" s="208"/>
      <c r="D694" s="187" t="s">
        <v>135</v>
      </c>
      <c r="E694" s="209" t="s">
        <v>1</v>
      </c>
      <c r="F694" s="210" t="s">
        <v>140</v>
      </c>
      <c r="G694" s="208"/>
      <c r="H694" s="211">
        <v>1</v>
      </c>
      <c r="I694" s="212"/>
      <c r="J694" s="208"/>
      <c r="K694" s="208"/>
      <c r="L694" s="213"/>
      <c r="M694" s="240"/>
      <c r="N694" s="241"/>
      <c r="O694" s="241"/>
      <c r="P694" s="241"/>
      <c r="Q694" s="241"/>
      <c r="R694" s="241"/>
      <c r="S694" s="241"/>
      <c r="T694" s="242"/>
      <c r="AT694" s="217" t="s">
        <v>135</v>
      </c>
      <c r="AU694" s="217" t="s">
        <v>80</v>
      </c>
      <c r="AV694" s="13" t="s">
        <v>133</v>
      </c>
      <c r="AW694" s="13" t="s">
        <v>32</v>
      </c>
      <c r="AX694" s="13" t="s">
        <v>78</v>
      </c>
      <c r="AY694" s="217" t="s">
        <v>127</v>
      </c>
    </row>
    <row r="695" spans="2:65" s="1" customFormat="1" ht="6.95" customHeight="1">
      <c r="B695" s="45"/>
      <c r="C695" s="46"/>
      <c r="D695" s="46"/>
      <c r="E695" s="46"/>
      <c r="F695" s="46"/>
      <c r="G695" s="46"/>
      <c r="H695" s="46"/>
      <c r="I695" s="124"/>
      <c r="J695" s="46"/>
      <c r="K695" s="46"/>
      <c r="L695" s="37"/>
    </row>
  </sheetData>
  <sheetProtection password="CF7A" sheet="1" objects="1" scenarios="1" formatColumns="0" formatRows="0" autoFilter="0"/>
  <autoFilter ref="C95:K694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23"/>
  <sheetViews>
    <sheetView showGridLines="0" tabSelected="1" zoomScale="150" zoomScaleNormal="150" workbookViewId="0">
      <selection activeCell="F12" sqref="F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83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80</v>
      </c>
    </row>
    <row r="4" spans="2:46" ht="24.95" customHeight="1">
      <c r="B4" s="19"/>
      <c r="D4" s="100" t="s">
        <v>87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93" t="str">
        <f>'Rekapitulace stavby'!K6</f>
        <v>Mateřská školka Milostovice</v>
      </c>
      <c r="F7" s="294"/>
      <c r="G7" s="294"/>
      <c r="H7" s="294"/>
      <c r="L7" s="19"/>
    </row>
    <row r="8" spans="2:46" s="1" customFormat="1" ht="12" customHeight="1">
      <c r="B8" s="37"/>
      <c r="D8" s="101" t="s">
        <v>88</v>
      </c>
      <c r="I8" s="102"/>
      <c r="L8" s="37"/>
    </row>
    <row r="9" spans="2:46" s="1" customFormat="1" ht="36.950000000000003" customHeight="1">
      <c r="B9" s="37"/>
      <c r="E9" s="295" t="s">
        <v>874</v>
      </c>
      <c r="F9" s="296"/>
      <c r="G9" s="296"/>
      <c r="H9" s="29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17. 1. 2019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7" t="str">
        <f>'Rekapitulace stavby'!E14</f>
        <v>Vyplň údaj</v>
      </c>
      <c r="F18" s="298"/>
      <c r="G18" s="298"/>
      <c r="H18" s="29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9" t="s">
        <v>1</v>
      </c>
      <c r="F27" s="299"/>
      <c r="G27" s="299"/>
      <c r="H27" s="29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ROUND(J95,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5" customHeight="1">
      <c r="B33" s="37"/>
      <c r="D33" s="101" t="s">
        <v>40</v>
      </c>
      <c r="E33" s="101" t="s">
        <v>41</v>
      </c>
      <c r="F33" s="112">
        <f>ROUND((SUM(BE95:BE422)),  2)</f>
        <v>0</v>
      </c>
      <c r="I33" s="113">
        <v>0.21</v>
      </c>
      <c r="J33" s="112">
        <f>ROUND(((SUM(BE95:BE422))*I33),  2)</f>
        <v>0</v>
      </c>
      <c r="L33" s="37"/>
    </row>
    <row r="34" spans="2:12" s="1" customFormat="1" ht="14.45" customHeight="1">
      <c r="B34" s="37"/>
      <c r="E34" s="101" t="s">
        <v>42</v>
      </c>
      <c r="F34" s="112">
        <f>ROUND((SUM(BF95:BF422)),  2)</f>
        <v>0</v>
      </c>
      <c r="I34" s="113">
        <v>0.15</v>
      </c>
      <c r="J34" s="112">
        <f>ROUND(((SUM(BF95:BF422))*I34),  2)</f>
        <v>0</v>
      </c>
      <c r="L34" s="37"/>
    </row>
    <row r="35" spans="2:12" s="1" customFormat="1" ht="14.45" hidden="1" customHeight="1">
      <c r="B35" s="37"/>
      <c r="E35" s="101" t="s">
        <v>43</v>
      </c>
      <c r="F35" s="112">
        <f>ROUND((SUM(BG95:BG422)),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44</v>
      </c>
      <c r="F36" s="112">
        <f>ROUND((SUM(BH95:BH422)),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45</v>
      </c>
      <c r="F37" s="112">
        <f>ROUND((SUM(BI95:BI422)),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90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1" t="str">
        <f>E7</f>
        <v>Mateřská školka Milostovice</v>
      </c>
      <c r="F48" s="292"/>
      <c r="G48" s="292"/>
      <c r="H48" s="292"/>
      <c r="I48" s="102"/>
      <c r="J48" s="34"/>
      <c r="K48" s="34"/>
      <c r="L48" s="37"/>
    </row>
    <row r="49" spans="2:47" s="1" customFormat="1" ht="12" customHeight="1">
      <c r="B49" s="33"/>
      <c r="C49" s="28" t="s">
        <v>88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77" t="str">
        <f>E9</f>
        <v>02 - Výměna výplní otvorů</v>
      </c>
      <c r="F50" s="276"/>
      <c r="G50" s="276"/>
      <c r="H50" s="276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MŠ Milostovice, k.ú. Milostovice, st.p.č. 59</v>
      </c>
      <c r="G52" s="34"/>
      <c r="H52" s="34"/>
      <c r="I52" s="103" t="s">
        <v>22</v>
      </c>
      <c r="J52" s="54" t="str">
        <f>IF(J12="","",J12)</f>
        <v>17. 1. 2019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Statutární město Opava, odbor investic</v>
      </c>
      <c r="G54" s="34"/>
      <c r="H54" s="34"/>
      <c r="I54" s="103" t="s">
        <v>30</v>
      </c>
      <c r="J54" s="31" t="str">
        <f>E21</f>
        <v>Ing. Jan Pospíšil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91</v>
      </c>
      <c r="D57" s="129"/>
      <c r="E57" s="129"/>
      <c r="F57" s="129"/>
      <c r="G57" s="129"/>
      <c r="H57" s="129"/>
      <c r="I57" s="130"/>
      <c r="J57" s="131" t="s">
        <v>92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93</v>
      </c>
      <c r="D59" s="34"/>
      <c r="E59" s="34"/>
      <c r="F59" s="34"/>
      <c r="G59" s="34"/>
      <c r="H59" s="34"/>
      <c r="I59" s="102"/>
      <c r="J59" s="72">
        <f>J95</f>
        <v>0</v>
      </c>
      <c r="K59" s="34"/>
      <c r="L59" s="37"/>
      <c r="AU59" s="16" t="s">
        <v>94</v>
      </c>
    </row>
    <row r="60" spans="2:47" s="7" customFormat="1" ht="24.95" customHeight="1">
      <c r="B60" s="133"/>
      <c r="C60" s="134"/>
      <c r="D60" s="135" t="s">
        <v>95</v>
      </c>
      <c r="E60" s="136"/>
      <c r="F60" s="136"/>
      <c r="G60" s="136"/>
      <c r="H60" s="136"/>
      <c r="I60" s="137"/>
      <c r="J60" s="138">
        <f>J96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875</v>
      </c>
      <c r="E61" s="143"/>
      <c r="F61" s="143"/>
      <c r="G61" s="143"/>
      <c r="H61" s="143"/>
      <c r="I61" s="144"/>
      <c r="J61" s="145">
        <f>J97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99</v>
      </c>
      <c r="E62" s="143"/>
      <c r="F62" s="143"/>
      <c r="G62" s="143"/>
      <c r="H62" s="143"/>
      <c r="I62" s="144"/>
      <c r="J62" s="145">
        <f>J207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876</v>
      </c>
      <c r="E63" s="143"/>
      <c r="F63" s="143"/>
      <c r="G63" s="143"/>
      <c r="H63" s="143"/>
      <c r="I63" s="144"/>
      <c r="J63" s="145">
        <f>J211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101</v>
      </c>
      <c r="E64" s="143"/>
      <c r="F64" s="143"/>
      <c r="G64" s="143"/>
      <c r="H64" s="143"/>
      <c r="I64" s="144"/>
      <c r="J64" s="145">
        <f>J226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102</v>
      </c>
      <c r="E65" s="143"/>
      <c r="F65" s="143"/>
      <c r="G65" s="143"/>
      <c r="H65" s="143"/>
      <c r="I65" s="144"/>
      <c r="J65" s="145">
        <f>J236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877</v>
      </c>
      <c r="E66" s="143"/>
      <c r="F66" s="143"/>
      <c r="G66" s="143"/>
      <c r="H66" s="143"/>
      <c r="I66" s="144"/>
      <c r="J66" s="145">
        <f>J238</f>
        <v>0</v>
      </c>
      <c r="K66" s="141"/>
      <c r="L66" s="146"/>
    </row>
    <row r="67" spans="2:12" s="8" customFormat="1" ht="19.899999999999999" customHeight="1">
      <c r="B67" s="140"/>
      <c r="C67" s="141"/>
      <c r="D67" s="142" t="s">
        <v>106</v>
      </c>
      <c r="E67" s="143"/>
      <c r="F67" s="143"/>
      <c r="G67" s="143"/>
      <c r="H67" s="143"/>
      <c r="I67" s="144"/>
      <c r="J67" s="145">
        <f>J257</f>
        <v>0</v>
      </c>
      <c r="K67" s="141"/>
      <c r="L67" s="146"/>
    </row>
    <row r="68" spans="2:12" s="8" customFormat="1" ht="19.899999999999999" customHeight="1">
      <c r="B68" s="140"/>
      <c r="C68" s="141"/>
      <c r="D68" s="142" t="s">
        <v>107</v>
      </c>
      <c r="E68" s="143"/>
      <c r="F68" s="143"/>
      <c r="G68" s="143"/>
      <c r="H68" s="143"/>
      <c r="I68" s="144"/>
      <c r="J68" s="145">
        <f>J265</f>
        <v>0</v>
      </c>
      <c r="K68" s="141"/>
      <c r="L68" s="146"/>
    </row>
    <row r="69" spans="2:12" s="7" customFormat="1" ht="24.95" customHeight="1">
      <c r="B69" s="133"/>
      <c r="C69" s="134"/>
      <c r="D69" s="135" t="s">
        <v>108</v>
      </c>
      <c r="E69" s="136"/>
      <c r="F69" s="136"/>
      <c r="G69" s="136"/>
      <c r="H69" s="136"/>
      <c r="I69" s="137"/>
      <c r="J69" s="138">
        <f>J267</f>
        <v>0</v>
      </c>
      <c r="K69" s="134"/>
      <c r="L69" s="139"/>
    </row>
    <row r="70" spans="2:12" s="8" customFormat="1" ht="19.899999999999999" customHeight="1">
      <c r="B70" s="140"/>
      <c r="C70" s="141"/>
      <c r="D70" s="142" t="s">
        <v>110</v>
      </c>
      <c r="E70" s="143"/>
      <c r="F70" s="143"/>
      <c r="G70" s="143"/>
      <c r="H70" s="143"/>
      <c r="I70" s="144"/>
      <c r="J70" s="145">
        <f>J268</f>
        <v>0</v>
      </c>
      <c r="K70" s="141"/>
      <c r="L70" s="146"/>
    </row>
    <row r="71" spans="2:12" s="8" customFormat="1" ht="19.899999999999999" customHeight="1">
      <c r="B71" s="140"/>
      <c r="C71" s="141"/>
      <c r="D71" s="142" t="s">
        <v>878</v>
      </c>
      <c r="E71" s="143"/>
      <c r="F71" s="143"/>
      <c r="G71" s="143"/>
      <c r="H71" s="143"/>
      <c r="I71" s="144"/>
      <c r="J71" s="145">
        <f>J292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879</v>
      </c>
      <c r="E72" s="143"/>
      <c r="F72" s="143"/>
      <c r="G72" s="143"/>
      <c r="H72" s="143"/>
      <c r="I72" s="144"/>
      <c r="J72" s="145">
        <f>J384</f>
        <v>0</v>
      </c>
      <c r="K72" s="141"/>
      <c r="L72" s="146"/>
    </row>
    <row r="73" spans="2:12" s="8" customFormat="1" ht="19.899999999999999" customHeight="1">
      <c r="B73" s="140"/>
      <c r="C73" s="141"/>
      <c r="D73" s="142" t="s">
        <v>880</v>
      </c>
      <c r="E73" s="143"/>
      <c r="F73" s="143"/>
      <c r="G73" s="143"/>
      <c r="H73" s="143"/>
      <c r="I73" s="144"/>
      <c r="J73" s="145">
        <f>J390</f>
        <v>0</v>
      </c>
      <c r="K73" s="141"/>
      <c r="L73" s="146"/>
    </row>
    <row r="74" spans="2:12" s="8" customFormat="1" ht="19.899999999999999" customHeight="1">
      <c r="B74" s="140"/>
      <c r="C74" s="141"/>
      <c r="D74" s="142" t="s">
        <v>881</v>
      </c>
      <c r="E74" s="143"/>
      <c r="F74" s="143"/>
      <c r="G74" s="143"/>
      <c r="H74" s="143"/>
      <c r="I74" s="144"/>
      <c r="J74" s="145">
        <f>J407</f>
        <v>0</v>
      </c>
      <c r="K74" s="141"/>
      <c r="L74" s="146"/>
    </row>
    <row r="75" spans="2:12" s="8" customFormat="1" ht="19.899999999999999" customHeight="1">
      <c r="B75" s="140"/>
      <c r="C75" s="141"/>
      <c r="D75" s="142" t="s">
        <v>882</v>
      </c>
      <c r="E75" s="143"/>
      <c r="F75" s="143"/>
      <c r="G75" s="143"/>
      <c r="H75" s="143"/>
      <c r="I75" s="144"/>
      <c r="J75" s="145">
        <f>J416</f>
        <v>0</v>
      </c>
      <c r="K75" s="141"/>
      <c r="L75" s="146"/>
    </row>
    <row r="76" spans="2:12" s="1" customFormat="1" ht="21.75" customHeight="1">
      <c r="B76" s="33"/>
      <c r="C76" s="34"/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6.95" customHeight="1">
      <c r="B77" s="45"/>
      <c r="C77" s="46"/>
      <c r="D77" s="46"/>
      <c r="E77" s="46"/>
      <c r="F77" s="46"/>
      <c r="G77" s="46"/>
      <c r="H77" s="46"/>
      <c r="I77" s="124"/>
      <c r="J77" s="46"/>
      <c r="K77" s="46"/>
      <c r="L77" s="37"/>
    </row>
    <row r="81" spans="2:63" s="1" customFormat="1" ht="6.95" customHeight="1">
      <c r="B81" s="47"/>
      <c r="C81" s="48"/>
      <c r="D81" s="48"/>
      <c r="E81" s="48"/>
      <c r="F81" s="48"/>
      <c r="G81" s="48"/>
      <c r="H81" s="48"/>
      <c r="I81" s="127"/>
      <c r="J81" s="48"/>
      <c r="K81" s="48"/>
      <c r="L81" s="37"/>
    </row>
    <row r="82" spans="2:63" s="1" customFormat="1" ht="24.95" customHeight="1">
      <c r="B82" s="33"/>
      <c r="C82" s="22" t="s">
        <v>112</v>
      </c>
      <c r="D82" s="34"/>
      <c r="E82" s="34"/>
      <c r="F82" s="34"/>
      <c r="G82" s="34"/>
      <c r="H82" s="34"/>
      <c r="I82" s="102"/>
      <c r="J82" s="34"/>
      <c r="K82" s="34"/>
      <c r="L82" s="37"/>
    </row>
    <row r="83" spans="2:63" s="1" customFormat="1" ht="6.95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3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2"/>
      <c r="J84" s="34"/>
      <c r="K84" s="34"/>
      <c r="L84" s="37"/>
    </row>
    <row r="85" spans="2:63" s="1" customFormat="1" ht="16.5" customHeight="1">
      <c r="B85" s="33"/>
      <c r="C85" s="34"/>
      <c r="D85" s="34"/>
      <c r="E85" s="291" t="str">
        <f>E7</f>
        <v>Mateřská školka Milostovice</v>
      </c>
      <c r="F85" s="292"/>
      <c r="G85" s="292"/>
      <c r="H85" s="292"/>
      <c r="I85" s="102"/>
      <c r="J85" s="34"/>
      <c r="K85" s="34"/>
      <c r="L85" s="37"/>
    </row>
    <row r="86" spans="2:63" s="1" customFormat="1" ht="12" customHeight="1">
      <c r="B86" s="33"/>
      <c r="C86" s="28" t="s">
        <v>88</v>
      </c>
      <c r="D86" s="34"/>
      <c r="E86" s="34"/>
      <c r="F86" s="34"/>
      <c r="G86" s="34"/>
      <c r="H86" s="34"/>
      <c r="I86" s="102"/>
      <c r="J86" s="34"/>
      <c r="K86" s="34"/>
      <c r="L86" s="37"/>
    </row>
    <row r="87" spans="2:63" s="1" customFormat="1" ht="16.5" customHeight="1">
      <c r="B87" s="33"/>
      <c r="C87" s="34"/>
      <c r="D87" s="34"/>
      <c r="E87" s="277" t="str">
        <f>E9</f>
        <v>02 - Výměna výplní otvorů</v>
      </c>
      <c r="F87" s="276"/>
      <c r="G87" s="276"/>
      <c r="H87" s="276"/>
      <c r="I87" s="102"/>
      <c r="J87" s="34"/>
      <c r="K87" s="34"/>
      <c r="L87" s="37"/>
    </row>
    <row r="88" spans="2:63" s="1" customFormat="1" ht="6.95" customHeight="1">
      <c r="B88" s="33"/>
      <c r="C88" s="34"/>
      <c r="D88" s="34"/>
      <c r="E88" s="34"/>
      <c r="F88" s="34"/>
      <c r="G88" s="34"/>
      <c r="H88" s="34"/>
      <c r="I88" s="102"/>
      <c r="J88" s="34"/>
      <c r="K88" s="34"/>
      <c r="L88" s="37"/>
    </row>
    <row r="89" spans="2:63" s="1" customFormat="1" ht="12" customHeight="1">
      <c r="B89" s="33"/>
      <c r="C89" s="28" t="s">
        <v>20</v>
      </c>
      <c r="D89" s="34"/>
      <c r="E89" s="34"/>
      <c r="F89" s="26" t="str">
        <f>F12</f>
        <v>MŠ Milostovice, k.ú. Milostovice, st.p.č. 59</v>
      </c>
      <c r="G89" s="34"/>
      <c r="H89" s="34"/>
      <c r="I89" s="103" t="s">
        <v>22</v>
      </c>
      <c r="J89" s="54" t="str">
        <f>IF(J12="","",J12)</f>
        <v>17. 1. 2019</v>
      </c>
      <c r="K89" s="34"/>
      <c r="L89" s="37"/>
    </row>
    <row r="90" spans="2:63" s="1" customFormat="1" ht="6.95" customHeight="1">
      <c r="B90" s="33"/>
      <c r="C90" s="34"/>
      <c r="D90" s="34"/>
      <c r="E90" s="34"/>
      <c r="F90" s="34"/>
      <c r="G90" s="34"/>
      <c r="H90" s="34"/>
      <c r="I90" s="102"/>
      <c r="J90" s="34"/>
      <c r="K90" s="34"/>
      <c r="L90" s="37"/>
    </row>
    <row r="91" spans="2:63" s="1" customFormat="1" ht="13.7" customHeight="1">
      <c r="B91" s="33"/>
      <c r="C91" s="28" t="s">
        <v>24</v>
      </c>
      <c r="D91" s="34"/>
      <c r="E91" s="34"/>
      <c r="F91" s="26" t="str">
        <f>E15</f>
        <v>Statutární město Opava, odbor investic</v>
      </c>
      <c r="G91" s="34"/>
      <c r="H91" s="34"/>
      <c r="I91" s="103" t="s">
        <v>30</v>
      </c>
      <c r="J91" s="31" t="str">
        <f>E21</f>
        <v>Ing. Jan Pospíšil</v>
      </c>
      <c r="K91" s="34"/>
      <c r="L91" s="37"/>
    </row>
    <row r="92" spans="2:63" s="1" customFormat="1" ht="13.7" customHeight="1">
      <c r="B92" s="33"/>
      <c r="C92" s="28" t="s">
        <v>28</v>
      </c>
      <c r="D92" s="34"/>
      <c r="E92" s="34"/>
      <c r="F92" s="26" t="str">
        <f>IF(E18="","",E18)</f>
        <v>Vyplň údaj</v>
      </c>
      <c r="G92" s="34"/>
      <c r="H92" s="34"/>
      <c r="I92" s="103" t="s">
        <v>33</v>
      </c>
      <c r="J92" s="31" t="str">
        <f>E24</f>
        <v xml:space="preserve"> </v>
      </c>
      <c r="K92" s="34"/>
      <c r="L92" s="37"/>
    </row>
    <row r="93" spans="2:63" s="1" customFormat="1" ht="10.35" customHeight="1">
      <c r="B93" s="33"/>
      <c r="C93" s="34"/>
      <c r="D93" s="34"/>
      <c r="E93" s="34"/>
      <c r="F93" s="34"/>
      <c r="G93" s="34"/>
      <c r="H93" s="34"/>
      <c r="I93" s="102"/>
      <c r="J93" s="34"/>
      <c r="K93" s="34"/>
      <c r="L93" s="37"/>
    </row>
    <row r="94" spans="2:63" s="9" customFormat="1" ht="29.25" customHeight="1">
      <c r="B94" s="147"/>
      <c r="C94" s="148" t="s">
        <v>113</v>
      </c>
      <c r="D94" s="149" t="s">
        <v>55</v>
      </c>
      <c r="E94" s="149" t="s">
        <v>51</v>
      </c>
      <c r="F94" s="149" t="s">
        <v>52</v>
      </c>
      <c r="G94" s="149" t="s">
        <v>114</v>
      </c>
      <c r="H94" s="149" t="s">
        <v>115</v>
      </c>
      <c r="I94" s="150" t="s">
        <v>116</v>
      </c>
      <c r="J94" s="149" t="s">
        <v>92</v>
      </c>
      <c r="K94" s="151" t="s">
        <v>117</v>
      </c>
      <c r="L94" s="152"/>
      <c r="M94" s="63" t="s">
        <v>1</v>
      </c>
      <c r="N94" s="64" t="s">
        <v>40</v>
      </c>
      <c r="O94" s="64" t="s">
        <v>118</v>
      </c>
      <c r="P94" s="64" t="s">
        <v>119</v>
      </c>
      <c r="Q94" s="64" t="s">
        <v>120</v>
      </c>
      <c r="R94" s="64" t="s">
        <v>121</v>
      </c>
      <c r="S94" s="64" t="s">
        <v>122</v>
      </c>
      <c r="T94" s="65" t="s">
        <v>123</v>
      </c>
    </row>
    <row r="95" spans="2:63" s="1" customFormat="1" ht="22.9" customHeight="1">
      <c r="B95" s="33"/>
      <c r="C95" s="70" t="s">
        <v>124</v>
      </c>
      <c r="D95" s="34"/>
      <c r="E95" s="34"/>
      <c r="F95" s="34"/>
      <c r="G95" s="34"/>
      <c r="H95" s="34"/>
      <c r="I95" s="102"/>
      <c r="J95" s="153">
        <f>BK95</f>
        <v>0</v>
      </c>
      <c r="K95" s="34"/>
      <c r="L95" s="37"/>
      <c r="M95" s="66"/>
      <c r="N95" s="67"/>
      <c r="O95" s="67"/>
      <c r="P95" s="154">
        <f>P96+P267</f>
        <v>0</v>
      </c>
      <c r="Q95" s="67"/>
      <c r="R95" s="154">
        <f>R96+R267</f>
        <v>5.8148109999999997</v>
      </c>
      <c r="S95" s="67"/>
      <c r="T95" s="155">
        <f>T96+T267</f>
        <v>2.0603945000000006</v>
      </c>
      <c r="AT95" s="16" t="s">
        <v>69</v>
      </c>
      <c r="AU95" s="16" t="s">
        <v>94</v>
      </c>
      <c r="BK95" s="156">
        <f>BK96+BK267</f>
        <v>0</v>
      </c>
    </row>
    <row r="96" spans="2:63" s="10" customFormat="1" ht="25.9" customHeight="1">
      <c r="B96" s="157"/>
      <c r="C96" s="158"/>
      <c r="D96" s="159" t="s">
        <v>69</v>
      </c>
      <c r="E96" s="160" t="s">
        <v>125</v>
      </c>
      <c r="F96" s="160" t="s">
        <v>126</v>
      </c>
      <c r="G96" s="158"/>
      <c r="H96" s="158"/>
      <c r="I96" s="161"/>
      <c r="J96" s="162">
        <f>BK96</f>
        <v>0</v>
      </c>
      <c r="K96" s="158"/>
      <c r="L96" s="163"/>
      <c r="M96" s="164"/>
      <c r="N96" s="165"/>
      <c r="O96" s="165"/>
      <c r="P96" s="166">
        <f>P97+P207+P211+P226+P236+P238+P257+P265</f>
        <v>0</v>
      </c>
      <c r="Q96" s="165"/>
      <c r="R96" s="166">
        <f>R97+R207+R211+R226+R236+R238+R257+R265</f>
        <v>5.43852096</v>
      </c>
      <c r="S96" s="165"/>
      <c r="T96" s="167">
        <f>T97+T207+T211+T226+T236+T238+T257+T265</f>
        <v>1.8593760000000004</v>
      </c>
      <c r="AR96" s="168" t="s">
        <v>78</v>
      </c>
      <c r="AT96" s="169" t="s">
        <v>69</v>
      </c>
      <c r="AU96" s="169" t="s">
        <v>70</v>
      </c>
      <c r="AY96" s="168" t="s">
        <v>127</v>
      </c>
      <c r="BK96" s="170">
        <f>BK97+BK207+BK211+BK226+BK236+BK238+BK257+BK265</f>
        <v>0</v>
      </c>
    </row>
    <row r="97" spans="2:65" s="10" customFormat="1" ht="22.9" customHeight="1">
      <c r="B97" s="157"/>
      <c r="C97" s="158"/>
      <c r="D97" s="159" t="s">
        <v>69</v>
      </c>
      <c r="E97" s="171" t="s">
        <v>557</v>
      </c>
      <c r="F97" s="171" t="s">
        <v>1252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SUM(P98:P206)</f>
        <v>0</v>
      </c>
      <c r="Q97" s="165"/>
      <c r="R97" s="166">
        <f>SUM(R98:R206)</f>
        <v>1.6903482600000002</v>
      </c>
      <c r="S97" s="165"/>
      <c r="T97" s="167">
        <f>SUM(T98:T206)</f>
        <v>0</v>
      </c>
      <c r="AR97" s="168" t="s">
        <v>78</v>
      </c>
      <c r="AT97" s="169" t="s">
        <v>69</v>
      </c>
      <c r="AU97" s="169" t="s">
        <v>78</v>
      </c>
      <c r="AY97" s="168" t="s">
        <v>127</v>
      </c>
      <c r="BK97" s="170">
        <f>SUM(BK98:BK206)</f>
        <v>0</v>
      </c>
    </row>
    <row r="98" spans="2:65" s="1" customFormat="1" ht="16.5" customHeight="1">
      <c r="B98" s="33"/>
      <c r="C98" s="173" t="s">
        <v>78</v>
      </c>
      <c r="D98" s="173" t="s">
        <v>128</v>
      </c>
      <c r="E98" s="174" t="s">
        <v>883</v>
      </c>
      <c r="F98" s="175" t="s">
        <v>884</v>
      </c>
      <c r="G98" s="176" t="s">
        <v>199</v>
      </c>
      <c r="H98" s="177">
        <v>125.54</v>
      </c>
      <c r="I98" s="178"/>
      <c r="J98" s="179">
        <f>ROUND(I98*H98,2)</f>
        <v>0</v>
      </c>
      <c r="K98" s="175" t="s">
        <v>1</v>
      </c>
      <c r="L98" s="37"/>
      <c r="M98" s="180" t="s">
        <v>1</v>
      </c>
      <c r="N98" s="181" t="s">
        <v>41</v>
      </c>
      <c r="O98" s="59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6" t="s">
        <v>133</v>
      </c>
      <c r="AT98" s="16" t="s">
        <v>128</v>
      </c>
      <c r="AU98" s="16" t="s">
        <v>80</v>
      </c>
      <c r="AY98" s="16" t="s">
        <v>127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78</v>
      </c>
      <c r="BK98" s="184">
        <f>ROUND(I98*H98,2)</f>
        <v>0</v>
      </c>
      <c r="BL98" s="16" t="s">
        <v>133</v>
      </c>
      <c r="BM98" s="16" t="s">
        <v>885</v>
      </c>
    </row>
    <row r="99" spans="2:65" s="12" customFormat="1">
      <c r="B99" s="196"/>
      <c r="C99" s="197"/>
      <c r="D99" s="187" t="s">
        <v>135</v>
      </c>
      <c r="E99" s="198" t="s">
        <v>1</v>
      </c>
      <c r="F99" s="199" t="s">
        <v>886</v>
      </c>
      <c r="G99" s="197"/>
      <c r="H99" s="200">
        <v>15.93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135</v>
      </c>
      <c r="AU99" s="206" t="s">
        <v>80</v>
      </c>
      <c r="AV99" s="12" t="s">
        <v>80</v>
      </c>
      <c r="AW99" s="12" t="s">
        <v>32</v>
      </c>
      <c r="AX99" s="12" t="s">
        <v>70</v>
      </c>
      <c r="AY99" s="206" t="s">
        <v>127</v>
      </c>
    </row>
    <row r="100" spans="2:65" s="12" customFormat="1">
      <c r="B100" s="196"/>
      <c r="C100" s="197"/>
      <c r="D100" s="187" t="s">
        <v>135</v>
      </c>
      <c r="E100" s="198" t="s">
        <v>1</v>
      </c>
      <c r="F100" s="199" t="s">
        <v>887</v>
      </c>
      <c r="G100" s="197"/>
      <c r="H100" s="200">
        <v>5.31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135</v>
      </c>
      <c r="AU100" s="206" t="s">
        <v>80</v>
      </c>
      <c r="AV100" s="12" t="s">
        <v>80</v>
      </c>
      <c r="AW100" s="12" t="s">
        <v>32</v>
      </c>
      <c r="AX100" s="12" t="s">
        <v>70</v>
      </c>
      <c r="AY100" s="206" t="s">
        <v>127</v>
      </c>
    </row>
    <row r="101" spans="2:65" s="12" customFormat="1">
      <c r="B101" s="196"/>
      <c r="C101" s="197"/>
      <c r="D101" s="187" t="s">
        <v>135</v>
      </c>
      <c r="E101" s="198" t="s">
        <v>1</v>
      </c>
      <c r="F101" s="199" t="s">
        <v>888</v>
      </c>
      <c r="G101" s="197"/>
      <c r="H101" s="200">
        <v>4.75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135</v>
      </c>
      <c r="AU101" s="206" t="s">
        <v>80</v>
      </c>
      <c r="AV101" s="12" t="s">
        <v>80</v>
      </c>
      <c r="AW101" s="12" t="s">
        <v>32</v>
      </c>
      <c r="AX101" s="12" t="s">
        <v>70</v>
      </c>
      <c r="AY101" s="206" t="s">
        <v>127</v>
      </c>
    </row>
    <row r="102" spans="2:65" s="12" customFormat="1">
      <c r="B102" s="196"/>
      <c r="C102" s="197"/>
      <c r="D102" s="187" t="s">
        <v>135</v>
      </c>
      <c r="E102" s="198" t="s">
        <v>1</v>
      </c>
      <c r="F102" s="199" t="s">
        <v>889</v>
      </c>
      <c r="G102" s="197"/>
      <c r="H102" s="200">
        <v>4.8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135</v>
      </c>
      <c r="AU102" s="206" t="s">
        <v>80</v>
      </c>
      <c r="AV102" s="12" t="s">
        <v>80</v>
      </c>
      <c r="AW102" s="12" t="s">
        <v>32</v>
      </c>
      <c r="AX102" s="12" t="s">
        <v>70</v>
      </c>
      <c r="AY102" s="206" t="s">
        <v>127</v>
      </c>
    </row>
    <row r="103" spans="2:65" s="12" customFormat="1">
      <c r="B103" s="196"/>
      <c r="C103" s="197"/>
      <c r="D103" s="187" t="s">
        <v>135</v>
      </c>
      <c r="E103" s="198" t="s">
        <v>1</v>
      </c>
      <c r="F103" s="199" t="s">
        <v>890</v>
      </c>
      <c r="G103" s="197"/>
      <c r="H103" s="200">
        <v>15.1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135</v>
      </c>
      <c r="AU103" s="206" t="s">
        <v>80</v>
      </c>
      <c r="AV103" s="12" t="s">
        <v>80</v>
      </c>
      <c r="AW103" s="12" t="s">
        <v>32</v>
      </c>
      <c r="AX103" s="12" t="s">
        <v>70</v>
      </c>
      <c r="AY103" s="206" t="s">
        <v>127</v>
      </c>
    </row>
    <row r="104" spans="2:65" s="12" customFormat="1">
      <c r="B104" s="196"/>
      <c r="C104" s="197"/>
      <c r="D104" s="187" t="s">
        <v>135</v>
      </c>
      <c r="E104" s="198" t="s">
        <v>1</v>
      </c>
      <c r="F104" s="199" t="s">
        <v>891</v>
      </c>
      <c r="G104" s="197"/>
      <c r="H104" s="200">
        <v>3.65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135</v>
      </c>
      <c r="AU104" s="206" t="s">
        <v>80</v>
      </c>
      <c r="AV104" s="12" t="s">
        <v>80</v>
      </c>
      <c r="AW104" s="12" t="s">
        <v>32</v>
      </c>
      <c r="AX104" s="12" t="s">
        <v>70</v>
      </c>
      <c r="AY104" s="206" t="s">
        <v>127</v>
      </c>
    </row>
    <row r="105" spans="2:65" s="12" customFormat="1">
      <c r="B105" s="196"/>
      <c r="C105" s="197"/>
      <c r="D105" s="187" t="s">
        <v>135</v>
      </c>
      <c r="E105" s="198" t="s">
        <v>1</v>
      </c>
      <c r="F105" s="199" t="s">
        <v>892</v>
      </c>
      <c r="G105" s="197"/>
      <c r="H105" s="200">
        <v>9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135</v>
      </c>
      <c r="AU105" s="206" t="s">
        <v>80</v>
      </c>
      <c r="AV105" s="12" t="s">
        <v>80</v>
      </c>
      <c r="AW105" s="12" t="s">
        <v>32</v>
      </c>
      <c r="AX105" s="12" t="s">
        <v>70</v>
      </c>
      <c r="AY105" s="206" t="s">
        <v>127</v>
      </c>
    </row>
    <row r="106" spans="2:65" s="12" customFormat="1">
      <c r="B106" s="196"/>
      <c r="C106" s="197"/>
      <c r="D106" s="187" t="s">
        <v>135</v>
      </c>
      <c r="E106" s="198" t="s">
        <v>1</v>
      </c>
      <c r="F106" s="199" t="s">
        <v>893</v>
      </c>
      <c r="G106" s="197"/>
      <c r="H106" s="200">
        <v>52.25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135</v>
      </c>
      <c r="AU106" s="206" t="s">
        <v>80</v>
      </c>
      <c r="AV106" s="12" t="s">
        <v>80</v>
      </c>
      <c r="AW106" s="12" t="s">
        <v>32</v>
      </c>
      <c r="AX106" s="12" t="s">
        <v>70</v>
      </c>
      <c r="AY106" s="206" t="s">
        <v>127</v>
      </c>
    </row>
    <row r="107" spans="2:65" s="12" customFormat="1">
      <c r="B107" s="196"/>
      <c r="C107" s="197"/>
      <c r="D107" s="187" t="s">
        <v>135</v>
      </c>
      <c r="E107" s="198" t="s">
        <v>1</v>
      </c>
      <c r="F107" s="199" t="s">
        <v>894</v>
      </c>
      <c r="G107" s="197"/>
      <c r="H107" s="200">
        <v>12.12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135</v>
      </c>
      <c r="AU107" s="206" t="s">
        <v>80</v>
      </c>
      <c r="AV107" s="12" t="s">
        <v>80</v>
      </c>
      <c r="AW107" s="12" t="s">
        <v>32</v>
      </c>
      <c r="AX107" s="12" t="s">
        <v>70</v>
      </c>
      <c r="AY107" s="206" t="s">
        <v>127</v>
      </c>
    </row>
    <row r="108" spans="2:65" s="12" customFormat="1">
      <c r="B108" s="196"/>
      <c r="C108" s="197"/>
      <c r="D108" s="187" t="s">
        <v>135</v>
      </c>
      <c r="E108" s="198" t="s">
        <v>1</v>
      </c>
      <c r="F108" s="199" t="s">
        <v>895</v>
      </c>
      <c r="G108" s="197"/>
      <c r="H108" s="200">
        <v>2.63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135</v>
      </c>
      <c r="AU108" s="206" t="s">
        <v>80</v>
      </c>
      <c r="AV108" s="12" t="s">
        <v>80</v>
      </c>
      <c r="AW108" s="12" t="s">
        <v>32</v>
      </c>
      <c r="AX108" s="12" t="s">
        <v>70</v>
      </c>
      <c r="AY108" s="206" t="s">
        <v>127</v>
      </c>
    </row>
    <row r="109" spans="2:65" s="13" customFormat="1">
      <c r="B109" s="207"/>
      <c r="C109" s="208"/>
      <c r="D109" s="187" t="s">
        <v>135</v>
      </c>
      <c r="E109" s="209" t="s">
        <v>1</v>
      </c>
      <c r="F109" s="210" t="s">
        <v>140</v>
      </c>
      <c r="G109" s="208"/>
      <c r="H109" s="211">
        <v>125.54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135</v>
      </c>
      <c r="AU109" s="217" t="s">
        <v>80</v>
      </c>
      <c r="AV109" s="13" t="s">
        <v>133</v>
      </c>
      <c r="AW109" s="13" t="s">
        <v>32</v>
      </c>
      <c r="AX109" s="13" t="s">
        <v>78</v>
      </c>
      <c r="AY109" s="217" t="s">
        <v>127</v>
      </c>
    </row>
    <row r="110" spans="2:65" s="1" customFormat="1" ht="16.5" customHeight="1">
      <c r="B110" s="33"/>
      <c r="C110" s="218" t="s">
        <v>80</v>
      </c>
      <c r="D110" s="218" t="s">
        <v>213</v>
      </c>
      <c r="E110" s="219" t="s">
        <v>896</v>
      </c>
      <c r="F110" s="220" t="s">
        <v>897</v>
      </c>
      <c r="G110" s="221" t="s">
        <v>199</v>
      </c>
      <c r="H110" s="222">
        <v>131.81700000000001</v>
      </c>
      <c r="I110" s="223"/>
      <c r="J110" s="224">
        <f>ROUND(I110*H110,2)</f>
        <v>0</v>
      </c>
      <c r="K110" s="220" t="s">
        <v>132</v>
      </c>
      <c r="L110" s="225"/>
      <c r="M110" s="226" t="s">
        <v>1</v>
      </c>
      <c r="N110" s="227" t="s">
        <v>41</v>
      </c>
      <c r="O110" s="59"/>
      <c r="P110" s="182">
        <f>O110*H110</f>
        <v>0</v>
      </c>
      <c r="Q110" s="182">
        <v>3.0000000000000001E-5</v>
      </c>
      <c r="R110" s="182">
        <f>Q110*H110</f>
        <v>3.9545100000000005E-3</v>
      </c>
      <c r="S110" s="182">
        <v>0</v>
      </c>
      <c r="T110" s="183">
        <f>S110*H110</f>
        <v>0</v>
      </c>
      <c r="AR110" s="16" t="s">
        <v>166</v>
      </c>
      <c r="AT110" s="16" t="s">
        <v>213</v>
      </c>
      <c r="AU110" s="16" t="s">
        <v>80</v>
      </c>
      <c r="AY110" s="16" t="s">
        <v>127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78</v>
      </c>
      <c r="BK110" s="184">
        <f>ROUND(I110*H110,2)</f>
        <v>0</v>
      </c>
      <c r="BL110" s="16" t="s">
        <v>133</v>
      </c>
      <c r="BM110" s="16" t="s">
        <v>898</v>
      </c>
    </row>
    <row r="111" spans="2:65" s="12" customFormat="1">
      <c r="B111" s="196"/>
      <c r="C111" s="197"/>
      <c r="D111" s="187" t="s">
        <v>135</v>
      </c>
      <c r="E111" s="197"/>
      <c r="F111" s="199" t="s">
        <v>899</v>
      </c>
      <c r="G111" s="197"/>
      <c r="H111" s="200">
        <v>131.81700000000001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135</v>
      </c>
      <c r="AU111" s="206" t="s">
        <v>80</v>
      </c>
      <c r="AV111" s="12" t="s">
        <v>80</v>
      </c>
      <c r="AW111" s="12" t="s">
        <v>4</v>
      </c>
      <c r="AX111" s="12" t="s">
        <v>78</v>
      </c>
      <c r="AY111" s="206" t="s">
        <v>127</v>
      </c>
    </row>
    <row r="112" spans="2:65" s="1" customFormat="1" ht="16.5" customHeight="1">
      <c r="B112" s="33"/>
      <c r="C112" s="173" t="s">
        <v>144</v>
      </c>
      <c r="D112" s="173" t="s">
        <v>128</v>
      </c>
      <c r="E112" s="174" t="s">
        <v>900</v>
      </c>
      <c r="F112" s="175" t="s">
        <v>230</v>
      </c>
      <c r="G112" s="176" t="s">
        <v>199</v>
      </c>
      <c r="H112" s="177">
        <v>125.54</v>
      </c>
      <c r="I112" s="178"/>
      <c r="J112" s="179">
        <f>ROUND(I112*H112,2)</f>
        <v>0</v>
      </c>
      <c r="K112" s="175" t="s">
        <v>1</v>
      </c>
      <c r="L112" s="37"/>
      <c r="M112" s="180" t="s">
        <v>1</v>
      </c>
      <c r="N112" s="181" t="s">
        <v>41</v>
      </c>
      <c r="O112" s="59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6" t="s">
        <v>133</v>
      </c>
      <c r="AT112" s="16" t="s">
        <v>128</v>
      </c>
      <c r="AU112" s="16" t="s">
        <v>80</v>
      </c>
      <c r="AY112" s="16" t="s">
        <v>127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78</v>
      </c>
      <c r="BK112" s="184">
        <f>ROUND(I112*H112,2)</f>
        <v>0</v>
      </c>
      <c r="BL112" s="16" t="s">
        <v>133</v>
      </c>
      <c r="BM112" s="16" t="s">
        <v>901</v>
      </c>
    </row>
    <row r="113" spans="2:65" s="12" customFormat="1">
      <c r="B113" s="196"/>
      <c r="C113" s="197"/>
      <c r="D113" s="187" t="s">
        <v>135</v>
      </c>
      <c r="E113" s="198" t="s">
        <v>1</v>
      </c>
      <c r="F113" s="199" t="s">
        <v>886</v>
      </c>
      <c r="G113" s="197"/>
      <c r="H113" s="200">
        <v>15.93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135</v>
      </c>
      <c r="AU113" s="206" t="s">
        <v>80</v>
      </c>
      <c r="AV113" s="12" t="s">
        <v>80</v>
      </c>
      <c r="AW113" s="12" t="s">
        <v>32</v>
      </c>
      <c r="AX113" s="12" t="s">
        <v>70</v>
      </c>
      <c r="AY113" s="206" t="s">
        <v>127</v>
      </c>
    </row>
    <row r="114" spans="2:65" s="12" customFormat="1">
      <c r="B114" s="196"/>
      <c r="C114" s="197"/>
      <c r="D114" s="187" t="s">
        <v>135</v>
      </c>
      <c r="E114" s="198" t="s">
        <v>1</v>
      </c>
      <c r="F114" s="199" t="s">
        <v>887</v>
      </c>
      <c r="G114" s="197"/>
      <c r="H114" s="200">
        <v>5.31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135</v>
      </c>
      <c r="AU114" s="206" t="s">
        <v>80</v>
      </c>
      <c r="AV114" s="12" t="s">
        <v>80</v>
      </c>
      <c r="AW114" s="12" t="s">
        <v>32</v>
      </c>
      <c r="AX114" s="12" t="s">
        <v>70</v>
      </c>
      <c r="AY114" s="206" t="s">
        <v>127</v>
      </c>
    </row>
    <row r="115" spans="2:65" s="12" customFormat="1">
      <c r="B115" s="196"/>
      <c r="C115" s="197"/>
      <c r="D115" s="187" t="s">
        <v>135</v>
      </c>
      <c r="E115" s="198" t="s">
        <v>1</v>
      </c>
      <c r="F115" s="199" t="s">
        <v>888</v>
      </c>
      <c r="G115" s="197"/>
      <c r="H115" s="200">
        <v>4.75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135</v>
      </c>
      <c r="AU115" s="206" t="s">
        <v>80</v>
      </c>
      <c r="AV115" s="12" t="s">
        <v>80</v>
      </c>
      <c r="AW115" s="12" t="s">
        <v>32</v>
      </c>
      <c r="AX115" s="12" t="s">
        <v>70</v>
      </c>
      <c r="AY115" s="206" t="s">
        <v>127</v>
      </c>
    </row>
    <row r="116" spans="2:65" s="12" customFormat="1">
      <c r="B116" s="196"/>
      <c r="C116" s="197"/>
      <c r="D116" s="187" t="s">
        <v>135</v>
      </c>
      <c r="E116" s="198" t="s">
        <v>1</v>
      </c>
      <c r="F116" s="199" t="s">
        <v>889</v>
      </c>
      <c r="G116" s="197"/>
      <c r="H116" s="200">
        <v>4.8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135</v>
      </c>
      <c r="AU116" s="206" t="s">
        <v>80</v>
      </c>
      <c r="AV116" s="12" t="s">
        <v>80</v>
      </c>
      <c r="AW116" s="12" t="s">
        <v>32</v>
      </c>
      <c r="AX116" s="12" t="s">
        <v>70</v>
      </c>
      <c r="AY116" s="206" t="s">
        <v>127</v>
      </c>
    </row>
    <row r="117" spans="2:65" s="12" customFormat="1">
      <c r="B117" s="196"/>
      <c r="C117" s="197"/>
      <c r="D117" s="187" t="s">
        <v>135</v>
      </c>
      <c r="E117" s="198" t="s">
        <v>1</v>
      </c>
      <c r="F117" s="199" t="s">
        <v>890</v>
      </c>
      <c r="G117" s="197"/>
      <c r="H117" s="200">
        <v>15.1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135</v>
      </c>
      <c r="AU117" s="206" t="s">
        <v>80</v>
      </c>
      <c r="AV117" s="12" t="s">
        <v>80</v>
      </c>
      <c r="AW117" s="12" t="s">
        <v>32</v>
      </c>
      <c r="AX117" s="12" t="s">
        <v>70</v>
      </c>
      <c r="AY117" s="206" t="s">
        <v>127</v>
      </c>
    </row>
    <row r="118" spans="2:65" s="12" customFormat="1">
      <c r="B118" s="196"/>
      <c r="C118" s="197"/>
      <c r="D118" s="187" t="s">
        <v>135</v>
      </c>
      <c r="E118" s="198" t="s">
        <v>1</v>
      </c>
      <c r="F118" s="199" t="s">
        <v>891</v>
      </c>
      <c r="G118" s="197"/>
      <c r="H118" s="200">
        <v>3.65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135</v>
      </c>
      <c r="AU118" s="206" t="s">
        <v>80</v>
      </c>
      <c r="AV118" s="12" t="s">
        <v>80</v>
      </c>
      <c r="AW118" s="12" t="s">
        <v>32</v>
      </c>
      <c r="AX118" s="12" t="s">
        <v>70</v>
      </c>
      <c r="AY118" s="206" t="s">
        <v>127</v>
      </c>
    </row>
    <row r="119" spans="2:65" s="12" customFormat="1">
      <c r="B119" s="196"/>
      <c r="C119" s="197"/>
      <c r="D119" s="187" t="s">
        <v>135</v>
      </c>
      <c r="E119" s="198" t="s">
        <v>1</v>
      </c>
      <c r="F119" s="199" t="s">
        <v>892</v>
      </c>
      <c r="G119" s="197"/>
      <c r="H119" s="200">
        <v>9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135</v>
      </c>
      <c r="AU119" s="206" t="s">
        <v>80</v>
      </c>
      <c r="AV119" s="12" t="s">
        <v>80</v>
      </c>
      <c r="AW119" s="12" t="s">
        <v>32</v>
      </c>
      <c r="AX119" s="12" t="s">
        <v>70</v>
      </c>
      <c r="AY119" s="206" t="s">
        <v>127</v>
      </c>
    </row>
    <row r="120" spans="2:65" s="12" customFormat="1">
      <c r="B120" s="196"/>
      <c r="C120" s="197"/>
      <c r="D120" s="187" t="s">
        <v>135</v>
      </c>
      <c r="E120" s="198" t="s">
        <v>1</v>
      </c>
      <c r="F120" s="199" t="s">
        <v>893</v>
      </c>
      <c r="G120" s="197"/>
      <c r="H120" s="200">
        <v>52.25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135</v>
      </c>
      <c r="AU120" s="206" t="s">
        <v>80</v>
      </c>
      <c r="AV120" s="12" t="s">
        <v>80</v>
      </c>
      <c r="AW120" s="12" t="s">
        <v>32</v>
      </c>
      <c r="AX120" s="12" t="s">
        <v>70</v>
      </c>
      <c r="AY120" s="206" t="s">
        <v>127</v>
      </c>
    </row>
    <row r="121" spans="2:65" s="12" customFormat="1">
      <c r="B121" s="196"/>
      <c r="C121" s="197"/>
      <c r="D121" s="187" t="s">
        <v>135</v>
      </c>
      <c r="E121" s="198" t="s">
        <v>1</v>
      </c>
      <c r="F121" s="199" t="s">
        <v>894</v>
      </c>
      <c r="G121" s="197"/>
      <c r="H121" s="200">
        <v>12.12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135</v>
      </c>
      <c r="AU121" s="206" t="s">
        <v>80</v>
      </c>
      <c r="AV121" s="12" t="s">
        <v>80</v>
      </c>
      <c r="AW121" s="12" t="s">
        <v>32</v>
      </c>
      <c r="AX121" s="12" t="s">
        <v>70</v>
      </c>
      <c r="AY121" s="206" t="s">
        <v>127</v>
      </c>
    </row>
    <row r="122" spans="2:65" s="12" customFormat="1">
      <c r="B122" s="196"/>
      <c r="C122" s="197"/>
      <c r="D122" s="187" t="s">
        <v>135</v>
      </c>
      <c r="E122" s="198" t="s">
        <v>1</v>
      </c>
      <c r="F122" s="199" t="s">
        <v>895</v>
      </c>
      <c r="G122" s="197"/>
      <c r="H122" s="200">
        <v>2.63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135</v>
      </c>
      <c r="AU122" s="206" t="s">
        <v>80</v>
      </c>
      <c r="AV122" s="12" t="s">
        <v>80</v>
      </c>
      <c r="AW122" s="12" t="s">
        <v>32</v>
      </c>
      <c r="AX122" s="12" t="s">
        <v>70</v>
      </c>
      <c r="AY122" s="206" t="s">
        <v>127</v>
      </c>
    </row>
    <row r="123" spans="2:65" s="13" customFormat="1">
      <c r="B123" s="207"/>
      <c r="C123" s="208"/>
      <c r="D123" s="187" t="s">
        <v>135</v>
      </c>
      <c r="E123" s="209" t="s">
        <v>1</v>
      </c>
      <c r="F123" s="210" t="s">
        <v>140</v>
      </c>
      <c r="G123" s="208"/>
      <c r="H123" s="211">
        <v>125.54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135</v>
      </c>
      <c r="AU123" s="217" t="s">
        <v>80</v>
      </c>
      <c r="AV123" s="13" t="s">
        <v>133</v>
      </c>
      <c r="AW123" s="13" t="s">
        <v>32</v>
      </c>
      <c r="AX123" s="13" t="s">
        <v>78</v>
      </c>
      <c r="AY123" s="217" t="s">
        <v>127</v>
      </c>
    </row>
    <row r="124" spans="2:65" s="1" customFormat="1" ht="16.5" customHeight="1">
      <c r="B124" s="33"/>
      <c r="C124" s="218" t="s">
        <v>133</v>
      </c>
      <c r="D124" s="218" t="s">
        <v>213</v>
      </c>
      <c r="E124" s="219" t="s">
        <v>252</v>
      </c>
      <c r="F124" s="220" t="s">
        <v>253</v>
      </c>
      <c r="G124" s="221" t="s">
        <v>199</v>
      </c>
      <c r="H124" s="222">
        <v>131.81700000000001</v>
      </c>
      <c r="I124" s="223"/>
      <c r="J124" s="224">
        <f>ROUND(I124*H124,2)</f>
        <v>0</v>
      </c>
      <c r="K124" s="220" t="s">
        <v>132</v>
      </c>
      <c r="L124" s="225"/>
      <c r="M124" s="226" t="s">
        <v>1</v>
      </c>
      <c r="N124" s="227" t="s">
        <v>41</v>
      </c>
      <c r="O124" s="59"/>
      <c r="P124" s="182">
        <f>O124*H124</f>
        <v>0</v>
      </c>
      <c r="Q124" s="182">
        <v>4.0000000000000003E-5</v>
      </c>
      <c r="R124" s="182">
        <f>Q124*H124</f>
        <v>5.2726800000000009E-3</v>
      </c>
      <c r="S124" s="182">
        <v>0</v>
      </c>
      <c r="T124" s="183">
        <f>S124*H124</f>
        <v>0</v>
      </c>
      <c r="AR124" s="16" t="s">
        <v>166</v>
      </c>
      <c r="AT124" s="16" t="s">
        <v>213</v>
      </c>
      <c r="AU124" s="16" t="s">
        <v>80</v>
      </c>
      <c r="AY124" s="16" t="s">
        <v>127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78</v>
      </c>
      <c r="BK124" s="184">
        <f>ROUND(I124*H124,2)</f>
        <v>0</v>
      </c>
      <c r="BL124" s="16" t="s">
        <v>133</v>
      </c>
      <c r="BM124" s="16" t="s">
        <v>902</v>
      </c>
    </row>
    <row r="125" spans="2:65" s="12" customFormat="1">
      <c r="B125" s="196"/>
      <c r="C125" s="197"/>
      <c r="D125" s="187" t="s">
        <v>135</v>
      </c>
      <c r="E125" s="197"/>
      <c r="F125" s="199" t="s">
        <v>899</v>
      </c>
      <c r="G125" s="197"/>
      <c r="H125" s="200">
        <v>131.81700000000001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135</v>
      </c>
      <c r="AU125" s="206" t="s">
        <v>80</v>
      </c>
      <c r="AV125" s="12" t="s">
        <v>80</v>
      </c>
      <c r="AW125" s="12" t="s">
        <v>4</v>
      </c>
      <c r="AX125" s="12" t="s">
        <v>78</v>
      </c>
      <c r="AY125" s="206" t="s">
        <v>127</v>
      </c>
    </row>
    <row r="126" spans="2:65" s="1" customFormat="1" ht="16.5" customHeight="1">
      <c r="B126" s="33"/>
      <c r="C126" s="173" t="s">
        <v>154</v>
      </c>
      <c r="D126" s="173" t="s">
        <v>128</v>
      </c>
      <c r="E126" s="174" t="s">
        <v>903</v>
      </c>
      <c r="F126" s="175" t="s">
        <v>904</v>
      </c>
      <c r="G126" s="176" t="s">
        <v>199</v>
      </c>
      <c r="H126" s="177">
        <v>37.661999999999999</v>
      </c>
      <c r="I126" s="178"/>
      <c r="J126" s="179">
        <f>ROUND(I126*H126,2)</f>
        <v>0</v>
      </c>
      <c r="K126" s="175" t="s">
        <v>1</v>
      </c>
      <c r="L126" s="37"/>
      <c r="M126" s="180" t="s">
        <v>1</v>
      </c>
      <c r="N126" s="181" t="s">
        <v>41</v>
      </c>
      <c r="O126" s="59"/>
      <c r="P126" s="182">
        <f>O126*H126</f>
        <v>0</v>
      </c>
      <c r="Q126" s="182">
        <v>3.2000000000000002E-3</v>
      </c>
      <c r="R126" s="182">
        <f>Q126*H126</f>
        <v>0.1205184</v>
      </c>
      <c r="S126" s="182">
        <v>0</v>
      </c>
      <c r="T126" s="183">
        <f>S126*H126</f>
        <v>0</v>
      </c>
      <c r="AR126" s="16" t="s">
        <v>133</v>
      </c>
      <c r="AT126" s="16" t="s">
        <v>128</v>
      </c>
      <c r="AU126" s="16" t="s">
        <v>80</v>
      </c>
      <c r="AY126" s="16" t="s">
        <v>127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78</v>
      </c>
      <c r="BK126" s="184">
        <f>ROUND(I126*H126,2)</f>
        <v>0</v>
      </c>
      <c r="BL126" s="16" t="s">
        <v>133</v>
      </c>
      <c r="BM126" s="16" t="s">
        <v>905</v>
      </c>
    </row>
    <row r="127" spans="2:65" s="11" customFormat="1">
      <c r="B127" s="185"/>
      <c r="C127" s="186"/>
      <c r="D127" s="187" t="s">
        <v>135</v>
      </c>
      <c r="E127" s="188" t="s">
        <v>1</v>
      </c>
      <c r="F127" s="189" t="s">
        <v>906</v>
      </c>
      <c r="G127" s="186"/>
      <c r="H127" s="188" t="s">
        <v>1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135</v>
      </c>
      <c r="AU127" s="195" t="s">
        <v>80</v>
      </c>
      <c r="AV127" s="11" t="s">
        <v>78</v>
      </c>
      <c r="AW127" s="11" t="s">
        <v>32</v>
      </c>
      <c r="AX127" s="11" t="s">
        <v>70</v>
      </c>
      <c r="AY127" s="195" t="s">
        <v>127</v>
      </c>
    </row>
    <row r="128" spans="2:65" s="12" customFormat="1">
      <c r="B128" s="196"/>
      <c r="C128" s="197"/>
      <c r="D128" s="187" t="s">
        <v>135</v>
      </c>
      <c r="E128" s="198" t="s">
        <v>1</v>
      </c>
      <c r="F128" s="199" t="s">
        <v>907</v>
      </c>
      <c r="G128" s="197"/>
      <c r="H128" s="200">
        <v>4.7789999999999999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135</v>
      </c>
      <c r="AU128" s="206" t="s">
        <v>80</v>
      </c>
      <c r="AV128" s="12" t="s">
        <v>80</v>
      </c>
      <c r="AW128" s="12" t="s">
        <v>32</v>
      </c>
      <c r="AX128" s="12" t="s">
        <v>70</v>
      </c>
      <c r="AY128" s="206" t="s">
        <v>127</v>
      </c>
    </row>
    <row r="129" spans="2:65" s="12" customFormat="1">
      <c r="B129" s="196"/>
      <c r="C129" s="197"/>
      <c r="D129" s="187" t="s">
        <v>135</v>
      </c>
      <c r="E129" s="198" t="s">
        <v>1</v>
      </c>
      <c r="F129" s="199" t="s">
        <v>908</v>
      </c>
      <c r="G129" s="197"/>
      <c r="H129" s="200">
        <v>1.593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135</v>
      </c>
      <c r="AU129" s="206" t="s">
        <v>80</v>
      </c>
      <c r="AV129" s="12" t="s">
        <v>80</v>
      </c>
      <c r="AW129" s="12" t="s">
        <v>32</v>
      </c>
      <c r="AX129" s="12" t="s">
        <v>70</v>
      </c>
      <c r="AY129" s="206" t="s">
        <v>127</v>
      </c>
    </row>
    <row r="130" spans="2:65" s="12" customFormat="1">
      <c r="B130" s="196"/>
      <c r="C130" s="197"/>
      <c r="D130" s="187" t="s">
        <v>135</v>
      </c>
      <c r="E130" s="198" t="s">
        <v>1</v>
      </c>
      <c r="F130" s="199" t="s">
        <v>909</v>
      </c>
      <c r="G130" s="197"/>
      <c r="H130" s="200">
        <v>1.425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135</v>
      </c>
      <c r="AU130" s="206" t="s">
        <v>80</v>
      </c>
      <c r="AV130" s="12" t="s">
        <v>80</v>
      </c>
      <c r="AW130" s="12" t="s">
        <v>32</v>
      </c>
      <c r="AX130" s="12" t="s">
        <v>70</v>
      </c>
      <c r="AY130" s="206" t="s">
        <v>127</v>
      </c>
    </row>
    <row r="131" spans="2:65" s="12" customFormat="1">
      <c r="B131" s="196"/>
      <c r="C131" s="197"/>
      <c r="D131" s="187" t="s">
        <v>135</v>
      </c>
      <c r="E131" s="198" t="s">
        <v>1</v>
      </c>
      <c r="F131" s="199" t="s">
        <v>910</v>
      </c>
      <c r="G131" s="197"/>
      <c r="H131" s="200">
        <v>1.44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135</v>
      </c>
      <c r="AU131" s="206" t="s">
        <v>80</v>
      </c>
      <c r="AV131" s="12" t="s">
        <v>80</v>
      </c>
      <c r="AW131" s="12" t="s">
        <v>32</v>
      </c>
      <c r="AX131" s="12" t="s">
        <v>70</v>
      </c>
      <c r="AY131" s="206" t="s">
        <v>127</v>
      </c>
    </row>
    <row r="132" spans="2:65" s="12" customFormat="1">
      <c r="B132" s="196"/>
      <c r="C132" s="197"/>
      <c r="D132" s="187" t="s">
        <v>135</v>
      </c>
      <c r="E132" s="198" t="s">
        <v>1</v>
      </c>
      <c r="F132" s="199" t="s">
        <v>911</v>
      </c>
      <c r="G132" s="197"/>
      <c r="H132" s="200">
        <v>4.53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135</v>
      </c>
      <c r="AU132" s="206" t="s">
        <v>80</v>
      </c>
      <c r="AV132" s="12" t="s">
        <v>80</v>
      </c>
      <c r="AW132" s="12" t="s">
        <v>32</v>
      </c>
      <c r="AX132" s="12" t="s">
        <v>70</v>
      </c>
      <c r="AY132" s="206" t="s">
        <v>127</v>
      </c>
    </row>
    <row r="133" spans="2:65" s="12" customFormat="1">
      <c r="B133" s="196"/>
      <c r="C133" s="197"/>
      <c r="D133" s="187" t="s">
        <v>135</v>
      </c>
      <c r="E133" s="198" t="s">
        <v>1</v>
      </c>
      <c r="F133" s="199" t="s">
        <v>912</v>
      </c>
      <c r="G133" s="197"/>
      <c r="H133" s="200">
        <v>1.095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135</v>
      </c>
      <c r="AU133" s="206" t="s">
        <v>80</v>
      </c>
      <c r="AV133" s="12" t="s">
        <v>80</v>
      </c>
      <c r="AW133" s="12" t="s">
        <v>32</v>
      </c>
      <c r="AX133" s="12" t="s">
        <v>70</v>
      </c>
      <c r="AY133" s="206" t="s">
        <v>127</v>
      </c>
    </row>
    <row r="134" spans="2:65" s="12" customFormat="1">
      <c r="B134" s="196"/>
      <c r="C134" s="197"/>
      <c r="D134" s="187" t="s">
        <v>135</v>
      </c>
      <c r="E134" s="198" t="s">
        <v>1</v>
      </c>
      <c r="F134" s="199" t="s">
        <v>913</v>
      </c>
      <c r="G134" s="197"/>
      <c r="H134" s="200">
        <v>2.7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135</v>
      </c>
      <c r="AU134" s="206" t="s">
        <v>80</v>
      </c>
      <c r="AV134" s="12" t="s">
        <v>80</v>
      </c>
      <c r="AW134" s="12" t="s">
        <v>32</v>
      </c>
      <c r="AX134" s="12" t="s">
        <v>70</v>
      </c>
      <c r="AY134" s="206" t="s">
        <v>127</v>
      </c>
    </row>
    <row r="135" spans="2:65" s="12" customFormat="1">
      <c r="B135" s="196"/>
      <c r="C135" s="197"/>
      <c r="D135" s="187" t="s">
        <v>135</v>
      </c>
      <c r="E135" s="198" t="s">
        <v>1</v>
      </c>
      <c r="F135" s="199" t="s">
        <v>914</v>
      </c>
      <c r="G135" s="197"/>
      <c r="H135" s="200">
        <v>15.675000000000001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135</v>
      </c>
      <c r="AU135" s="206" t="s">
        <v>80</v>
      </c>
      <c r="AV135" s="12" t="s">
        <v>80</v>
      </c>
      <c r="AW135" s="12" t="s">
        <v>32</v>
      </c>
      <c r="AX135" s="12" t="s">
        <v>70</v>
      </c>
      <c r="AY135" s="206" t="s">
        <v>127</v>
      </c>
    </row>
    <row r="136" spans="2:65" s="12" customFormat="1">
      <c r="B136" s="196"/>
      <c r="C136" s="197"/>
      <c r="D136" s="187" t="s">
        <v>135</v>
      </c>
      <c r="E136" s="198" t="s">
        <v>1</v>
      </c>
      <c r="F136" s="199" t="s">
        <v>915</v>
      </c>
      <c r="G136" s="197"/>
      <c r="H136" s="200">
        <v>3.6360000000000001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135</v>
      </c>
      <c r="AU136" s="206" t="s">
        <v>80</v>
      </c>
      <c r="AV136" s="12" t="s">
        <v>80</v>
      </c>
      <c r="AW136" s="12" t="s">
        <v>32</v>
      </c>
      <c r="AX136" s="12" t="s">
        <v>70</v>
      </c>
      <c r="AY136" s="206" t="s">
        <v>127</v>
      </c>
    </row>
    <row r="137" spans="2:65" s="12" customFormat="1">
      <c r="B137" s="196"/>
      <c r="C137" s="197"/>
      <c r="D137" s="187" t="s">
        <v>135</v>
      </c>
      <c r="E137" s="198" t="s">
        <v>1</v>
      </c>
      <c r="F137" s="199" t="s">
        <v>916</v>
      </c>
      <c r="G137" s="197"/>
      <c r="H137" s="200">
        <v>0.78900000000000003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135</v>
      </c>
      <c r="AU137" s="206" t="s">
        <v>80</v>
      </c>
      <c r="AV137" s="12" t="s">
        <v>80</v>
      </c>
      <c r="AW137" s="12" t="s">
        <v>32</v>
      </c>
      <c r="AX137" s="12" t="s">
        <v>70</v>
      </c>
      <c r="AY137" s="206" t="s">
        <v>127</v>
      </c>
    </row>
    <row r="138" spans="2:65" s="13" customFormat="1">
      <c r="B138" s="207"/>
      <c r="C138" s="208"/>
      <c r="D138" s="187" t="s">
        <v>135</v>
      </c>
      <c r="E138" s="209" t="s">
        <v>1</v>
      </c>
      <c r="F138" s="210" t="s">
        <v>140</v>
      </c>
      <c r="G138" s="208"/>
      <c r="H138" s="211">
        <v>37.661999999999999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135</v>
      </c>
      <c r="AU138" s="217" t="s">
        <v>80</v>
      </c>
      <c r="AV138" s="13" t="s">
        <v>133</v>
      </c>
      <c r="AW138" s="13" t="s">
        <v>32</v>
      </c>
      <c r="AX138" s="13" t="s">
        <v>78</v>
      </c>
      <c r="AY138" s="217" t="s">
        <v>127</v>
      </c>
    </row>
    <row r="139" spans="2:65" s="1" customFormat="1" ht="16.5" customHeight="1">
      <c r="B139" s="33"/>
      <c r="C139" s="218" t="s">
        <v>158</v>
      </c>
      <c r="D139" s="218" t="s">
        <v>213</v>
      </c>
      <c r="E139" s="219" t="s">
        <v>917</v>
      </c>
      <c r="F139" s="220" t="s">
        <v>918</v>
      </c>
      <c r="G139" s="221" t="s">
        <v>131</v>
      </c>
      <c r="H139" s="222">
        <v>12.428000000000001</v>
      </c>
      <c r="I139" s="223"/>
      <c r="J139" s="224">
        <f>ROUND(I139*H139,2)</f>
        <v>0</v>
      </c>
      <c r="K139" s="220" t="s">
        <v>132</v>
      </c>
      <c r="L139" s="225"/>
      <c r="M139" s="226" t="s">
        <v>1</v>
      </c>
      <c r="N139" s="227" t="s">
        <v>41</v>
      </c>
      <c r="O139" s="59"/>
      <c r="P139" s="182">
        <f>O139*H139</f>
        <v>0</v>
      </c>
      <c r="Q139" s="182">
        <v>1.1999999999999999E-3</v>
      </c>
      <c r="R139" s="182">
        <f>Q139*H139</f>
        <v>1.4913599999999999E-2</v>
      </c>
      <c r="S139" s="182">
        <v>0</v>
      </c>
      <c r="T139" s="183">
        <f>S139*H139</f>
        <v>0</v>
      </c>
      <c r="AR139" s="16" t="s">
        <v>166</v>
      </c>
      <c r="AT139" s="16" t="s">
        <v>213</v>
      </c>
      <c r="AU139" s="16" t="s">
        <v>80</v>
      </c>
      <c r="AY139" s="16" t="s">
        <v>127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78</v>
      </c>
      <c r="BK139" s="184">
        <f>ROUND(I139*H139,2)</f>
        <v>0</v>
      </c>
      <c r="BL139" s="16" t="s">
        <v>133</v>
      </c>
      <c r="BM139" s="16" t="s">
        <v>919</v>
      </c>
    </row>
    <row r="140" spans="2:65" s="12" customFormat="1">
      <c r="B140" s="196"/>
      <c r="C140" s="197"/>
      <c r="D140" s="187" t="s">
        <v>135</v>
      </c>
      <c r="E140" s="198" t="s">
        <v>1</v>
      </c>
      <c r="F140" s="199" t="s">
        <v>920</v>
      </c>
      <c r="G140" s="197"/>
      <c r="H140" s="200">
        <v>12.428000000000001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135</v>
      </c>
      <c r="AU140" s="206" t="s">
        <v>80</v>
      </c>
      <c r="AV140" s="12" t="s">
        <v>80</v>
      </c>
      <c r="AW140" s="12" t="s">
        <v>32</v>
      </c>
      <c r="AX140" s="12" t="s">
        <v>70</v>
      </c>
      <c r="AY140" s="206" t="s">
        <v>127</v>
      </c>
    </row>
    <row r="141" spans="2:65" s="13" customFormat="1">
      <c r="B141" s="207"/>
      <c r="C141" s="208"/>
      <c r="D141" s="187" t="s">
        <v>135</v>
      </c>
      <c r="E141" s="209" t="s">
        <v>1</v>
      </c>
      <c r="F141" s="210" t="s">
        <v>140</v>
      </c>
      <c r="G141" s="208"/>
      <c r="H141" s="211">
        <v>12.428000000000001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135</v>
      </c>
      <c r="AU141" s="217" t="s">
        <v>80</v>
      </c>
      <c r="AV141" s="13" t="s">
        <v>133</v>
      </c>
      <c r="AW141" s="13" t="s">
        <v>32</v>
      </c>
      <c r="AX141" s="13" t="s">
        <v>78</v>
      </c>
      <c r="AY141" s="217" t="s">
        <v>127</v>
      </c>
    </row>
    <row r="142" spans="2:65" s="1" customFormat="1" ht="16.5" customHeight="1">
      <c r="B142" s="33"/>
      <c r="C142" s="173" t="s">
        <v>162</v>
      </c>
      <c r="D142" s="173" t="s">
        <v>128</v>
      </c>
      <c r="E142" s="174" t="s">
        <v>921</v>
      </c>
      <c r="F142" s="175" t="s">
        <v>922</v>
      </c>
      <c r="G142" s="176" t="s">
        <v>131</v>
      </c>
      <c r="H142" s="177">
        <v>36.448999999999998</v>
      </c>
      <c r="I142" s="178"/>
      <c r="J142" s="179">
        <f>ROUND(I142*H142,2)</f>
        <v>0</v>
      </c>
      <c r="K142" s="175" t="s">
        <v>132</v>
      </c>
      <c r="L142" s="37"/>
      <c r="M142" s="180" t="s">
        <v>1</v>
      </c>
      <c r="N142" s="181" t="s">
        <v>41</v>
      </c>
      <c r="O142" s="59"/>
      <c r="P142" s="182">
        <f>O142*H142</f>
        <v>0</v>
      </c>
      <c r="Q142" s="182">
        <v>3.0450000000000001E-2</v>
      </c>
      <c r="R142" s="182">
        <f>Q142*H142</f>
        <v>1.1098720499999999</v>
      </c>
      <c r="S142" s="182">
        <v>0</v>
      </c>
      <c r="T142" s="183">
        <f>S142*H142</f>
        <v>0</v>
      </c>
      <c r="AR142" s="16" t="s">
        <v>133</v>
      </c>
      <c r="AT142" s="16" t="s">
        <v>128</v>
      </c>
      <c r="AU142" s="16" t="s">
        <v>80</v>
      </c>
      <c r="AY142" s="16" t="s">
        <v>127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78</v>
      </c>
      <c r="BK142" s="184">
        <f>ROUND(I142*H142,2)</f>
        <v>0</v>
      </c>
      <c r="BL142" s="16" t="s">
        <v>133</v>
      </c>
      <c r="BM142" s="16" t="s">
        <v>923</v>
      </c>
    </row>
    <row r="143" spans="2:65" s="11" customFormat="1">
      <c r="B143" s="185"/>
      <c r="C143" s="186"/>
      <c r="D143" s="187" t="s">
        <v>135</v>
      </c>
      <c r="E143" s="188" t="s">
        <v>1</v>
      </c>
      <c r="F143" s="189" t="s">
        <v>924</v>
      </c>
      <c r="G143" s="186"/>
      <c r="H143" s="188" t="s">
        <v>1</v>
      </c>
      <c r="I143" s="190"/>
      <c r="J143" s="186"/>
      <c r="K143" s="186"/>
      <c r="L143" s="191"/>
      <c r="M143" s="192"/>
      <c r="N143" s="193"/>
      <c r="O143" s="193"/>
      <c r="P143" s="193"/>
      <c r="Q143" s="193"/>
      <c r="R143" s="193"/>
      <c r="S143" s="193"/>
      <c r="T143" s="194"/>
      <c r="AT143" s="195" t="s">
        <v>135</v>
      </c>
      <c r="AU143" s="195" t="s">
        <v>80</v>
      </c>
      <c r="AV143" s="11" t="s">
        <v>78</v>
      </c>
      <c r="AW143" s="11" t="s">
        <v>32</v>
      </c>
      <c r="AX143" s="11" t="s">
        <v>70</v>
      </c>
      <c r="AY143" s="195" t="s">
        <v>127</v>
      </c>
    </row>
    <row r="144" spans="2:65" s="12" customFormat="1">
      <c r="B144" s="196"/>
      <c r="C144" s="197"/>
      <c r="D144" s="187" t="s">
        <v>135</v>
      </c>
      <c r="E144" s="198" t="s">
        <v>1</v>
      </c>
      <c r="F144" s="199" t="s">
        <v>925</v>
      </c>
      <c r="G144" s="197"/>
      <c r="H144" s="200">
        <v>6.85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135</v>
      </c>
      <c r="AU144" s="206" t="s">
        <v>80</v>
      </c>
      <c r="AV144" s="12" t="s">
        <v>80</v>
      </c>
      <c r="AW144" s="12" t="s">
        <v>32</v>
      </c>
      <c r="AX144" s="12" t="s">
        <v>70</v>
      </c>
      <c r="AY144" s="206" t="s">
        <v>127</v>
      </c>
    </row>
    <row r="145" spans="2:65" s="12" customFormat="1">
      <c r="B145" s="196"/>
      <c r="C145" s="197"/>
      <c r="D145" s="187" t="s">
        <v>135</v>
      </c>
      <c r="E145" s="198" t="s">
        <v>1</v>
      </c>
      <c r="F145" s="199" t="s">
        <v>926</v>
      </c>
      <c r="G145" s="197"/>
      <c r="H145" s="200">
        <v>2.2829999999999999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135</v>
      </c>
      <c r="AU145" s="206" t="s">
        <v>80</v>
      </c>
      <c r="AV145" s="12" t="s">
        <v>80</v>
      </c>
      <c r="AW145" s="12" t="s">
        <v>32</v>
      </c>
      <c r="AX145" s="12" t="s">
        <v>70</v>
      </c>
      <c r="AY145" s="206" t="s">
        <v>127</v>
      </c>
    </row>
    <row r="146" spans="2:65" s="12" customFormat="1">
      <c r="B146" s="196"/>
      <c r="C146" s="197"/>
      <c r="D146" s="187" t="s">
        <v>135</v>
      </c>
      <c r="E146" s="198" t="s">
        <v>1</v>
      </c>
      <c r="F146" s="199" t="s">
        <v>927</v>
      </c>
      <c r="G146" s="197"/>
      <c r="H146" s="200">
        <v>1.1879999999999999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135</v>
      </c>
      <c r="AU146" s="206" t="s">
        <v>80</v>
      </c>
      <c r="AV146" s="12" t="s">
        <v>80</v>
      </c>
      <c r="AW146" s="12" t="s">
        <v>32</v>
      </c>
      <c r="AX146" s="12" t="s">
        <v>70</v>
      </c>
      <c r="AY146" s="206" t="s">
        <v>127</v>
      </c>
    </row>
    <row r="147" spans="2:65" s="12" customFormat="1">
      <c r="B147" s="196"/>
      <c r="C147" s="197"/>
      <c r="D147" s="187" t="s">
        <v>135</v>
      </c>
      <c r="E147" s="198" t="s">
        <v>1</v>
      </c>
      <c r="F147" s="199" t="s">
        <v>928</v>
      </c>
      <c r="G147" s="197"/>
      <c r="H147" s="200">
        <v>2.16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135</v>
      </c>
      <c r="AU147" s="206" t="s">
        <v>80</v>
      </c>
      <c r="AV147" s="12" t="s">
        <v>80</v>
      </c>
      <c r="AW147" s="12" t="s">
        <v>32</v>
      </c>
      <c r="AX147" s="12" t="s">
        <v>70</v>
      </c>
      <c r="AY147" s="206" t="s">
        <v>127</v>
      </c>
    </row>
    <row r="148" spans="2:65" s="12" customFormat="1">
      <c r="B148" s="196"/>
      <c r="C148" s="197"/>
      <c r="D148" s="187" t="s">
        <v>135</v>
      </c>
      <c r="E148" s="198" t="s">
        <v>1</v>
      </c>
      <c r="F148" s="199" t="s">
        <v>929</v>
      </c>
      <c r="G148" s="197"/>
      <c r="H148" s="200">
        <v>3.7749999999999999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135</v>
      </c>
      <c r="AU148" s="206" t="s">
        <v>80</v>
      </c>
      <c r="AV148" s="12" t="s">
        <v>80</v>
      </c>
      <c r="AW148" s="12" t="s">
        <v>32</v>
      </c>
      <c r="AX148" s="12" t="s">
        <v>70</v>
      </c>
      <c r="AY148" s="206" t="s">
        <v>127</v>
      </c>
    </row>
    <row r="149" spans="2:65" s="12" customFormat="1">
      <c r="B149" s="196"/>
      <c r="C149" s="197"/>
      <c r="D149" s="187" t="s">
        <v>135</v>
      </c>
      <c r="E149" s="198" t="s">
        <v>1</v>
      </c>
      <c r="F149" s="199" t="s">
        <v>930</v>
      </c>
      <c r="G149" s="197"/>
      <c r="H149" s="200">
        <v>1.57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135</v>
      </c>
      <c r="AU149" s="206" t="s">
        <v>80</v>
      </c>
      <c r="AV149" s="12" t="s">
        <v>80</v>
      </c>
      <c r="AW149" s="12" t="s">
        <v>32</v>
      </c>
      <c r="AX149" s="12" t="s">
        <v>70</v>
      </c>
      <c r="AY149" s="206" t="s">
        <v>127</v>
      </c>
    </row>
    <row r="150" spans="2:65" s="12" customFormat="1">
      <c r="B150" s="196"/>
      <c r="C150" s="197"/>
      <c r="D150" s="187" t="s">
        <v>135</v>
      </c>
      <c r="E150" s="198" t="s">
        <v>1</v>
      </c>
      <c r="F150" s="199" t="s">
        <v>931</v>
      </c>
      <c r="G150" s="197"/>
      <c r="H150" s="200">
        <v>1.35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135</v>
      </c>
      <c r="AU150" s="206" t="s">
        <v>80</v>
      </c>
      <c r="AV150" s="12" t="s">
        <v>80</v>
      </c>
      <c r="AW150" s="12" t="s">
        <v>32</v>
      </c>
      <c r="AX150" s="12" t="s">
        <v>70</v>
      </c>
      <c r="AY150" s="206" t="s">
        <v>127</v>
      </c>
    </row>
    <row r="151" spans="2:65" s="12" customFormat="1">
      <c r="B151" s="196"/>
      <c r="C151" s="197"/>
      <c r="D151" s="187" t="s">
        <v>135</v>
      </c>
      <c r="E151" s="198" t="s">
        <v>1</v>
      </c>
      <c r="F151" s="199" t="s">
        <v>932</v>
      </c>
      <c r="G151" s="197"/>
      <c r="H151" s="200">
        <v>13.585000000000001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135</v>
      </c>
      <c r="AU151" s="206" t="s">
        <v>80</v>
      </c>
      <c r="AV151" s="12" t="s">
        <v>80</v>
      </c>
      <c r="AW151" s="12" t="s">
        <v>32</v>
      </c>
      <c r="AX151" s="12" t="s">
        <v>70</v>
      </c>
      <c r="AY151" s="206" t="s">
        <v>127</v>
      </c>
    </row>
    <row r="152" spans="2:65" s="12" customFormat="1">
      <c r="B152" s="196"/>
      <c r="C152" s="197"/>
      <c r="D152" s="187" t="s">
        <v>135</v>
      </c>
      <c r="E152" s="198" t="s">
        <v>1</v>
      </c>
      <c r="F152" s="199" t="s">
        <v>933</v>
      </c>
      <c r="G152" s="197"/>
      <c r="H152" s="200">
        <v>3.03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135</v>
      </c>
      <c r="AU152" s="206" t="s">
        <v>80</v>
      </c>
      <c r="AV152" s="12" t="s">
        <v>80</v>
      </c>
      <c r="AW152" s="12" t="s">
        <v>32</v>
      </c>
      <c r="AX152" s="12" t="s">
        <v>70</v>
      </c>
      <c r="AY152" s="206" t="s">
        <v>127</v>
      </c>
    </row>
    <row r="153" spans="2:65" s="12" customFormat="1">
      <c r="B153" s="196"/>
      <c r="C153" s="197"/>
      <c r="D153" s="187" t="s">
        <v>135</v>
      </c>
      <c r="E153" s="198" t="s">
        <v>1</v>
      </c>
      <c r="F153" s="199" t="s">
        <v>934</v>
      </c>
      <c r="G153" s="197"/>
      <c r="H153" s="200">
        <v>0.65800000000000003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135</v>
      </c>
      <c r="AU153" s="206" t="s">
        <v>80</v>
      </c>
      <c r="AV153" s="12" t="s">
        <v>80</v>
      </c>
      <c r="AW153" s="12" t="s">
        <v>32</v>
      </c>
      <c r="AX153" s="12" t="s">
        <v>70</v>
      </c>
      <c r="AY153" s="206" t="s">
        <v>127</v>
      </c>
    </row>
    <row r="154" spans="2:65" s="13" customFormat="1">
      <c r="B154" s="207"/>
      <c r="C154" s="208"/>
      <c r="D154" s="187" t="s">
        <v>135</v>
      </c>
      <c r="E154" s="209" t="s">
        <v>1</v>
      </c>
      <c r="F154" s="210" t="s">
        <v>140</v>
      </c>
      <c r="G154" s="208"/>
      <c r="H154" s="211">
        <v>36.448999999999998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135</v>
      </c>
      <c r="AU154" s="217" t="s">
        <v>80</v>
      </c>
      <c r="AV154" s="13" t="s">
        <v>133</v>
      </c>
      <c r="AW154" s="13" t="s">
        <v>32</v>
      </c>
      <c r="AX154" s="13" t="s">
        <v>78</v>
      </c>
      <c r="AY154" s="217" t="s">
        <v>127</v>
      </c>
    </row>
    <row r="155" spans="2:65" s="1" customFormat="1" ht="16.5" customHeight="1">
      <c r="B155" s="33"/>
      <c r="C155" s="173" t="s">
        <v>166</v>
      </c>
      <c r="D155" s="173" t="s">
        <v>128</v>
      </c>
      <c r="E155" s="174" t="s">
        <v>935</v>
      </c>
      <c r="F155" s="175" t="s">
        <v>936</v>
      </c>
      <c r="G155" s="176" t="s">
        <v>131</v>
      </c>
      <c r="H155" s="177">
        <v>36.448999999999998</v>
      </c>
      <c r="I155" s="178"/>
      <c r="J155" s="179">
        <f>ROUND(I155*H155,2)</f>
        <v>0</v>
      </c>
      <c r="K155" s="175" t="s">
        <v>1</v>
      </c>
      <c r="L155" s="37"/>
      <c r="M155" s="180" t="s">
        <v>1</v>
      </c>
      <c r="N155" s="181" t="s">
        <v>41</v>
      </c>
      <c r="O155" s="59"/>
      <c r="P155" s="182">
        <f>O155*H155</f>
        <v>0</v>
      </c>
      <c r="Q155" s="182">
        <v>4.9800000000000001E-3</v>
      </c>
      <c r="R155" s="182">
        <f>Q155*H155</f>
        <v>0.18151602</v>
      </c>
      <c r="S155" s="182">
        <v>0</v>
      </c>
      <c r="T155" s="183">
        <f>S155*H155</f>
        <v>0</v>
      </c>
      <c r="AR155" s="16" t="s">
        <v>133</v>
      </c>
      <c r="AT155" s="16" t="s">
        <v>128</v>
      </c>
      <c r="AU155" s="16" t="s">
        <v>80</v>
      </c>
      <c r="AY155" s="16" t="s">
        <v>127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78</v>
      </c>
      <c r="BK155" s="184">
        <f>ROUND(I155*H155,2)</f>
        <v>0</v>
      </c>
      <c r="BL155" s="16" t="s">
        <v>133</v>
      </c>
      <c r="BM155" s="16" t="s">
        <v>937</v>
      </c>
    </row>
    <row r="156" spans="2:65" s="1" customFormat="1" ht="16.5" customHeight="1">
      <c r="B156" s="33"/>
      <c r="C156" s="173" t="s">
        <v>170</v>
      </c>
      <c r="D156" s="173" t="s">
        <v>128</v>
      </c>
      <c r="E156" s="174" t="s">
        <v>938</v>
      </c>
      <c r="F156" s="175" t="s">
        <v>939</v>
      </c>
      <c r="G156" s="176" t="s">
        <v>131</v>
      </c>
      <c r="H156" s="177">
        <v>61.557000000000002</v>
      </c>
      <c r="I156" s="178"/>
      <c r="J156" s="179">
        <f>ROUND(I156*H156,2)</f>
        <v>0</v>
      </c>
      <c r="K156" s="175" t="s">
        <v>1</v>
      </c>
      <c r="L156" s="37"/>
      <c r="M156" s="180" t="s">
        <v>1</v>
      </c>
      <c r="N156" s="181" t="s">
        <v>41</v>
      </c>
      <c r="O156" s="59"/>
      <c r="P156" s="182">
        <f>O156*H156</f>
        <v>0</v>
      </c>
      <c r="Q156" s="182">
        <v>3.0000000000000001E-3</v>
      </c>
      <c r="R156" s="182">
        <f>Q156*H156</f>
        <v>0.184671</v>
      </c>
      <c r="S156" s="182">
        <v>0</v>
      </c>
      <c r="T156" s="183">
        <f>S156*H156</f>
        <v>0</v>
      </c>
      <c r="AR156" s="16" t="s">
        <v>133</v>
      </c>
      <c r="AT156" s="16" t="s">
        <v>128</v>
      </c>
      <c r="AU156" s="16" t="s">
        <v>80</v>
      </c>
      <c r="AY156" s="16" t="s">
        <v>127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78</v>
      </c>
      <c r="BK156" s="184">
        <f>ROUND(I156*H156,2)</f>
        <v>0</v>
      </c>
      <c r="BL156" s="16" t="s">
        <v>133</v>
      </c>
      <c r="BM156" s="16" t="s">
        <v>940</v>
      </c>
    </row>
    <row r="157" spans="2:65" s="12" customFormat="1">
      <c r="B157" s="196"/>
      <c r="C157" s="197"/>
      <c r="D157" s="187" t="s">
        <v>135</v>
      </c>
      <c r="E157" s="198" t="s">
        <v>1</v>
      </c>
      <c r="F157" s="199" t="s">
        <v>941</v>
      </c>
      <c r="G157" s="197"/>
      <c r="H157" s="200">
        <v>10.036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135</v>
      </c>
      <c r="AU157" s="206" t="s">
        <v>80</v>
      </c>
      <c r="AV157" s="12" t="s">
        <v>80</v>
      </c>
      <c r="AW157" s="12" t="s">
        <v>32</v>
      </c>
      <c r="AX157" s="12" t="s">
        <v>70</v>
      </c>
      <c r="AY157" s="206" t="s">
        <v>127</v>
      </c>
    </row>
    <row r="158" spans="2:65" s="12" customFormat="1">
      <c r="B158" s="196"/>
      <c r="C158" s="197"/>
      <c r="D158" s="187" t="s">
        <v>135</v>
      </c>
      <c r="E158" s="198" t="s">
        <v>1</v>
      </c>
      <c r="F158" s="199" t="s">
        <v>942</v>
      </c>
      <c r="G158" s="197"/>
      <c r="H158" s="200">
        <v>3.3450000000000002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135</v>
      </c>
      <c r="AU158" s="206" t="s">
        <v>80</v>
      </c>
      <c r="AV158" s="12" t="s">
        <v>80</v>
      </c>
      <c r="AW158" s="12" t="s">
        <v>32</v>
      </c>
      <c r="AX158" s="12" t="s">
        <v>70</v>
      </c>
      <c r="AY158" s="206" t="s">
        <v>127</v>
      </c>
    </row>
    <row r="159" spans="2:65" s="12" customFormat="1">
      <c r="B159" s="196"/>
      <c r="C159" s="197"/>
      <c r="D159" s="187" t="s">
        <v>135</v>
      </c>
      <c r="E159" s="198" t="s">
        <v>1</v>
      </c>
      <c r="F159" s="199" t="s">
        <v>943</v>
      </c>
      <c r="G159" s="197"/>
      <c r="H159" s="200">
        <v>2.1379999999999999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135</v>
      </c>
      <c r="AU159" s="206" t="s">
        <v>80</v>
      </c>
      <c r="AV159" s="12" t="s">
        <v>80</v>
      </c>
      <c r="AW159" s="12" t="s">
        <v>32</v>
      </c>
      <c r="AX159" s="12" t="s">
        <v>70</v>
      </c>
      <c r="AY159" s="206" t="s">
        <v>127</v>
      </c>
    </row>
    <row r="160" spans="2:65" s="12" customFormat="1">
      <c r="B160" s="196"/>
      <c r="C160" s="197"/>
      <c r="D160" s="187" t="s">
        <v>135</v>
      </c>
      <c r="E160" s="198" t="s">
        <v>1</v>
      </c>
      <c r="F160" s="199" t="s">
        <v>944</v>
      </c>
      <c r="G160" s="197"/>
      <c r="H160" s="200">
        <v>3.12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135</v>
      </c>
      <c r="AU160" s="206" t="s">
        <v>80</v>
      </c>
      <c r="AV160" s="12" t="s">
        <v>80</v>
      </c>
      <c r="AW160" s="12" t="s">
        <v>32</v>
      </c>
      <c r="AX160" s="12" t="s">
        <v>70</v>
      </c>
      <c r="AY160" s="206" t="s">
        <v>127</v>
      </c>
    </row>
    <row r="161" spans="2:65" s="12" customFormat="1">
      <c r="B161" s="196"/>
      <c r="C161" s="197"/>
      <c r="D161" s="187" t="s">
        <v>135</v>
      </c>
      <c r="E161" s="198" t="s">
        <v>1</v>
      </c>
      <c r="F161" s="199" t="s">
        <v>945</v>
      </c>
      <c r="G161" s="197"/>
      <c r="H161" s="200">
        <v>6.7949999999999999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135</v>
      </c>
      <c r="AU161" s="206" t="s">
        <v>80</v>
      </c>
      <c r="AV161" s="12" t="s">
        <v>80</v>
      </c>
      <c r="AW161" s="12" t="s">
        <v>32</v>
      </c>
      <c r="AX161" s="12" t="s">
        <v>70</v>
      </c>
      <c r="AY161" s="206" t="s">
        <v>127</v>
      </c>
    </row>
    <row r="162" spans="2:65" s="12" customFormat="1">
      <c r="B162" s="196"/>
      <c r="C162" s="197"/>
      <c r="D162" s="187" t="s">
        <v>135</v>
      </c>
      <c r="E162" s="198" t="s">
        <v>1</v>
      </c>
      <c r="F162" s="199" t="s">
        <v>946</v>
      </c>
      <c r="G162" s="197"/>
      <c r="H162" s="200">
        <v>2.2999999999999998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135</v>
      </c>
      <c r="AU162" s="206" t="s">
        <v>80</v>
      </c>
      <c r="AV162" s="12" t="s">
        <v>80</v>
      </c>
      <c r="AW162" s="12" t="s">
        <v>32</v>
      </c>
      <c r="AX162" s="12" t="s">
        <v>70</v>
      </c>
      <c r="AY162" s="206" t="s">
        <v>127</v>
      </c>
    </row>
    <row r="163" spans="2:65" s="12" customFormat="1">
      <c r="B163" s="196"/>
      <c r="C163" s="197"/>
      <c r="D163" s="187" t="s">
        <v>135</v>
      </c>
      <c r="E163" s="198" t="s">
        <v>1</v>
      </c>
      <c r="F163" s="199" t="s">
        <v>947</v>
      </c>
      <c r="G163" s="197"/>
      <c r="H163" s="200">
        <v>3.15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135</v>
      </c>
      <c r="AU163" s="206" t="s">
        <v>80</v>
      </c>
      <c r="AV163" s="12" t="s">
        <v>80</v>
      </c>
      <c r="AW163" s="12" t="s">
        <v>32</v>
      </c>
      <c r="AX163" s="12" t="s">
        <v>70</v>
      </c>
      <c r="AY163" s="206" t="s">
        <v>127</v>
      </c>
    </row>
    <row r="164" spans="2:65" s="12" customFormat="1">
      <c r="B164" s="196"/>
      <c r="C164" s="197"/>
      <c r="D164" s="187" t="s">
        <v>135</v>
      </c>
      <c r="E164" s="198" t="s">
        <v>1</v>
      </c>
      <c r="F164" s="199" t="s">
        <v>948</v>
      </c>
      <c r="G164" s="197"/>
      <c r="H164" s="200">
        <v>24.035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135</v>
      </c>
      <c r="AU164" s="206" t="s">
        <v>80</v>
      </c>
      <c r="AV164" s="12" t="s">
        <v>80</v>
      </c>
      <c r="AW164" s="12" t="s">
        <v>32</v>
      </c>
      <c r="AX164" s="12" t="s">
        <v>70</v>
      </c>
      <c r="AY164" s="206" t="s">
        <v>127</v>
      </c>
    </row>
    <row r="165" spans="2:65" s="12" customFormat="1">
      <c r="B165" s="196"/>
      <c r="C165" s="197"/>
      <c r="D165" s="187" t="s">
        <v>135</v>
      </c>
      <c r="E165" s="198" t="s">
        <v>1</v>
      </c>
      <c r="F165" s="199" t="s">
        <v>949</v>
      </c>
      <c r="G165" s="197"/>
      <c r="H165" s="200">
        <v>5.4539999999999997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135</v>
      </c>
      <c r="AU165" s="206" t="s">
        <v>80</v>
      </c>
      <c r="AV165" s="12" t="s">
        <v>80</v>
      </c>
      <c r="AW165" s="12" t="s">
        <v>32</v>
      </c>
      <c r="AX165" s="12" t="s">
        <v>70</v>
      </c>
      <c r="AY165" s="206" t="s">
        <v>127</v>
      </c>
    </row>
    <row r="166" spans="2:65" s="12" customFormat="1">
      <c r="B166" s="196"/>
      <c r="C166" s="197"/>
      <c r="D166" s="187" t="s">
        <v>135</v>
      </c>
      <c r="E166" s="198" t="s">
        <v>1</v>
      </c>
      <c r="F166" s="199" t="s">
        <v>950</v>
      </c>
      <c r="G166" s="197"/>
      <c r="H166" s="200">
        <v>1.1839999999999999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135</v>
      </c>
      <c r="AU166" s="206" t="s">
        <v>80</v>
      </c>
      <c r="AV166" s="12" t="s">
        <v>80</v>
      </c>
      <c r="AW166" s="12" t="s">
        <v>32</v>
      </c>
      <c r="AX166" s="12" t="s">
        <v>70</v>
      </c>
      <c r="AY166" s="206" t="s">
        <v>127</v>
      </c>
    </row>
    <row r="167" spans="2:65" s="13" customFormat="1">
      <c r="B167" s="207"/>
      <c r="C167" s="208"/>
      <c r="D167" s="187" t="s">
        <v>135</v>
      </c>
      <c r="E167" s="209" t="s">
        <v>1</v>
      </c>
      <c r="F167" s="210" t="s">
        <v>140</v>
      </c>
      <c r="G167" s="208"/>
      <c r="H167" s="211">
        <v>61.557000000000002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135</v>
      </c>
      <c r="AU167" s="217" t="s">
        <v>80</v>
      </c>
      <c r="AV167" s="13" t="s">
        <v>133</v>
      </c>
      <c r="AW167" s="13" t="s">
        <v>32</v>
      </c>
      <c r="AX167" s="13" t="s">
        <v>78</v>
      </c>
      <c r="AY167" s="217" t="s">
        <v>127</v>
      </c>
    </row>
    <row r="168" spans="2:65" s="1" customFormat="1" ht="16.5" customHeight="1">
      <c r="B168" s="33"/>
      <c r="C168" s="173" t="s">
        <v>176</v>
      </c>
      <c r="D168" s="173" t="s">
        <v>128</v>
      </c>
      <c r="E168" s="174" t="s">
        <v>951</v>
      </c>
      <c r="F168" s="175" t="s">
        <v>952</v>
      </c>
      <c r="G168" s="176" t="s">
        <v>131</v>
      </c>
      <c r="H168" s="177">
        <v>146.38</v>
      </c>
      <c r="I168" s="178"/>
      <c r="J168" s="179">
        <f>ROUND(I168*H168,2)</f>
        <v>0</v>
      </c>
      <c r="K168" s="175" t="s">
        <v>1</v>
      </c>
      <c r="L168" s="37"/>
      <c r="M168" s="180" t="s">
        <v>1</v>
      </c>
      <c r="N168" s="181" t="s">
        <v>41</v>
      </c>
      <c r="O168" s="59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AR168" s="16" t="s">
        <v>133</v>
      </c>
      <c r="AT168" s="16" t="s">
        <v>128</v>
      </c>
      <c r="AU168" s="16" t="s">
        <v>80</v>
      </c>
      <c r="AY168" s="16" t="s">
        <v>127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78</v>
      </c>
      <c r="BK168" s="184">
        <f>ROUND(I168*H168,2)</f>
        <v>0</v>
      </c>
      <c r="BL168" s="16" t="s">
        <v>133</v>
      </c>
      <c r="BM168" s="16" t="s">
        <v>953</v>
      </c>
    </row>
    <row r="169" spans="2:65" s="11" customFormat="1">
      <c r="B169" s="185"/>
      <c r="C169" s="186"/>
      <c r="D169" s="187" t="s">
        <v>135</v>
      </c>
      <c r="E169" s="188" t="s">
        <v>1</v>
      </c>
      <c r="F169" s="189" t="s">
        <v>954</v>
      </c>
      <c r="G169" s="186"/>
      <c r="H169" s="188" t="s">
        <v>1</v>
      </c>
      <c r="I169" s="190"/>
      <c r="J169" s="186"/>
      <c r="K169" s="186"/>
      <c r="L169" s="191"/>
      <c r="M169" s="192"/>
      <c r="N169" s="193"/>
      <c r="O169" s="193"/>
      <c r="P169" s="193"/>
      <c r="Q169" s="193"/>
      <c r="R169" s="193"/>
      <c r="S169" s="193"/>
      <c r="T169" s="194"/>
      <c r="AT169" s="195" t="s">
        <v>135</v>
      </c>
      <c r="AU169" s="195" t="s">
        <v>80</v>
      </c>
      <c r="AV169" s="11" t="s">
        <v>78</v>
      </c>
      <c r="AW169" s="11" t="s">
        <v>32</v>
      </c>
      <c r="AX169" s="11" t="s">
        <v>70</v>
      </c>
      <c r="AY169" s="195" t="s">
        <v>127</v>
      </c>
    </row>
    <row r="170" spans="2:65" s="11" customFormat="1">
      <c r="B170" s="185"/>
      <c r="C170" s="186"/>
      <c r="D170" s="187" t="s">
        <v>135</v>
      </c>
      <c r="E170" s="188" t="s">
        <v>1</v>
      </c>
      <c r="F170" s="189" t="s">
        <v>955</v>
      </c>
      <c r="G170" s="186"/>
      <c r="H170" s="188" t="s">
        <v>1</v>
      </c>
      <c r="I170" s="190"/>
      <c r="J170" s="186"/>
      <c r="K170" s="186"/>
      <c r="L170" s="191"/>
      <c r="M170" s="192"/>
      <c r="N170" s="193"/>
      <c r="O170" s="193"/>
      <c r="P170" s="193"/>
      <c r="Q170" s="193"/>
      <c r="R170" s="193"/>
      <c r="S170" s="193"/>
      <c r="T170" s="194"/>
      <c r="AT170" s="195" t="s">
        <v>135</v>
      </c>
      <c r="AU170" s="195" t="s">
        <v>80</v>
      </c>
      <c r="AV170" s="11" t="s">
        <v>78</v>
      </c>
      <c r="AW170" s="11" t="s">
        <v>32</v>
      </c>
      <c r="AX170" s="11" t="s">
        <v>70</v>
      </c>
      <c r="AY170" s="195" t="s">
        <v>127</v>
      </c>
    </row>
    <row r="171" spans="2:65" s="12" customFormat="1">
      <c r="B171" s="196"/>
      <c r="C171" s="197"/>
      <c r="D171" s="187" t="s">
        <v>135</v>
      </c>
      <c r="E171" s="198" t="s">
        <v>1</v>
      </c>
      <c r="F171" s="199" t="s">
        <v>956</v>
      </c>
      <c r="G171" s="197"/>
      <c r="H171" s="200">
        <v>62.3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135</v>
      </c>
      <c r="AU171" s="206" t="s">
        <v>80</v>
      </c>
      <c r="AV171" s="12" t="s">
        <v>80</v>
      </c>
      <c r="AW171" s="12" t="s">
        <v>32</v>
      </c>
      <c r="AX171" s="12" t="s">
        <v>70</v>
      </c>
      <c r="AY171" s="206" t="s">
        <v>127</v>
      </c>
    </row>
    <row r="172" spans="2:65" s="11" customFormat="1">
      <c r="B172" s="185"/>
      <c r="C172" s="186"/>
      <c r="D172" s="187" t="s">
        <v>135</v>
      </c>
      <c r="E172" s="188" t="s">
        <v>1</v>
      </c>
      <c r="F172" s="189" t="s">
        <v>957</v>
      </c>
      <c r="G172" s="186"/>
      <c r="H172" s="188" t="s">
        <v>1</v>
      </c>
      <c r="I172" s="190"/>
      <c r="J172" s="186"/>
      <c r="K172" s="186"/>
      <c r="L172" s="191"/>
      <c r="M172" s="192"/>
      <c r="N172" s="193"/>
      <c r="O172" s="193"/>
      <c r="P172" s="193"/>
      <c r="Q172" s="193"/>
      <c r="R172" s="193"/>
      <c r="S172" s="193"/>
      <c r="T172" s="194"/>
      <c r="AT172" s="195" t="s">
        <v>135</v>
      </c>
      <c r="AU172" s="195" t="s">
        <v>80</v>
      </c>
      <c r="AV172" s="11" t="s">
        <v>78</v>
      </c>
      <c r="AW172" s="11" t="s">
        <v>32</v>
      </c>
      <c r="AX172" s="11" t="s">
        <v>70</v>
      </c>
      <c r="AY172" s="195" t="s">
        <v>127</v>
      </c>
    </row>
    <row r="173" spans="2:65" s="12" customFormat="1">
      <c r="B173" s="196"/>
      <c r="C173" s="197"/>
      <c r="D173" s="187" t="s">
        <v>135</v>
      </c>
      <c r="E173" s="198" t="s">
        <v>1</v>
      </c>
      <c r="F173" s="199" t="s">
        <v>958</v>
      </c>
      <c r="G173" s="197"/>
      <c r="H173" s="200">
        <v>84.08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135</v>
      </c>
      <c r="AU173" s="206" t="s">
        <v>80</v>
      </c>
      <c r="AV173" s="12" t="s">
        <v>80</v>
      </c>
      <c r="AW173" s="12" t="s">
        <v>32</v>
      </c>
      <c r="AX173" s="12" t="s">
        <v>70</v>
      </c>
      <c r="AY173" s="206" t="s">
        <v>127</v>
      </c>
    </row>
    <row r="174" spans="2:65" s="13" customFormat="1">
      <c r="B174" s="207"/>
      <c r="C174" s="208"/>
      <c r="D174" s="187" t="s">
        <v>135</v>
      </c>
      <c r="E174" s="209" t="s">
        <v>1</v>
      </c>
      <c r="F174" s="210" t="s">
        <v>140</v>
      </c>
      <c r="G174" s="208"/>
      <c r="H174" s="211">
        <v>146.38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135</v>
      </c>
      <c r="AU174" s="217" t="s">
        <v>80</v>
      </c>
      <c r="AV174" s="13" t="s">
        <v>133</v>
      </c>
      <c r="AW174" s="13" t="s">
        <v>4</v>
      </c>
      <c r="AX174" s="13" t="s">
        <v>78</v>
      </c>
      <c r="AY174" s="217" t="s">
        <v>127</v>
      </c>
    </row>
    <row r="175" spans="2:65" s="1" customFormat="1" ht="16.5" customHeight="1">
      <c r="B175" s="33"/>
      <c r="C175" s="173" t="s">
        <v>180</v>
      </c>
      <c r="D175" s="173" t="s">
        <v>128</v>
      </c>
      <c r="E175" s="174" t="s">
        <v>959</v>
      </c>
      <c r="F175" s="175" t="s">
        <v>960</v>
      </c>
      <c r="G175" s="176" t="s">
        <v>131</v>
      </c>
      <c r="H175" s="177">
        <v>58.02</v>
      </c>
      <c r="I175" s="178"/>
      <c r="J175" s="179">
        <f>ROUND(I175*H175,2)</f>
        <v>0</v>
      </c>
      <c r="K175" s="175" t="s">
        <v>132</v>
      </c>
      <c r="L175" s="37"/>
      <c r="M175" s="180" t="s">
        <v>1</v>
      </c>
      <c r="N175" s="181" t="s">
        <v>41</v>
      </c>
      <c r="O175" s="59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AR175" s="16" t="s">
        <v>133</v>
      </c>
      <c r="AT175" s="16" t="s">
        <v>128</v>
      </c>
      <c r="AU175" s="16" t="s">
        <v>80</v>
      </c>
      <c r="AY175" s="16" t="s">
        <v>127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78</v>
      </c>
      <c r="BK175" s="184">
        <f>ROUND(I175*H175,2)</f>
        <v>0</v>
      </c>
      <c r="BL175" s="16" t="s">
        <v>133</v>
      </c>
      <c r="BM175" s="16" t="s">
        <v>961</v>
      </c>
    </row>
    <row r="176" spans="2:65" s="11" customFormat="1">
      <c r="B176" s="185"/>
      <c r="C176" s="186"/>
      <c r="D176" s="187" t="s">
        <v>135</v>
      </c>
      <c r="E176" s="188" t="s">
        <v>1</v>
      </c>
      <c r="F176" s="189" t="s">
        <v>376</v>
      </c>
      <c r="G176" s="186"/>
      <c r="H176" s="188" t="s">
        <v>1</v>
      </c>
      <c r="I176" s="190"/>
      <c r="J176" s="186"/>
      <c r="K176" s="186"/>
      <c r="L176" s="191"/>
      <c r="M176" s="192"/>
      <c r="N176" s="193"/>
      <c r="O176" s="193"/>
      <c r="P176" s="193"/>
      <c r="Q176" s="193"/>
      <c r="R176" s="193"/>
      <c r="S176" s="193"/>
      <c r="T176" s="194"/>
      <c r="AT176" s="195" t="s">
        <v>135</v>
      </c>
      <c r="AU176" s="195" t="s">
        <v>80</v>
      </c>
      <c r="AV176" s="11" t="s">
        <v>78</v>
      </c>
      <c r="AW176" s="11" t="s">
        <v>32</v>
      </c>
      <c r="AX176" s="11" t="s">
        <v>70</v>
      </c>
      <c r="AY176" s="195" t="s">
        <v>127</v>
      </c>
    </row>
    <row r="177" spans="2:51" s="12" customFormat="1">
      <c r="B177" s="196"/>
      <c r="C177" s="197"/>
      <c r="D177" s="187" t="s">
        <v>135</v>
      </c>
      <c r="E177" s="198" t="s">
        <v>1</v>
      </c>
      <c r="F177" s="199" t="s">
        <v>962</v>
      </c>
      <c r="G177" s="197"/>
      <c r="H177" s="200">
        <v>7.1760000000000002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135</v>
      </c>
      <c r="AU177" s="206" t="s">
        <v>80</v>
      </c>
      <c r="AV177" s="12" t="s">
        <v>80</v>
      </c>
      <c r="AW177" s="12" t="s">
        <v>32</v>
      </c>
      <c r="AX177" s="12" t="s">
        <v>70</v>
      </c>
      <c r="AY177" s="206" t="s">
        <v>127</v>
      </c>
    </row>
    <row r="178" spans="2:51" s="12" customFormat="1">
      <c r="B178" s="196"/>
      <c r="C178" s="197"/>
      <c r="D178" s="187" t="s">
        <v>135</v>
      </c>
      <c r="E178" s="198" t="s">
        <v>1</v>
      </c>
      <c r="F178" s="199" t="s">
        <v>963</v>
      </c>
      <c r="G178" s="197"/>
      <c r="H178" s="200">
        <v>2.3919999999999999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135</v>
      </c>
      <c r="AU178" s="206" t="s">
        <v>80</v>
      </c>
      <c r="AV178" s="12" t="s">
        <v>80</v>
      </c>
      <c r="AW178" s="12" t="s">
        <v>32</v>
      </c>
      <c r="AX178" s="12" t="s">
        <v>70</v>
      </c>
      <c r="AY178" s="206" t="s">
        <v>127</v>
      </c>
    </row>
    <row r="179" spans="2:51" s="12" customFormat="1">
      <c r="B179" s="196"/>
      <c r="C179" s="197"/>
      <c r="D179" s="187" t="s">
        <v>135</v>
      </c>
      <c r="E179" s="198" t="s">
        <v>1</v>
      </c>
      <c r="F179" s="199" t="s">
        <v>964</v>
      </c>
      <c r="G179" s="197"/>
      <c r="H179" s="200">
        <v>2.0939999999999999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135</v>
      </c>
      <c r="AU179" s="206" t="s">
        <v>80</v>
      </c>
      <c r="AV179" s="12" t="s">
        <v>80</v>
      </c>
      <c r="AW179" s="12" t="s">
        <v>32</v>
      </c>
      <c r="AX179" s="12" t="s">
        <v>70</v>
      </c>
      <c r="AY179" s="206" t="s">
        <v>127</v>
      </c>
    </row>
    <row r="180" spans="2:51" s="12" customFormat="1">
      <c r="B180" s="196"/>
      <c r="C180" s="197"/>
      <c r="D180" s="187" t="s">
        <v>135</v>
      </c>
      <c r="E180" s="198" t="s">
        <v>1</v>
      </c>
      <c r="F180" s="199" t="s">
        <v>965</v>
      </c>
      <c r="G180" s="197"/>
      <c r="H180" s="200">
        <v>1.6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135</v>
      </c>
      <c r="AU180" s="206" t="s">
        <v>80</v>
      </c>
      <c r="AV180" s="12" t="s">
        <v>80</v>
      </c>
      <c r="AW180" s="12" t="s">
        <v>32</v>
      </c>
      <c r="AX180" s="12" t="s">
        <v>70</v>
      </c>
      <c r="AY180" s="206" t="s">
        <v>127</v>
      </c>
    </row>
    <row r="181" spans="2:51" s="12" customFormat="1">
      <c r="B181" s="196"/>
      <c r="C181" s="197"/>
      <c r="D181" s="187" t="s">
        <v>135</v>
      </c>
      <c r="E181" s="198" t="s">
        <v>1</v>
      </c>
      <c r="F181" s="199" t="s">
        <v>966</v>
      </c>
      <c r="G181" s="197"/>
      <c r="H181" s="200">
        <v>3.5379999999999998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135</v>
      </c>
      <c r="AU181" s="206" t="s">
        <v>80</v>
      </c>
      <c r="AV181" s="12" t="s">
        <v>80</v>
      </c>
      <c r="AW181" s="12" t="s">
        <v>32</v>
      </c>
      <c r="AX181" s="12" t="s">
        <v>70</v>
      </c>
      <c r="AY181" s="206" t="s">
        <v>127</v>
      </c>
    </row>
    <row r="182" spans="2:51" s="12" customFormat="1">
      <c r="B182" s="196"/>
      <c r="C182" s="197"/>
      <c r="D182" s="187" t="s">
        <v>135</v>
      </c>
      <c r="E182" s="198" t="s">
        <v>1</v>
      </c>
      <c r="F182" s="199" t="s">
        <v>967</v>
      </c>
      <c r="G182" s="197"/>
      <c r="H182" s="200">
        <v>1.4510000000000001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135</v>
      </c>
      <c r="AU182" s="206" t="s">
        <v>80</v>
      </c>
      <c r="AV182" s="12" t="s">
        <v>80</v>
      </c>
      <c r="AW182" s="12" t="s">
        <v>32</v>
      </c>
      <c r="AX182" s="12" t="s">
        <v>70</v>
      </c>
      <c r="AY182" s="206" t="s">
        <v>127</v>
      </c>
    </row>
    <row r="183" spans="2:51" s="12" customFormat="1">
      <c r="B183" s="196"/>
      <c r="C183" s="197"/>
      <c r="D183" s="187" t="s">
        <v>135</v>
      </c>
      <c r="E183" s="198" t="s">
        <v>1</v>
      </c>
      <c r="F183" s="199" t="s">
        <v>968</v>
      </c>
      <c r="G183" s="197"/>
      <c r="H183" s="200">
        <v>4.5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135</v>
      </c>
      <c r="AU183" s="206" t="s">
        <v>80</v>
      </c>
      <c r="AV183" s="12" t="s">
        <v>80</v>
      </c>
      <c r="AW183" s="12" t="s">
        <v>32</v>
      </c>
      <c r="AX183" s="12" t="s">
        <v>70</v>
      </c>
      <c r="AY183" s="206" t="s">
        <v>127</v>
      </c>
    </row>
    <row r="184" spans="2:51" s="12" customFormat="1">
      <c r="B184" s="196"/>
      <c r="C184" s="197"/>
      <c r="D184" s="187" t="s">
        <v>135</v>
      </c>
      <c r="E184" s="198" t="s">
        <v>1</v>
      </c>
      <c r="F184" s="199" t="s">
        <v>969</v>
      </c>
      <c r="G184" s="197"/>
      <c r="H184" s="200">
        <v>23.036999999999999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135</v>
      </c>
      <c r="AU184" s="206" t="s">
        <v>80</v>
      </c>
      <c r="AV184" s="12" t="s">
        <v>80</v>
      </c>
      <c r="AW184" s="12" t="s">
        <v>32</v>
      </c>
      <c r="AX184" s="12" t="s">
        <v>70</v>
      </c>
      <c r="AY184" s="206" t="s">
        <v>127</v>
      </c>
    </row>
    <row r="185" spans="2:51" s="12" customFormat="1">
      <c r="B185" s="196"/>
      <c r="C185" s="197"/>
      <c r="D185" s="187" t="s">
        <v>135</v>
      </c>
      <c r="E185" s="198" t="s">
        <v>1</v>
      </c>
      <c r="F185" s="199" t="s">
        <v>970</v>
      </c>
      <c r="G185" s="197"/>
      <c r="H185" s="200">
        <v>2.879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135</v>
      </c>
      <c r="AU185" s="206" t="s">
        <v>80</v>
      </c>
      <c r="AV185" s="12" t="s">
        <v>80</v>
      </c>
      <c r="AW185" s="12" t="s">
        <v>32</v>
      </c>
      <c r="AX185" s="12" t="s">
        <v>70</v>
      </c>
      <c r="AY185" s="206" t="s">
        <v>127</v>
      </c>
    </row>
    <row r="186" spans="2:51" s="12" customFormat="1">
      <c r="B186" s="196"/>
      <c r="C186" s="197"/>
      <c r="D186" s="187" t="s">
        <v>135</v>
      </c>
      <c r="E186" s="198" t="s">
        <v>1</v>
      </c>
      <c r="F186" s="199" t="s">
        <v>971</v>
      </c>
      <c r="G186" s="197"/>
      <c r="H186" s="200">
        <v>0.91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135</v>
      </c>
      <c r="AU186" s="206" t="s">
        <v>80</v>
      </c>
      <c r="AV186" s="12" t="s">
        <v>80</v>
      </c>
      <c r="AW186" s="12" t="s">
        <v>32</v>
      </c>
      <c r="AX186" s="12" t="s">
        <v>70</v>
      </c>
      <c r="AY186" s="206" t="s">
        <v>127</v>
      </c>
    </row>
    <row r="187" spans="2:51" s="14" customFormat="1">
      <c r="B187" s="228"/>
      <c r="C187" s="229"/>
      <c r="D187" s="187" t="s">
        <v>135</v>
      </c>
      <c r="E187" s="230" t="s">
        <v>1</v>
      </c>
      <c r="F187" s="231" t="s">
        <v>337</v>
      </c>
      <c r="G187" s="229"/>
      <c r="H187" s="232">
        <v>49.576999999999998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135</v>
      </c>
      <c r="AU187" s="238" t="s">
        <v>80</v>
      </c>
      <c r="AV187" s="14" t="s">
        <v>144</v>
      </c>
      <c r="AW187" s="14" t="s">
        <v>32</v>
      </c>
      <c r="AX187" s="14" t="s">
        <v>70</v>
      </c>
      <c r="AY187" s="238" t="s">
        <v>127</v>
      </c>
    </row>
    <row r="188" spans="2:51" s="11" customFormat="1">
      <c r="B188" s="185"/>
      <c r="C188" s="186"/>
      <c r="D188" s="187" t="s">
        <v>135</v>
      </c>
      <c r="E188" s="188" t="s">
        <v>1</v>
      </c>
      <c r="F188" s="189" t="s">
        <v>972</v>
      </c>
      <c r="G188" s="186"/>
      <c r="H188" s="188" t="s">
        <v>1</v>
      </c>
      <c r="I188" s="190"/>
      <c r="J188" s="186"/>
      <c r="K188" s="186"/>
      <c r="L188" s="191"/>
      <c r="M188" s="192"/>
      <c r="N188" s="193"/>
      <c r="O188" s="193"/>
      <c r="P188" s="193"/>
      <c r="Q188" s="193"/>
      <c r="R188" s="193"/>
      <c r="S188" s="193"/>
      <c r="T188" s="194"/>
      <c r="AT188" s="195" t="s">
        <v>135</v>
      </c>
      <c r="AU188" s="195" t="s">
        <v>80</v>
      </c>
      <c r="AV188" s="11" t="s">
        <v>78</v>
      </c>
      <c r="AW188" s="11" t="s">
        <v>32</v>
      </c>
      <c r="AX188" s="11" t="s">
        <v>70</v>
      </c>
      <c r="AY188" s="195" t="s">
        <v>127</v>
      </c>
    </row>
    <row r="189" spans="2:51" s="12" customFormat="1">
      <c r="B189" s="196"/>
      <c r="C189" s="197"/>
      <c r="D189" s="187" t="s">
        <v>135</v>
      </c>
      <c r="E189" s="198" t="s">
        <v>1</v>
      </c>
      <c r="F189" s="199" t="s">
        <v>973</v>
      </c>
      <c r="G189" s="197"/>
      <c r="H189" s="200">
        <v>0.55800000000000005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135</v>
      </c>
      <c r="AU189" s="206" t="s">
        <v>80</v>
      </c>
      <c r="AV189" s="12" t="s">
        <v>80</v>
      </c>
      <c r="AW189" s="12" t="s">
        <v>32</v>
      </c>
      <c r="AX189" s="12" t="s">
        <v>70</v>
      </c>
      <c r="AY189" s="206" t="s">
        <v>127</v>
      </c>
    </row>
    <row r="190" spans="2:51" s="12" customFormat="1">
      <c r="B190" s="196"/>
      <c r="C190" s="197"/>
      <c r="D190" s="187" t="s">
        <v>135</v>
      </c>
      <c r="E190" s="198" t="s">
        <v>1</v>
      </c>
      <c r="F190" s="199" t="s">
        <v>974</v>
      </c>
      <c r="G190" s="197"/>
      <c r="H190" s="200">
        <v>1.224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135</v>
      </c>
      <c r="AU190" s="206" t="s">
        <v>80</v>
      </c>
      <c r="AV190" s="12" t="s">
        <v>80</v>
      </c>
      <c r="AW190" s="12" t="s">
        <v>32</v>
      </c>
      <c r="AX190" s="12" t="s">
        <v>70</v>
      </c>
      <c r="AY190" s="206" t="s">
        <v>127</v>
      </c>
    </row>
    <row r="191" spans="2:51" s="12" customFormat="1">
      <c r="B191" s="196"/>
      <c r="C191" s="197"/>
      <c r="D191" s="187" t="s">
        <v>135</v>
      </c>
      <c r="E191" s="198" t="s">
        <v>1</v>
      </c>
      <c r="F191" s="199" t="s">
        <v>975</v>
      </c>
      <c r="G191" s="197"/>
      <c r="H191" s="200">
        <v>3.8919999999999999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135</v>
      </c>
      <c r="AU191" s="206" t="s">
        <v>80</v>
      </c>
      <c r="AV191" s="12" t="s">
        <v>80</v>
      </c>
      <c r="AW191" s="12" t="s">
        <v>32</v>
      </c>
      <c r="AX191" s="12" t="s">
        <v>70</v>
      </c>
      <c r="AY191" s="206" t="s">
        <v>127</v>
      </c>
    </row>
    <row r="192" spans="2:51" s="12" customFormat="1">
      <c r="B192" s="196"/>
      <c r="C192" s="197"/>
      <c r="D192" s="187" t="s">
        <v>135</v>
      </c>
      <c r="E192" s="198" t="s">
        <v>1</v>
      </c>
      <c r="F192" s="199" t="s">
        <v>976</v>
      </c>
      <c r="G192" s="197"/>
      <c r="H192" s="200">
        <v>2.7690000000000001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135</v>
      </c>
      <c r="AU192" s="206" t="s">
        <v>80</v>
      </c>
      <c r="AV192" s="12" t="s">
        <v>80</v>
      </c>
      <c r="AW192" s="12" t="s">
        <v>32</v>
      </c>
      <c r="AX192" s="12" t="s">
        <v>70</v>
      </c>
      <c r="AY192" s="206" t="s">
        <v>127</v>
      </c>
    </row>
    <row r="193" spans="2:65" s="14" customFormat="1">
      <c r="B193" s="228"/>
      <c r="C193" s="229"/>
      <c r="D193" s="187" t="s">
        <v>135</v>
      </c>
      <c r="E193" s="230" t="s">
        <v>1</v>
      </c>
      <c r="F193" s="231" t="s">
        <v>337</v>
      </c>
      <c r="G193" s="229"/>
      <c r="H193" s="232">
        <v>8.4429999999999996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135</v>
      </c>
      <c r="AU193" s="238" t="s">
        <v>80</v>
      </c>
      <c r="AV193" s="14" t="s">
        <v>144</v>
      </c>
      <c r="AW193" s="14" t="s">
        <v>32</v>
      </c>
      <c r="AX193" s="14" t="s">
        <v>70</v>
      </c>
      <c r="AY193" s="238" t="s">
        <v>127</v>
      </c>
    </row>
    <row r="194" spans="2:65" s="13" customFormat="1">
      <c r="B194" s="207"/>
      <c r="C194" s="208"/>
      <c r="D194" s="187" t="s">
        <v>135</v>
      </c>
      <c r="E194" s="209" t="s">
        <v>1</v>
      </c>
      <c r="F194" s="210" t="s">
        <v>140</v>
      </c>
      <c r="G194" s="208"/>
      <c r="H194" s="211">
        <v>58.02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135</v>
      </c>
      <c r="AU194" s="217" t="s">
        <v>80</v>
      </c>
      <c r="AV194" s="13" t="s">
        <v>133</v>
      </c>
      <c r="AW194" s="13" t="s">
        <v>32</v>
      </c>
      <c r="AX194" s="13" t="s">
        <v>78</v>
      </c>
      <c r="AY194" s="217" t="s">
        <v>127</v>
      </c>
    </row>
    <row r="195" spans="2:65" s="1" customFormat="1" ht="16.5" customHeight="1">
      <c r="B195" s="33"/>
      <c r="C195" s="173" t="s">
        <v>184</v>
      </c>
      <c r="D195" s="173" t="s">
        <v>128</v>
      </c>
      <c r="E195" s="174" t="s">
        <v>977</v>
      </c>
      <c r="F195" s="175" t="s">
        <v>978</v>
      </c>
      <c r="G195" s="176" t="s">
        <v>199</v>
      </c>
      <c r="H195" s="177">
        <v>46.42</v>
      </c>
      <c r="I195" s="178"/>
      <c r="J195" s="179">
        <f>ROUND(I195*H195,2)</f>
        <v>0</v>
      </c>
      <c r="K195" s="175" t="s">
        <v>1</v>
      </c>
      <c r="L195" s="37"/>
      <c r="M195" s="180" t="s">
        <v>1</v>
      </c>
      <c r="N195" s="181" t="s">
        <v>41</v>
      </c>
      <c r="O195" s="59"/>
      <c r="P195" s="182">
        <f>O195*H195</f>
        <v>0</v>
      </c>
      <c r="Q195" s="182">
        <v>1.5E-3</v>
      </c>
      <c r="R195" s="182">
        <f>Q195*H195</f>
        <v>6.9629999999999997E-2</v>
      </c>
      <c r="S195" s="182">
        <v>0</v>
      </c>
      <c r="T195" s="183">
        <f>S195*H195</f>
        <v>0</v>
      </c>
      <c r="AR195" s="16" t="s">
        <v>133</v>
      </c>
      <c r="AT195" s="16" t="s">
        <v>128</v>
      </c>
      <c r="AU195" s="16" t="s">
        <v>80</v>
      </c>
      <c r="AY195" s="16" t="s">
        <v>127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78</v>
      </c>
      <c r="BK195" s="184">
        <f>ROUND(I195*H195,2)</f>
        <v>0</v>
      </c>
      <c r="BL195" s="16" t="s">
        <v>133</v>
      </c>
      <c r="BM195" s="16" t="s">
        <v>979</v>
      </c>
    </row>
    <row r="196" spans="2:65" s="11" customFormat="1">
      <c r="B196" s="185"/>
      <c r="C196" s="186"/>
      <c r="D196" s="187" t="s">
        <v>135</v>
      </c>
      <c r="E196" s="188" t="s">
        <v>1</v>
      </c>
      <c r="F196" s="189" t="s">
        <v>980</v>
      </c>
      <c r="G196" s="186"/>
      <c r="H196" s="188" t="s">
        <v>1</v>
      </c>
      <c r="I196" s="190"/>
      <c r="J196" s="186"/>
      <c r="K196" s="186"/>
      <c r="L196" s="191"/>
      <c r="M196" s="192"/>
      <c r="N196" s="193"/>
      <c r="O196" s="193"/>
      <c r="P196" s="193"/>
      <c r="Q196" s="193"/>
      <c r="R196" s="193"/>
      <c r="S196" s="193"/>
      <c r="T196" s="194"/>
      <c r="AT196" s="195" t="s">
        <v>135</v>
      </c>
      <c r="AU196" s="195" t="s">
        <v>80</v>
      </c>
      <c r="AV196" s="11" t="s">
        <v>78</v>
      </c>
      <c r="AW196" s="11" t="s">
        <v>32</v>
      </c>
      <c r="AX196" s="11" t="s">
        <v>70</v>
      </c>
      <c r="AY196" s="195" t="s">
        <v>127</v>
      </c>
    </row>
    <row r="197" spans="2:65" s="12" customFormat="1">
      <c r="B197" s="196"/>
      <c r="C197" s="197"/>
      <c r="D197" s="187" t="s">
        <v>135</v>
      </c>
      <c r="E197" s="198" t="s">
        <v>1</v>
      </c>
      <c r="F197" s="199" t="s">
        <v>981</v>
      </c>
      <c r="G197" s="197"/>
      <c r="H197" s="200">
        <v>6.18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135</v>
      </c>
      <c r="AU197" s="206" t="s">
        <v>80</v>
      </c>
      <c r="AV197" s="12" t="s">
        <v>80</v>
      </c>
      <c r="AW197" s="12" t="s">
        <v>32</v>
      </c>
      <c r="AX197" s="12" t="s">
        <v>70</v>
      </c>
      <c r="AY197" s="206" t="s">
        <v>127</v>
      </c>
    </row>
    <row r="198" spans="2:65" s="12" customFormat="1">
      <c r="B198" s="196"/>
      <c r="C198" s="197"/>
      <c r="D198" s="187" t="s">
        <v>135</v>
      </c>
      <c r="E198" s="198" t="s">
        <v>1</v>
      </c>
      <c r="F198" s="199" t="s">
        <v>982</v>
      </c>
      <c r="G198" s="197"/>
      <c r="H198" s="200">
        <v>2.06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135</v>
      </c>
      <c r="AU198" s="206" t="s">
        <v>80</v>
      </c>
      <c r="AV198" s="12" t="s">
        <v>80</v>
      </c>
      <c r="AW198" s="12" t="s">
        <v>32</v>
      </c>
      <c r="AX198" s="12" t="s">
        <v>70</v>
      </c>
      <c r="AY198" s="206" t="s">
        <v>127</v>
      </c>
    </row>
    <row r="199" spans="2:65" s="12" customFormat="1">
      <c r="B199" s="196"/>
      <c r="C199" s="197"/>
      <c r="D199" s="187" t="s">
        <v>135</v>
      </c>
      <c r="E199" s="198" t="s">
        <v>1</v>
      </c>
      <c r="F199" s="199" t="s">
        <v>983</v>
      </c>
      <c r="G199" s="197"/>
      <c r="H199" s="200">
        <v>1.72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135</v>
      </c>
      <c r="AU199" s="206" t="s">
        <v>80</v>
      </c>
      <c r="AV199" s="12" t="s">
        <v>80</v>
      </c>
      <c r="AW199" s="12" t="s">
        <v>32</v>
      </c>
      <c r="AX199" s="12" t="s">
        <v>70</v>
      </c>
      <c r="AY199" s="206" t="s">
        <v>127</v>
      </c>
    </row>
    <row r="200" spans="2:65" s="12" customFormat="1">
      <c r="B200" s="196"/>
      <c r="C200" s="197"/>
      <c r="D200" s="187" t="s">
        <v>135</v>
      </c>
      <c r="E200" s="198" t="s">
        <v>1</v>
      </c>
      <c r="F200" s="199" t="s">
        <v>984</v>
      </c>
      <c r="G200" s="197"/>
      <c r="H200" s="200">
        <v>5.65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135</v>
      </c>
      <c r="AU200" s="206" t="s">
        <v>80</v>
      </c>
      <c r="AV200" s="12" t="s">
        <v>80</v>
      </c>
      <c r="AW200" s="12" t="s">
        <v>32</v>
      </c>
      <c r="AX200" s="12" t="s">
        <v>70</v>
      </c>
      <c r="AY200" s="206" t="s">
        <v>127</v>
      </c>
    </row>
    <row r="201" spans="2:65" s="12" customFormat="1">
      <c r="B201" s="196"/>
      <c r="C201" s="197"/>
      <c r="D201" s="187" t="s">
        <v>135</v>
      </c>
      <c r="E201" s="198" t="s">
        <v>1</v>
      </c>
      <c r="F201" s="199" t="s">
        <v>985</v>
      </c>
      <c r="G201" s="197"/>
      <c r="H201" s="200">
        <v>2.08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135</v>
      </c>
      <c r="AU201" s="206" t="s">
        <v>80</v>
      </c>
      <c r="AV201" s="12" t="s">
        <v>80</v>
      </c>
      <c r="AW201" s="12" t="s">
        <v>32</v>
      </c>
      <c r="AX201" s="12" t="s">
        <v>70</v>
      </c>
      <c r="AY201" s="206" t="s">
        <v>127</v>
      </c>
    </row>
    <row r="202" spans="2:65" s="12" customFormat="1">
      <c r="B202" s="196"/>
      <c r="C202" s="197"/>
      <c r="D202" s="187" t="s">
        <v>135</v>
      </c>
      <c r="E202" s="198" t="s">
        <v>1</v>
      </c>
      <c r="F202" s="199" t="s">
        <v>986</v>
      </c>
      <c r="G202" s="197"/>
      <c r="H202" s="200">
        <v>3.7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135</v>
      </c>
      <c r="AU202" s="206" t="s">
        <v>80</v>
      </c>
      <c r="AV202" s="12" t="s">
        <v>80</v>
      </c>
      <c r="AW202" s="12" t="s">
        <v>32</v>
      </c>
      <c r="AX202" s="12" t="s">
        <v>70</v>
      </c>
      <c r="AY202" s="206" t="s">
        <v>127</v>
      </c>
    </row>
    <row r="203" spans="2:65" s="12" customFormat="1">
      <c r="B203" s="196"/>
      <c r="C203" s="197"/>
      <c r="D203" s="187" t="s">
        <v>135</v>
      </c>
      <c r="E203" s="198" t="s">
        <v>1</v>
      </c>
      <c r="F203" s="199" t="s">
        <v>987</v>
      </c>
      <c r="G203" s="197"/>
      <c r="H203" s="200">
        <v>19.14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135</v>
      </c>
      <c r="AU203" s="206" t="s">
        <v>80</v>
      </c>
      <c r="AV203" s="12" t="s">
        <v>80</v>
      </c>
      <c r="AW203" s="12" t="s">
        <v>32</v>
      </c>
      <c r="AX203" s="12" t="s">
        <v>70</v>
      </c>
      <c r="AY203" s="206" t="s">
        <v>127</v>
      </c>
    </row>
    <row r="204" spans="2:65" s="12" customFormat="1">
      <c r="B204" s="196"/>
      <c r="C204" s="197"/>
      <c r="D204" s="187" t="s">
        <v>135</v>
      </c>
      <c r="E204" s="198" t="s">
        <v>1</v>
      </c>
      <c r="F204" s="199" t="s">
        <v>988</v>
      </c>
      <c r="G204" s="197"/>
      <c r="H204" s="200">
        <v>4.3600000000000003</v>
      </c>
      <c r="I204" s="201"/>
      <c r="J204" s="197"/>
      <c r="K204" s="197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135</v>
      </c>
      <c r="AU204" s="206" t="s">
        <v>80</v>
      </c>
      <c r="AV204" s="12" t="s">
        <v>80</v>
      </c>
      <c r="AW204" s="12" t="s">
        <v>32</v>
      </c>
      <c r="AX204" s="12" t="s">
        <v>70</v>
      </c>
      <c r="AY204" s="206" t="s">
        <v>127</v>
      </c>
    </row>
    <row r="205" spans="2:65" s="12" customFormat="1">
      <c r="B205" s="196"/>
      <c r="C205" s="197"/>
      <c r="D205" s="187" t="s">
        <v>135</v>
      </c>
      <c r="E205" s="198" t="s">
        <v>1</v>
      </c>
      <c r="F205" s="199" t="s">
        <v>989</v>
      </c>
      <c r="G205" s="197"/>
      <c r="H205" s="200">
        <v>1.53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135</v>
      </c>
      <c r="AU205" s="206" t="s">
        <v>80</v>
      </c>
      <c r="AV205" s="12" t="s">
        <v>80</v>
      </c>
      <c r="AW205" s="12" t="s">
        <v>32</v>
      </c>
      <c r="AX205" s="12" t="s">
        <v>70</v>
      </c>
      <c r="AY205" s="206" t="s">
        <v>127</v>
      </c>
    </row>
    <row r="206" spans="2:65" s="13" customFormat="1">
      <c r="B206" s="207"/>
      <c r="C206" s="208"/>
      <c r="D206" s="187" t="s">
        <v>135</v>
      </c>
      <c r="E206" s="209" t="s">
        <v>1</v>
      </c>
      <c r="F206" s="210" t="s">
        <v>140</v>
      </c>
      <c r="G206" s="208"/>
      <c r="H206" s="211">
        <v>46.42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135</v>
      </c>
      <c r="AU206" s="217" t="s">
        <v>80</v>
      </c>
      <c r="AV206" s="13" t="s">
        <v>133</v>
      </c>
      <c r="AW206" s="13" t="s">
        <v>32</v>
      </c>
      <c r="AX206" s="13" t="s">
        <v>78</v>
      </c>
      <c r="AY206" s="217" t="s">
        <v>127</v>
      </c>
    </row>
    <row r="207" spans="2:65" s="10" customFormat="1" ht="22.9" customHeight="1">
      <c r="B207" s="157"/>
      <c r="C207" s="158"/>
      <c r="D207" s="159" t="s">
        <v>69</v>
      </c>
      <c r="E207" s="171" t="s">
        <v>218</v>
      </c>
      <c r="F207" s="171" t="s">
        <v>1253</v>
      </c>
      <c r="G207" s="158"/>
      <c r="H207" s="158"/>
      <c r="I207" s="161"/>
      <c r="J207" s="172">
        <f>BK207</f>
        <v>0</v>
      </c>
      <c r="K207" s="158"/>
      <c r="L207" s="163"/>
      <c r="M207" s="164"/>
      <c r="N207" s="165"/>
      <c r="O207" s="165"/>
      <c r="P207" s="166">
        <f>SUM(P208:P210)</f>
        <v>0</v>
      </c>
      <c r="Q207" s="165"/>
      <c r="R207" s="166">
        <f>SUM(R208:R210)</f>
        <v>0.63085750000000007</v>
      </c>
      <c r="S207" s="165"/>
      <c r="T207" s="167">
        <f>SUM(T208:T210)</f>
        <v>0</v>
      </c>
      <c r="AR207" s="168" t="s">
        <v>78</v>
      </c>
      <c r="AT207" s="169" t="s">
        <v>69</v>
      </c>
      <c r="AU207" s="169" t="s">
        <v>78</v>
      </c>
      <c r="AY207" s="168" t="s">
        <v>127</v>
      </c>
      <c r="BK207" s="170">
        <f>SUM(BK208:BK210)</f>
        <v>0</v>
      </c>
    </row>
    <row r="208" spans="2:65" s="1" customFormat="1" ht="16.5" customHeight="1">
      <c r="B208" s="33"/>
      <c r="C208" s="173" t="s">
        <v>189</v>
      </c>
      <c r="D208" s="173" t="s">
        <v>128</v>
      </c>
      <c r="E208" s="174" t="s">
        <v>355</v>
      </c>
      <c r="F208" s="175" t="s">
        <v>990</v>
      </c>
      <c r="G208" s="176" t="s">
        <v>199</v>
      </c>
      <c r="H208" s="177">
        <v>30.55</v>
      </c>
      <c r="I208" s="178"/>
      <c r="J208" s="179">
        <f>ROUND(I208*H208,2)</f>
        <v>0</v>
      </c>
      <c r="K208" s="175" t="s">
        <v>132</v>
      </c>
      <c r="L208" s="37"/>
      <c r="M208" s="180" t="s">
        <v>1</v>
      </c>
      <c r="N208" s="181" t="s">
        <v>41</v>
      </c>
      <c r="O208" s="59"/>
      <c r="P208" s="182">
        <f>O208*H208</f>
        <v>0</v>
      </c>
      <c r="Q208" s="182">
        <v>2.0650000000000002E-2</v>
      </c>
      <c r="R208" s="182">
        <f>Q208*H208</f>
        <v>0.63085750000000007</v>
      </c>
      <c r="S208" s="182">
        <v>0</v>
      </c>
      <c r="T208" s="183">
        <f>S208*H208</f>
        <v>0</v>
      </c>
      <c r="AR208" s="16" t="s">
        <v>133</v>
      </c>
      <c r="AT208" s="16" t="s">
        <v>128</v>
      </c>
      <c r="AU208" s="16" t="s">
        <v>80</v>
      </c>
      <c r="AY208" s="16" t="s">
        <v>127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78</v>
      </c>
      <c r="BK208" s="184">
        <f>ROUND(I208*H208,2)</f>
        <v>0</v>
      </c>
      <c r="BL208" s="16" t="s">
        <v>133</v>
      </c>
      <c r="BM208" s="16" t="s">
        <v>991</v>
      </c>
    </row>
    <row r="209" spans="2:65" s="12" customFormat="1">
      <c r="B209" s="196"/>
      <c r="C209" s="197"/>
      <c r="D209" s="187" t="s">
        <v>135</v>
      </c>
      <c r="E209" s="198" t="s">
        <v>1</v>
      </c>
      <c r="F209" s="199" t="s">
        <v>992</v>
      </c>
      <c r="G209" s="197"/>
      <c r="H209" s="200">
        <v>30.55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135</v>
      </c>
      <c r="AU209" s="206" t="s">
        <v>80</v>
      </c>
      <c r="AV209" s="12" t="s">
        <v>80</v>
      </c>
      <c r="AW209" s="12" t="s">
        <v>32</v>
      </c>
      <c r="AX209" s="12" t="s">
        <v>70</v>
      </c>
      <c r="AY209" s="206" t="s">
        <v>127</v>
      </c>
    </row>
    <row r="210" spans="2:65" s="13" customFormat="1">
      <c r="B210" s="207"/>
      <c r="C210" s="208"/>
      <c r="D210" s="187" t="s">
        <v>135</v>
      </c>
      <c r="E210" s="209" t="s">
        <v>1</v>
      </c>
      <c r="F210" s="210" t="s">
        <v>140</v>
      </c>
      <c r="G210" s="208"/>
      <c r="H210" s="211">
        <v>30.55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135</v>
      </c>
      <c r="AU210" s="217" t="s">
        <v>80</v>
      </c>
      <c r="AV210" s="13" t="s">
        <v>133</v>
      </c>
      <c r="AW210" s="13" t="s">
        <v>32</v>
      </c>
      <c r="AX210" s="13" t="s">
        <v>78</v>
      </c>
      <c r="AY210" s="217" t="s">
        <v>127</v>
      </c>
    </row>
    <row r="211" spans="2:65" s="10" customFormat="1" ht="22.9" customHeight="1">
      <c r="B211" s="157"/>
      <c r="C211" s="158"/>
      <c r="D211" s="159" t="s">
        <v>69</v>
      </c>
      <c r="E211" s="171" t="s">
        <v>566</v>
      </c>
      <c r="F211" s="171" t="s">
        <v>1254</v>
      </c>
      <c r="G211" s="158"/>
      <c r="H211" s="158"/>
      <c r="I211" s="161"/>
      <c r="J211" s="172">
        <f>BK211</f>
        <v>0</v>
      </c>
      <c r="K211" s="158"/>
      <c r="L211" s="163"/>
      <c r="M211" s="164"/>
      <c r="N211" s="165"/>
      <c r="O211" s="165"/>
      <c r="P211" s="166">
        <f>SUM(P212:P225)</f>
        <v>0</v>
      </c>
      <c r="Q211" s="165"/>
      <c r="R211" s="166">
        <f>SUM(R212:R225)</f>
        <v>3.1114599999999997</v>
      </c>
      <c r="S211" s="165"/>
      <c r="T211" s="167">
        <f>SUM(T212:T225)</f>
        <v>0</v>
      </c>
      <c r="AR211" s="168" t="s">
        <v>78</v>
      </c>
      <c r="AT211" s="169" t="s">
        <v>69</v>
      </c>
      <c r="AU211" s="169" t="s">
        <v>78</v>
      </c>
      <c r="AY211" s="168" t="s">
        <v>127</v>
      </c>
      <c r="BK211" s="170">
        <f>SUM(BK212:BK225)</f>
        <v>0</v>
      </c>
    </row>
    <row r="212" spans="2:65" s="1" customFormat="1" ht="16.5" customHeight="1">
      <c r="B212" s="33"/>
      <c r="C212" s="173" t="s">
        <v>193</v>
      </c>
      <c r="D212" s="173" t="s">
        <v>128</v>
      </c>
      <c r="E212" s="174" t="s">
        <v>993</v>
      </c>
      <c r="F212" s="175" t="s">
        <v>994</v>
      </c>
      <c r="G212" s="176" t="s">
        <v>131</v>
      </c>
      <c r="H212" s="177">
        <v>8.1440000000000001</v>
      </c>
      <c r="I212" s="178"/>
      <c r="J212" s="179">
        <f>ROUND(I212*H212,2)</f>
        <v>0</v>
      </c>
      <c r="K212" s="175" t="s">
        <v>132</v>
      </c>
      <c r="L212" s="37"/>
      <c r="M212" s="180" t="s">
        <v>1</v>
      </c>
      <c r="N212" s="181" t="s">
        <v>41</v>
      </c>
      <c r="O212" s="59"/>
      <c r="P212" s="182">
        <f>O212*H212</f>
        <v>0</v>
      </c>
      <c r="Q212" s="182">
        <v>0.105</v>
      </c>
      <c r="R212" s="182">
        <f>Q212*H212</f>
        <v>0.85511999999999999</v>
      </c>
      <c r="S212" s="182">
        <v>0</v>
      </c>
      <c r="T212" s="183">
        <f>S212*H212</f>
        <v>0</v>
      </c>
      <c r="AR212" s="16" t="s">
        <v>133</v>
      </c>
      <c r="AT212" s="16" t="s">
        <v>128</v>
      </c>
      <c r="AU212" s="16" t="s">
        <v>80</v>
      </c>
      <c r="AY212" s="16" t="s">
        <v>127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78</v>
      </c>
      <c r="BK212" s="184">
        <f>ROUND(I212*H212,2)</f>
        <v>0</v>
      </c>
      <c r="BL212" s="16" t="s">
        <v>133</v>
      </c>
      <c r="BM212" s="16" t="s">
        <v>995</v>
      </c>
    </row>
    <row r="213" spans="2:65" s="11" customFormat="1">
      <c r="B213" s="185"/>
      <c r="C213" s="186"/>
      <c r="D213" s="187" t="s">
        <v>135</v>
      </c>
      <c r="E213" s="188" t="s">
        <v>1</v>
      </c>
      <c r="F213" s="189" t="s">
        <v>996</v>
      </c>
      <c r="G213" s="186"/>
      <c r="H213" s="188" t="s">
        <v>1</v>
      </c>
      <c r="I213" s="190"/>
      <c r="J213" s="186"/>
      <c r="K213" s="186"/>
      <c r="L213" s="191"/>
      <c r="M213" s="192"/>
      <c r="N213" s="193"/>
      <c r="O213" s="193"/>
      <c r="P213" s="193"/>
      <c r="Q213" s="193"/>
      <c r="R213" s="193"/>
      <c r="S213" s="193"/>
      <c r="T213" s="194"/>
      <c r="AT213" s="195" t="s">
        <v>135</v>
      </c>
      <c r="AU213" s="195" t="s">
        <v>80</v>
      </c>
      <c r="AV213" s="11" t="s">
        <v>78</v>
      </c>
      <c r="AW213" s="11" t="s">
        <v>32</v>
      </c>
      <c r="AX213" s="11" t="s">
        <v>70</v>
      </c>
      <c r="AY213" s="195" t="s">
        <v>127</v>
      </c>
    </row>
    <row r="214" spans="2:65" s="12" customFormat="1">
      <c r="B214" s="196"/>
      <c r="C214" s="197"/>
      <c r="D214" s="187" t="s">
        <v>135</v>
      </c>
      <c r="E214" s="198" t="s">
        <v>1</v>
      </c>
      <c r="F214" s="199" t="s">
        <v>997</v>
      </c>
      <c r="G214" s="197"/>
      <c r="H214" s="200">
        <v>1.484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135</v>
      </c>
      <c r="AU214" s="206" t="s">
        <v>80</v>
      </c>
      <c r="AV214" s="12" t="s">
        <v>80</v>
      </c>
      <c r="AW214" s="12" t="s">
        <v>32</v>
      </c>
      <c r="AX214" s="12" t="s">
        <v>70</v>
      </c>
      <c r="AY214" s="206" t="s">
        <v>127</v>
      </c>
    </row>
    <row r="215" spans="2:65" s="12" customFormat="1">
      <c r="B215" s="196"/>
      <c r="C215" s="197"/>
      <c r="D215" s="187" t="s">
        <v>135</v>
      </c>
      <c r="E215" s="198" t="s">
        <v>1</v>
      </c>
      <c r="F215" s="199" t="s">
        <v>998</v>
      </c>
      <c r="G215" s="197"/>
      <c r="H215" s="200">
        <v>0.495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135</v>
      </c>
      <c r="AU215" s="206" t="s">
        <v>80</v>
      </c>
      <c r="AV215" s="12" t="s">
        <v>80</v>
      </c>
      <c r="AW215" s="12" t="s">
        <v>32</v>
      </c>
      <c r="AX215" s="12" t="s">
        <v>70</v>
      </c>
      <c r="AY215" s="206" t="s">
        <v>127</v>
      </c>
    </row>
    <row r="216" spans="2:65" s="12" customFormat="1">
      <c r="B216" s="196"/>
      <c r="C216" s="197"/>
      <c r="D216" s="187" t="s">
        <v>135</v>
      </c>
      <c r="E216" s="198" t="s">
        <v>1</v>
      </c>
      <c r="F216" s="199" t="s">
        <v>999</v>
      </c>
      <c r="G216" s="197"/>
      <c r="H216" s="200">
        <v>0.29299999999999998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135</v>
      </c>
      <c r="AU216" s="206" t="s">
        <v>80</v>
      </c>
      <c r="AV216" s="12" t="s">
        <v>80</v>
      </c>
      <c r="AW216" s="12" t="s">
        <v>32</v>
      </c>
      <c r="AX216" s="12" t="s">
        <v>70</v>
      </c>
      <c r="AY216" s="206" t="s">
        <v>127</v>
      </c>
    </row>
    <row r="217" spans="2:65" s="12" customFormat="1">
      <c r="B217" s="196"/>
      <c r="C217" s="197"/>
      <c r="D217" s="187" t="s">
        <v>135</v>
      </c>
      <c r="E217" s="198" t="s">
        <v>1</v>
      </c>
      <c r="F217" s="199" t="s">
        <v>1000</v>
      </c>
      <c r="G217" s="197"/>
      <c r="H217" s="200">
        <v>0.72499999999999998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135</v>
      </c>
      <c r="AU217" s="206" t="s">
        <v>80</v>
      </c>
      <c r="AV217" s="12" t="s">
        <v>80</v>
      </c>
      <c r="AW217" s="12" t="s">
        <v>32</v>
      </c>
      <c r="AX217" s="12" t="s">
        <v>70</v>
      </c>
      <c r="AY217" s="206" t="s">
        <v>127</v>
      </c>
    </row>
    <row r="218" spans="2:65" s="12" customFormat="1">
      <c r="B218" s="196"/>
      <c r="C218" s="197"/>
      <c r="D218" s="187" t="s">
        <v>135</v>
      </c>
      <c r="E218" s="198" t="s">
        <v>1</v>
      </c>
      <c r="F218" s="199" t="s">
        <v>1001</v>
      </c>
      <c r="G218" s="197"/>
      <c r="H218" s="200">
        <v>0.503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135</v>
      </c>
      <c r="AU218" s="206" t="s">
        <v>80</v>
      </c>
      <c r="AV218" s="12" t="s">
        <v>80</v>
      </c>
      <c r="AW218" s="12" t="s">
        <v>32</v>
      </c>
      <c r="AX218" s="12" t="s">
        <v>70</v>
      </c>
      <c r="AY218" s="206" t="s">
        <v>127</v>
      </c>
    </row>
    <row r="219" spans="2:65" s="12" customFormat="1">
      <c r="B219" s="196"/>
      <c r="C219" s="197"/>
      <c r="D219" s="187" t="s">
        <v>135</v>
      </c>
      <c r="E219" s="198" t="s">
        <v>1</v>
      </c>
      <c r="F219" s="199" t="s">
        <v>1002</v>
      </c>
      <c r="G219" s="197"/>
      <c r="H219" s="200">
        <v>0.45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135</v>
      </c>
      <c r="AU219" s="206" t="s">
        <v>80</v>
      </c>
      <c r="AV219" s="12" t="s">
        <v>80</v>
      </c>
      <c r="AW219" s="12" t="s">
        <v>32</v>
      </c>
      <c r="AX219" s="12" t="s">
        <v>70</v>
      </c>
      <c r="AY219" s="206" t="s">
        <v>127</v>
      </c>
    </row>
    <row r="220" spans="2:65" s="12" customFormat="1">
      <c r="B220" s="196"/>
      <c r="C220" s="197"/>
      <c r="D220" s="187" t="s">
        <v>135</v>
      </c>
      <c r="E220" s="198" t="s">
        <v>1</v>
      </c>
      <c r="F220" s="199" t="s">
        <v>1003</v>
      </c>
      <c r="G220" s="197"/>
      <c r="H220" s="200">
        <v>3.3460000000000001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135</v>
      </c>
      <c r="AU220" s="206" t="s">
        <v>80</v>
      </c>
      <c r="AV220" s="12" t="s">
        <v>80</v>
      </c>
      <c r="AW220" s="12" t="s">
        <v>32</v>
      </c>
      <c r="AX220" s="12" t="s">
        <v>70</v>
      </c>
      <c r="AY220" s="206" t="s">
        <v>127</v>
      </c>
    </row>
    <row r="221" spans="2:65" s="12" customFormat="1">
      <c r="B221" s="196"/>
      <c r="C221" s="197"/>
      <c r="D221" s="187" t="s">
        <v>135</v>
      </c>
      <c r="E221" s="198" t="s">
        <v>1</v>
      </c>
      <c r="F221" s="199" t="s">
        <v>1004</v>
      </c>
      <c r="G221" s="197"/>
      <c r="H221" s="200">
        <v>0.59</v>
      </c>
      <c r="I221" s="201"/>
      <c r="J221" s="197"/>
      <c r="K221" s="197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135</v>
      </c>
      <c r="AU221" s="206" t="s">
        <v>80</v>
      </c>
      <c r="AV221" s="12" t="s">
        <v>80</v>
      </c>
      <c r="AW221" s="12" t="s">
        <v>32</v>
      </c>
      <c r="AX221" s="12" t="s">
        <v>70</v>
      </c>
      <c r="AY221" s="206" t="s">
        <v>127</v>
      </c>
    </row>
    <row r="222" spans="2:65" s="12" customFormat="1">
      <c r="B222" s="196"/>
      <c r="C222" s="197"/>
      <c r="D222" s="187" t="s">
        <v>135</v>
      </c>
      <c r="E222" s="198" t="s">
        <v>1</v>
      </c>
      <c r="F222" s="199" t="s">
        <v>1005</v>
      </c>
      <c r="G222" s="197"/>
      <c r="H222" s="200">
        <v>0.25800000000000001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135</v>
      </c>
      <c r="AU222" s="206" t="s">
        <v>80</v>
      </c>
      <c r="AV222" s="12" t="s">
        <v>80</v>
      </c>
      <c r="AW222" s="12" t="s">
        <v>32</v>
      </c>
      <c r="AX222" s="12" t="s">
        <v>70</v>
      </c>
      <c r="AY222" s="206" t="s">
        <v>127</v>
      </c>
    </row>
    <row r="223" spans="2:65" s="13" customFormat="1">
      <c r="B223" s="207"/>
      <c r="C223" s="208"/>
      <c r="D223" s="187" t="s">
        <v>135</v>
      </c>
      <c r="E223" s="209" t="s">
        <v>1</v>
      </c>
      <c r="F223" s="210" t="s">
        <v>140</v>
      </c>
      <c r="G223" s="208"/>
      <c r="H223" s="211">
        <v>8.1440000000000001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135</v>
      </c>
      <c r="AU223" s="217" t="s">
        <v>80</v>
      </c>
      <c r="AV223" s="13" t="s">
        <v>133</v>
      </c>
      <c r="AW223" s="13" t="s">
        <v>32</v>
      </c>
      <c r="AX223" s="13" t="s">
        <v>78</v>
      </c>
      <c r="AY223" s="217" t="s">
        <v>127</v>
      </c>
    </row>
    <row r="224" spans="2:65" s="1" customFormat="1" ht="16.5" customHeight="1">
      <c r="B224" s="33"/>
      <c r="C224" s="173" t="s">
        <v>8</v>
      </c>
      <c r="D224" s="173" t="s">
        <v>128</v>
      </c>
      <c r="E224" s="174" t="s">
        <v>1006</v>
      </c>
      <c r="F224" s="175" t="s">
        <v>1007</v>
      </c>
      <c r="G224" s="176" t="s">
        <v>309</v>
      </c>
      <c r="H224" s="177">
        <v>1</v>
      </c>
      <c r="I224" s="178"/>
      <c r="J224" s="179">
        <f>ROUND(I224*H224,2)</f>
        <v>0</v>
      </c>
      <c r="K224" s="175" t="s">
        <v>1</v>
      </c>
      <c r="L224" s="37"/>
      <c r="M224" s="180" t="s">
        <v>1</v>
      </c>
      <c r="N224" s="181" t="s">
        <v>41</v>
      </c>
      <c r="O224" s="59"/>
      <c r="P224" s="182">
        <f>O224*H224</f>
        <v>0</v>
      </c>
      <c r="Q224" s="182">
        <v>2.2563399999999998</v>
      </c>
      <c r="R224" s="182">
        <f>Q224*H224</f>
        <v>2.2563399999999998</v>
      </c>
      <c r="S224" s="182">
        <v>0</v>
      </c>
      <c r="T224" s="183">
        <f>S224*H224</f>
        <v>0</v>
      </c>
      <c r="AR224" s="16" t="s">
        <v>133</v>
      </c>
      <c r="AT224" s="16" t="s">
        <v>128</v>
      </c>
      <c r="AU224" s="16" t="s">
        <v>80</v>
      </c>
      <c r="AY224" s="16" t="s">
        <v>127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78</v>
      </c>
      <c r="BK224" s="184">
        <f>ROUND(I224*H224,2)</f>
        <v>0</v>
      </c>
      <c r="BL224" s="16" t="s">
        <v>133</v>
      </c>
      <c r="BM224" s="16" t="s">
        <v>1008</v>
      </c>
    </row>
    <row r="225" spans="2:65" s="12" customFormat="1">
      <c r="B225" s="196"/>
      <c r="C225" s="197"/>
      <c r="D225" s="187" t="s">
        <v>135</v>
      </c>
      <c r="E225" s="198" t="s">
        <v>1</v>
      </c>
      <c r="F225" s="199" t="s">
        <v>1009</v>
      </c>
      <c r="G225" s="197"/>
      <c r="H225" s="200">
        <v>1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135</v>
      </c>
      <c r="AU225" s="206" t="s">
        <v>80</v>
      </c>
      <c r="AV225" s="12" t="s">
        <v>80</v>
      </c>
      <c r="AW225" s="12" t="s">
        <v>32</v>
      </c>
      <c r="AX225" s="12" t="s">
        <v>70</v>
      </c>
      <c r="AY225" s="206" t="s">
        <v>127</v>
      </c>
    </row>
    <row r="226" spans="2:65" s="10" customFormat="1" ht="22.9" customHeight="1">
      <c r="B226" s="157"/>
      <c r="C226" s="158"/>
      <c r="D226" s="159" t="s">
        <v>69</v>
      </c>
      <c r="E226" s="171" t="s">
        <v>405</v>
      </c>
      <c r="F226" s="171" t="s">
        <v>1255</v>
      </c>
      <c r="G226" s="158"/>
      <c r="H226" s="158"/>
      <c r="I226" s="161"/>
      <c r="J226" s="172">
        <f>BK226</f>
        <v>0</v>
      </c>
      <c r="K226" s="158"/>
      <c r="L226" s="163"/>
      <c r="M226" s="164"/>
      <c r="N226" s="165"/>
      <c r="O226" s="165"/>
      <c r="P226" s="166">
        <f>SUM(P227:P235)</f>
        <v>0</v>
      </c>
      <c r="Q226" s="165"/>
      <c r="R226" s="166">
        <f>SUM(R227:R235)</f>
        <v>0</v>
      </c>
      <c r="S226" s="165"/>
      <c r="T226" s="167">
        <f>SUM(T227:T235)</f>
        <v>0</v>
      </c>
      <c r="AR226" s="168" t="s">
        <v>78</v>
      </c>
      <c r="AT226" s="169" t="s">
        <v>69</v>
      </c>
      <c r="AU226" s="169" t="s">
        <v>78</v>
      </c>
      <c r="AY226" s="168" t="s">
        <v>127</v>
      </c>
      <c r="BK226" s="170">
        <f>SUM(BK227:BK235)</f>
        <v>0</v>
      </c>
    </row>
    <row r="227" spans="2:65" s="1" customFormat="1" ht="16.5" customHeight="1">
      <c r="B227" s="33"/>
      <c r="C227" s="173" t="s">
        <v>203</v>
      </c>
      <c r="D227" s="173" t="s">
        <v>128</v>
      </c>
      <c r="E227" s="174" t="s">
        <v>1010</v>
      </c>
      <c r="F227" s="175" t="s">
        <v>1011</v>
      </c>
      <c r="G227" s="176" t="s">
        <v>1012</v>
      </c>
      <c r="H227" s="177">
        <v>30</v>
      </c>
      <c r="I227" s="178"/>
      <c r="J227" s="179">
        <f>ROUND(I227*H227,2)</f>
        <v>0</v>
      </c>
      <c r="K227" s="175" t="s">
        <v>132</v>
      </c>
      <c r="L227" s="37"/>
      <c r="M227" s="180" t="s">
        <v>1</v>
      </c>
      <c r="N227" s="181" t="s">
        <v>41</v>
      </c>
      <c r="O227" s="59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16" t="s">
        <v>133</v>
      </c>
      <c r="AT227" s="16" t="s">
        <v>128</v>
      </c>
      <c r="AU227" s="16" t="s">
        <v>80</v>
      </c>
      <c r="AY227" s="16" t="s">
        <v>127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78</v>
      </c>
      <c r="BK227" s="184">
        <f>ROUND(I227*H227,2)</f>
        <v>0</v>
      </c>
      <c r="BL227" s="16" t="s">
        <v>133</v>
      </c>
      <c r="BM227" s="16" t="s">
        <v>1013</v>
      </c>
    </row>
    <row r="228" spans="2:65" s="11" customFormat="1">
      <c r="B228" s="185"/>
      <c r="C228" s="186"/>
      <c r="D228" s="187" t="s">
        <v>135</v>
      </c>
      <c r="E228" s="188" t="s">
        <v>1</v>
      </c>
      <c r="F228" s="189" t="s">
        <v>1014</v>
      </c>
      <c r="G228" s="186"/>
      <c r="H228" s="188" t="s">
        <v>1</v>
      </c>
      <c r="I228" s="190"/>
      <c r="J228" s="186"/>
      <c r="K228" s="186"/>
      <c r="L228" s="191"/>
      <c r="M228" s="192"/>
      <c r="N228" s="193"/>
      <c r="O228" s="193"/>
      <c r="P228" s="193"/>
      <c r="Q228" s="193"/>
      <c r="R228" s="193"/>
      <c r="S228" s="193"/>
      <c r="T228" s="194"/>
      <c r="AT228" s="195" t="s">
        <v>135</v>
      </c>
      <c r="AU228" s="195" t="s">
        <v>80</v>
      </c>
      <c r="AV228" s="11" t="s">
        <v>78</v>
      </c>
      <c r="AW228" s="11" t="s">
        <v>32</v>
      </c>
      <c r="AX228" s="11" t="s">
        <v>70</v>
      </c>
      <c r="AY228" s="195" t="s">
        <v>127</v>
      </c>
    </row>
    <row r="229" spans="2:65" s="12" customFormat="1">
      <c r="B229" s="196"/>
      <c r="C229" s="197"/>
      <c r="D229" s="187" t="s">
        <v>135</v>
      </c>
      <c r="E229" s="198" t="s">
        <v>1</v>
      </c>
      <c r="F229" s="199" t="s">
        <v>1015</v>
      </c>
      <c r="G229" s="197"/>
      <c r="H229" s="200">
        <v>30</v>
      </c>
      <c r="I229" s="201"/>
      <c r="J229" s="197"/>
      <c r="K229" s="197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135</v>
      </c>
      <c r="AU229" s="206" t="s">
        <v>80</v>
      </c>
      <c r="AV229" s="12" t="s">
        <v>80</v>
      </c>
      <c r="AW229" s="12" t="s">
        <v>32</v>
      </c>
      <c r="AX229" s="12" t="s">
        <v>70</v>
      </c>
      <c r="AY229" s="206" t="s">
        <v>127</v>
      </c>
    </row>
    <row r="230" spans="2:65" s="13" customFormat="1">
      <c r="B230" s="207"/>
      <c r="C230" s="208"/>
      <c r="D230" s="187" t="s">
        <v>135</v>
      </c>
      <c r="E230" s="209" t="s">
        <v>1</v>
      </c>
      <c r="F230" s="210" t="s">
        <v>140</v>
      </c>
      <c r="G230" s="208"/>
      <c r="H230" s="211">
        <v>30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135</v>
      </c>
      <c r="AU230" s="217" t="s">
        <v>80</v>
      </c>
      <c r="AV230" s="13" t="s">
        <v>133</v>
      </c>
      <c r="AW230" s="13" t="s">
        <v>4</v>
      </c>
      <c r="AX230" s="13" t="s">
        <v>78</v>
      </c>
      <c r="AY230" s="217" t="s">
        <v>127</v>
      </c>
    </row>
    <row r="231" spans="2:65" s="1" customFormat="1" ht="16.5" customHeight="1">
      <c r="B231" s="33"/>
      <c r="C231" s="173" t="s">
        <v>207</v>
      </c>
      <c r="D231" s="173" t="s">
        <v>128</v>
      </c>
      <c r="E231" s="174" t="s">
        <v>1016</v>
      </c>
      <c r="F231" s="175" t="s">
        <v>1017</v>
      </c>
      <c r="G231" s="176" t="s">
        <v>1012</v>
      </c>
      <c r="H231" s="177">
        <v>630</v>
      </c>
      <c r="I231" s="178"/>
      <c r="J231" s="179">
        <f>ROUND(I231*H231,2)</f>
        <v>0</v>
      </c>
      <c r="K231" s="175" t="s">
        <v>132</v>
      </c>
      <c r="L231" s="37"/>
      <c r="M231" s="180" t="s">
        <v>1</v>
      </c>
      <c r="N231" s="181" t="s">
        <v>41</v>
      </c>
      <c r="O231" s="59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AR231" s="16" t="s">
        <v>133</v>
      </c>
      <c r="AT231" s="16" t="s">
        <v>128</v>
      </c>
      <c r="AU231" s="16" t="s">
        <v>80</v>
      </c>
      <c r="AY231" s="16" t="s">
        <v>127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78</v>
      </c>
      <c r="BK231" s="184">
        <f>ROUND(I231*H231,2)</f>
        <v>0</v>
      </c>
      <c r="BL231" s="16" t="s">
        <v>133</v>
      </c>
      <c r="BM231" s="16" t="s">
        <v>1018</v>
      </c>
    </row>
    <row r="232" spans="2:65" s="12" customFormat="1">
      <c r="B232" s="196"/>
      <c r="C232" s="197"/>
      <c r="D232" s="187" t="s">
        <v>135</v>
      </c>
      <c r="E232" s="198" t="s">
        <v>1</v>
      </c>
      <c r="F232" s="199" t="s">
        <v>1019</v>
      </c>
      <c r="G232" s="197"/>
      <c r="H232" s="200">
        <v>630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135</v>
      </c>
      <c r="AU232" s="206" t="s">
        <v>80</v>
      </c>
      <c r="AV232" s="12" t="s">
        <v>80</v>
      </c>
      <c r="AW232" s="12" t="s">
        <v>32</v>
      </c>
      <c r="AX232" s="12" t="s">
        <v>70</v>
      </c>
      <c r="AY232" s="206" t="s">
        <v>127</v>
      </c>
    </row>
    <row r="233" spans="2:65" s="13" customFormat="1">
      <c r="B233" s="207"/>
      <c r="C233" s="208"/>
      <c r="D233" s="187" t="s">
        <v>135</v>
      </c>
      <c r="E233" s="209" t="s">
        <v>1</v>
      </c>
      <c r="F233" s="210" t="s">
        <v>140</v>
      </c>
      <c r="G233" s="208"/>
      <c r="H233" s="211">
        <v>630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135</v>
      </c>
      <c r="AU233" s="217" t="s">
        <v>80</v>
      </c>
      <c r="AV233" s="13" t="s">
        <v>133</v>
      </c>
      <c r="AW233" s="13" t="s">
        <v>32</v>
      </c>
      <c r="AX233" s="13" t="s">
        <v>78</v>
      </c>
      <c r="AY233" s="217" t="s">
        <v>127</v>
      </c>
    </row>
    <row r="234" spans="2:65" s="1" customFormat="1" ht="16.5" customHeight="1">
      <c r="B234" s="33"/>
      <c r="C234" s="173" t="s">
        <v>212</v>
      </c>
      <c r="D234" s="173" t="s">
        <v>128</v>
      </c>
      <c r="E234" s="174" t="s">
        <v>1020</v>
      </c>
      <c r="F234" s="175" t="s">
        <v>1021</v>
      </c>
      <c r="G234" s="176" t="s">
        <v>1012</v>
      </c>
      <c r="H234" s="177">
        <v>30</v>
      </c>
      <c r="I234" s="178"/>
      <c r="J234" s="179">
        <f>ROUND(I234*H234,2)</f>
        <v>0</v>
      </c>
      <c r="K234" s="175" t="s">
        <v>132</v>
      </c>
      <c r="L234" s="37"/>
      <c r="M234" s="180" t="s">
        <v>1</v>
      </c>
      <c r="N234" s="181" t="s">
        <v>41</v>
      </c>
      <c r="O234" s="59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AR234" s="16" t="s">
        <v>133</v>
      </c>
      <c r="AT234" s="16" t="s">
        <v>128</v>
      </c>
      <c r="AU234" s="16" t="s">
        <v>80</v>
      </c>
      <c r="AY234" s="16" t="s">
        <v>127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6" t="s">
        <v>78</v>
      </c>
      <c r="BK234" s="184">
        <f>ROUND(I234*H234,2)</f>
        <v>0</v>
      </c>
      <c r="BL234" s="16" t="s">
        <v>133</v>
      </c>
      <c r="BM234" s="16" t="s">
        <v>1022</v>
      </c>
    </row>
    <row r="235" spans="2:65" s="1" customFormat="1" ht="16.5" customHeight="1">
      <c r="B235" s="33"/>
      <c r="C235" s="173" t="s">
        <v>219</v>
      </c>
      <c r="D235" s="173" t="s">
        <v>128</v>
      </c>
      <c r="E235" s="174" t="s">
        <v>446</v>
      </c>
      <c r="F235" s="175" t="s">
        <v>447</v>
      </c>
      <c r="G235" s="176" t="s">
        <v>361</v>
      </c>
      <c r="H235" s="177">
        <v>1</v>
      </c>
      <c r="I235" s="178"/>
      <c r="J235" s="179">
        <f>ROUND(I235*H235,2)</f>
        <v>0</v>
      </c>
      <c r="K235" s="175" t="s">
        <v>1</v>
      </c>
      <c r="L235" s="37"/>
      <c r="M235" s="180" t="s">
        <v>1</v>
      </c>
      <c r="N235" s="181" t="s">
        <v>41</v>
      </c>
      <c r="O235" s="59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AR235" s="16" t="s">
        <v>133</v>
      </c>
      <c r="AT235" s="16" t="s">
        <v>128</v>
      </c>
      <c r="AU235" s="16" t="s">
        <v>80</v>
      </c>
      <c r="AY235" s="16" t="s">
        <v>127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78</v>
      </c>
      <c r="BK235" s="184">
        <f>ROUND(I235*H235,2)</f>
        <v>0</v>
      </c>
      <c r="BL235" s="16" t="s">
        <v>133</v>
      </c>
      <c r="BM235" s="16" t="s">
        <v>1023</v>
      </c>
    </row>
    <row r="236" spans="2:65" s="10" customFormat="1" ht="22.9" customHeight="1">
      <c r="B236" s="157"/>
      <c r="C236" s="158"/>
      <c r="D236" s="159" t="s">
        <v>69</v>
      </c>
      <c r="E236" s="171" t="s">
        <v>449</v>
      </c>
      <c r="F236" s="171" t="s">
        <v>1256</v>
      </c>
      <c r="G236" s="158"/>
      <c r="H236" s="158"/>
      <c r="I236" s="161"/>
      <c r="J236" s="172">
        <f>BK236</f>
        <v>0</v>
      </c>
      <c r="K236" s="158"/>
      <c r="L236" s="163"/>
      <c r="M236" s="164"/>
      <c r="N236" s="165"/>
      <c r="O236" s="165"/>
      <c r="P236" s="166">
        <f>P237</f>
        <v>0</v>
      </c>
      <c r="Q236" s="165"/>
      <c r="R236" s="166">
        <f>R237</f>
        <v>5.8552000000000005E-3</v>
      </c>
      <c r="S236" s="165"/>
      <c r="T236" s="167">
        <f>T237</f>
        <v>0</v>
      </c>
      <c r="AR236" s="168" t="s">
        <v>78</v>
      </c>
      <c r="AT236" s="169" t="s">
        <v>69</v>
      </c>
      <c r="AU236" s="169" t="s">
        <v>78</v>
      </c>
      <c r="AY236" s="168" t="s">
        <v>127</v>
      </c>
      <c r="BK236" s="170">
        <f>BK237</f>
        <v>0</v>
      </c>
    </row>
    <row r="237" spans="2:65" s="1" customFormat="1" ht="16.5" customHeight="1">
      <c r="B237" s="33"/>
      <c r="C237" s="173" t="s">
        <v>223</v>
      </c>
      <c r="D237" s="173" t="s">
        <v>128</v>
      </c>
      <c r="E237" s="174" t="s">
        <v>1024</v>
      </c>
      <c r="F237" s="175" t="s">
        <v>1025</v>
      </c>
      <c r="G237" s="176" t="s">
        <v>131</v>
      </c>
      <c r="H237" s="177">
        <v>146.38</v>
      </c>
      <c r="I237" s="178"/>
      <c r="J237" s="179">
        <f>ROUND(I237*H237,2)</f>
        <v>0</v>
      </c>
      <c r="K237" s="175" t="s">
        <v>132</v>
      </c>
      <c r="L237" s="37"/>
      <c r="M237" s="180" t="s">
        <v>1</v>
      </c>
      <c r="N237" s="181" t="s">
        <v>41</v>
      </c>
      <c r="O237" s="59"/>
      <c r="P237" s="182">
        <f>O237*H237</f>
        <v>0</v>
      </c>
      <c r="Q237" s="182">
        <v>4.0000000000000003E-5</v>
      </c>
      <c r="R237" s="182">
        <f>Q237*H237</f>
        <v>5.8552000000000005E-3</v>
      </c>
      <c r="S237" s="182">
        <v>0</v>
      </c>
      <c r="T237" s="183">
        <f>S237*H237</f>
        <v>0</v>
      </c>
      <c r="AR237" s="16" t="s">
        <v>133</v>
      </c>
      <c r="AT237" s="16" t="s">
        <v>128</v>
      </c>
      <c r="AU237" s="16" t="s">
        <v>80</v>
      </c>
      <c r="AY237" s="16" t="s">
        <v>127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78</v>
      </c>
      <c r="BK237" s="184">
        <f>ROUND(I237*H237,2)</f>
        <v>0</v>
      </c>
      <c r="BL237" s="16" t="s">
        <v>133</v>
      </c>
      <c r="BM237" s="16" t="s">
        <v>1026</v>
      </c>
    </row>
    <row r="238" spans="2:65" s="10" customFormat="1" ht="22.9" customHeight="1">
      <c r="B238" s="157"/>
      <c r="C238" s="158"/>
      <c r="D238" s="159" t="s">
        <v>69</v>
      </c>
      <c r="E238" s="171" t="s">
        <v>744</v>
      </c>
      <c r="F238" s="171" t="s">
        <v>1257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SUM(P239:P256)</f>
        <v>0</v>
      </c>
      <c r="Q238" s="165"/>
      <c r="R238" s="166">
        <f>SUM(R239:R256)</f>
        <v>0</v>
      </c>
      <c r="S238" s="165"/>
      <c r="T238" s="167">
        <f>SUM(T239:T256)</f>
        <v>1.8593760000000004</v>
      </c>
      <c r="AR238" s="168" t="s">
        <v>78</v>
      </c>
      <c r="AT238" s="169" t="s">
        <v>69</v>
      </c>
      <c r="AU238" s="169" t="s">
        <v>78</v>
      </c>
      <c r="AY238" s="168" t="s">
        <v>127</v>
      </c>
      <c r="BK238" s="170">
        <f>SUM(BK239:BK256)</f>
        <v>0</v>
      </c>
    </row>
    <row r="239" spans="2:65" s="1" customFormat="1" ht="16.5" customHeight="1">
      <c r="B239" s="33"/>
      <c r="C239" s="173" t="s">
        <v>7</v>
      </c>
      <c r="D239" s="173" t="s">
        <v>128</v>
      </c>
      <c r="E239" s="174" t="s">
        <v>1027</v>
      </c>
      <c r="F239" s="175" t="s">
        <v>1028</v>
      </c>
      <c r="G239" s="176" t="s">
        <v>131</v>
      </c>
      <c r="H239" s="177">
        <v>7.327</v>
      </c>
      <c r="I239" s="178"/>
      <c r="J239" s="179">
        <f>ROUND(I239*H239,2)</f>
        <v>0</v>
      </c>
      <c r="K239" s="175" t="s">
        <v>132</v>
      </c>
      <c r="L239" s="37"/>
      <c r="M239" s="180" t="s">
        <v>1</v>
      </c>
      <c r="N239" s="181" t="s">
        <v>41</v>
      </c>
      <c r="O239" s="59"/>
      <c r="P239" s="182">
        <f>O239*H239</f>
        <v>0</v>
      </c>
      <c r="Q239" s="182">
        <v>0</v>
      </c>
      <c r="R239" s="182">
        <f>Q239*H239</f>
        <v>0</v>
      </c>
      <c r="S239" s="182">
        <v>4.8000000000000001E-2</v>
      </c>
      <c r="T239" s="183">
        <f>S239*H239</f>
        <v>0.35169600000000001</v>
      </c>
      <c r="AR239" s="16" t="s">
        <v>133</v>
      </c>
      <c r="AT239" s="16" t="s">
        <v>128</v>
      </c>
      <c r="AU239" s="16" t="s">
        <v>80</v>
      </c>
      <c r="AY239" s="16" t="s">
        <v>127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78</v>
      </c>
      <c r="BK239" s="184">
        <f>ROUND(I239*H239,2)</f>
        <v>0</v>
      </c>
      <c r="BL239" s="16" t="s">
        <v>133</v>
      </c>
      <c r="BM239" s="16" t="s">
        <v>1029</v>
      </c>
    </row>
    <row r="240" spans="2:65" s="12" customFormat="1">
      <c r="B240" s="196"/>
      <c r="C240" s="197"/>
      <c r="D240" s="187" t="s">
        <v>135</v>
      </c>
      <c r="E240" s="198" t="s">
        <v>1</v>
      </c>
      <c r="F240" s="199" t="s">
        <v>966</v>
      </c>
      <c r="G240" s="197"/>
      <c r="H240" s="200">
        <v>3.5379999999999998</v>
      </c>
      <c r="I240" s="201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135</v>
      </c>
      <c r="AU240" s="206" t="s">
        <v>80</v>
      </c>
      <c r="AV240" s="12" t="s">
        <v>80</v>
      </c>
      <c r="AW240" s="12" t="s">
        <v>32</v>
      </c>
      <c r="AX240" s="12" t="s">
        <v>70</v>
      </c>
      <c r="AY240" s="206" t="s">
        <v>127</v>
      </c>
    </row>
    <row r="241" spans="2:65" s="12" customFormat="1">
      <c r="B241" s="196"/>
      <c r="C241" s="197"/>
      <c r="D241" s="187" t="s">
        <v>135</v>
      </c>
      <c r="E241" s="198" t="s">
        <v>1</v>
      </c>
      <c r="F241" s="199" t="s">
        <v>970</v>
      </c>
      <c r="G241" s="197"/>
      <c r="H241" s="200">
        <v>2.879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135</v>
      </c>
      <c r="AU241" s="206" t="s">
        <v>80</v>
      </c>
      <c r="AV241" s="12" t="s">
        <v>80</v>
      </c>
      <c r="AW241" s="12" t="s">
        <v>32</v>
      </c>
      <c r="AX241" s="12" t="s">
        <v>70</v>
      </c>
      <c r="AY241" s="206" t="s">
        <v>127</v>
      </c>
    </row>
    <row r="242" spans="2:65" s="12" customFormat="1">
      <c r="B242" s="196"/>
      <c r="C242" s="197"/>
      <c r="D242" s="187" t="s">
        <v>135</v>
      </c>
      <c r="E242" s="198" t="s">
        <v>1</v>
      </c>
      <c r="F242" s="199" t="s">
        <v>971</v>
      </c>
      <c r="G242" s="197"/>
      <c r="H242" s="200">
        <v>0.91</v>
      </c>
      <c r="I242" s="201"/>
      <c r="J242" s="197"/>
      <c r="K242" s="197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135</v>
      </c>
      <c r="AU242" s="206" t="s">
        <v>80</v>
      </c>
      <c r="AV242" s="12" t="s">
        <v>80</v>
      </c>
      <c r="AW242" s="12" t="s">
        <v>32</v>
      </c>
      <c r="AX242" s="12" t="s">
        <v>70</v>
      </c>
      <c r="AY242" s="206" t="s">
        <v>127</v>
      </c>
    </row>
    <row r="243" spans="2:65" s="13" customFormat="1">
      <c r="B243" s="207"/>
      <c r="C243" s="208"/>
      <c r="D243" s="187" t="s">
        <v>135</v>
      </c>
      <c r="E243" s="209" t="s">
        <v>1</v>
      </c>
      <c r="F243" s="210" t="s">
        <v>140</v>
      </c>
      <c r="G243" s="208"/>
      <c r="H243" s="211">
        <v>7.327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135</v>
      </c>
      <c r="AU243" s="217" t="s">
        <v>80</v>
      </c>
      <c r="AV243" s="13" t="s">
        <v>133</v>
      </c>
      <c r="AW243" s="13" t="s">
        <v>32</v>
      </c>
      <c r="AX243" s="13" t="s">
        <v>78</v>
      </c>
      <c r="AY243" s="217" t="s">
        <v>127</v>
      </c>
    </row>
    <row r="244" spans="2:65" s="1" customFormat="1" ht="16.5" customHeight="1">
      <c r="B244" s="33"/>
      <c r="C244" s="173" t="s">
        <v>251</v>
      </c>
      <c r="D244" s="173" t="s">
        <v>128</v>
      </c>
      <c r="E244" s="174" t="s">
        <v>1030</v>
      </c>
      <c r="F244" s="175" t="s">
        <v>1031</v>
      </c>
      <c r="G244" s="176" t="s">
        <v>131</v>
      </c>
      <c r="H244" s="177">
        <v>1.4510000000000001</v>
      </c>
      <c r="I244" s="178"/>
      <c r="J244" s="179">
        <f>ROUND(I244*H244,2)</f>
        <v>0</v>
      </c>
      <c r="K244" s="175" t="s">
        <v>132</v>
      </c>
      <c r="L244" s="37"/>
      <c r="M244" s="180" t="s">
        <v>1</v>
      </c>
      <c r="N244" s="181" t="s">
        <v>41</v>
      </c>
      <c r="O244" s="59"/>
      <c r="P244" s="182">
        <f>O244*H244</f>
        <v>0</v>
      </c>
      <c r="Q244" s="182">
        <v>0</v>
      </c>
      <c r="R244" s="182">
        <f>Q244*H244</f>
        <v>0</v>
      </c>
      <c r="S244" s="182">
        <v>3.7999999999999999E-2</v>
      </c>
      <c r="T244" s="183">
        <f>S244*H244</f>
        <v>5.5138E-2</v>
      </c>
      <c r="AR244" s="16" t="s">
        <v>133</v>
      </c>
      <c r="AT244" s="16" t="s">
        <v>128</v>
      </c>
      <c r="AU244" s="16" t="s">
        <v>80</v>
      </c>
      <c r="AY244" s="16" t="s">
        <v>127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78</v>
      </c>
      <c r="BK244" s="184">
        <f>ROUND(I244*H244,2)</f>
        <v>0</v>
      </c>
      <c r="BL244" s="16" t="s">
        <v>133</v>
      </c>
      <c r="BM244" s="16" t="s">
        <v>1032</v>
      </c>
    </row>
    <row r="245" spans="2:65" s="12" customFormat="1">
      <c r="B245" s="196"/>
      <c r="C245" s="197"/>
      <c r="D245" s="187" t="s">
        <v>135</v>
      </c>
      <c r="E245" s="198" t="s">
        <v>1</v>
      </c>
      <c r="F245" s="199" t="s">
        <v>967</v>
      </c>
      <c r="G245" s="197"/>
      <c r="H245" s="200">
        <v>1.4510000000000001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135</v>
      </c>
      <c r="AU245" s="206" t="s">
        <v>80</v>
      </c>
      <c r="AV245" s="12" t="s">
        <v>80</v>
      </c>
      <c r="AW245" s="12" t="s">
        <v>32</v>
      </c>
      <c r="AX245" s="12" t="s">
        <v>70</v>
      </c>
      <c r="AY245" s="206" t="s">
        <v>127</v>
      </c>
    </row>
    <row r="246" spans="2:65" s="13" customFormat="1">
      <c r="B246" s="207"/>
      <c r="C246" s="208"/>
      <c r="D246" s="187" t="s">
        <v>135</v>
      </c>
      <c r="E246" s="209" t="s">
        <v>1</v>
      </c>
      <c r="F246" s="210" t="s">
        <v>140</v>
      </c>
      <c r="G246" s="208"/>
      <c r="H246" s="211">
        <v>1.4510000000000001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135</v>
      </c>
      <c r="AU246" s="217" t="s">
        <v>80</v>
      </c>
      <c r="AV246" s="13" t="s">
        <v>133</v>
      </c>
      <c r="AW246" s="13" t="s">
        <v>32</v>
      </c>
      <c r="AX246" s="13" t="s">
        <v>78</v>
      </c>
      <c r="AY246" s="217" t="s">
        <v>127</v>
      </c>
    </row>
    <row r="247" spans="2:65" s="1" customFormat="1" ht="16.5" customHeight="1">
      <c r="B247" s="33"/>
      <c r="C247" s="173" t="s">
        <v>256</v>
      </c>
      <c r="D247" s="173" t="s">
        <v>128</v>
      </c>
      <c r="E247" s="174" t="s">
        <v>1033</v>
      </c>
      <c r="F247" s="175" t="s">
        <v>1034</v>
      </c>
      <c r="G247" s="176" t="s">
        <v>131</v>
      </c>
      <c r="H247" s="177">
        <v>39.198999999999998</v>
      </c>
      <c r="I247" s="178"/>
      <c r="J247" s="179">
        <f>ROUND(I247*H247,2)</f>
        <v>0</v>
      </c>
      <c r="K247" s="175" t="s">
        <v>132</v>
      </c>
      <c r="L247" s="37"/>
      <c r="M247" s="180" t="s">
        <v>1</v>
      </c>
      <c r="N247" s="181" t="s">
        <v>41</v>
      </c>
      <c r="O247" s="59"/>
      <c r="P247" s="182">
        <f>O247*H247</f>
        <v>0</v>
      </c>
      <c r="Q247" s="182">
        <v>0</v>
      </c>
      <c r="R247" s="182">
        <f>Q247*H247</f>
        <v>0</v>
      </c>
      <c r="S247" s="182">
        <v>3.4000000000000002E-2</v>
      </c>
      <c r="T247" s="183">
        <f>S247*H247</f>
        <v>1.3327660000000001</v>
      </c>
      <c r="AR247" s="16" t="s">
        <v>133</v>
      </c>
      <c r="AT247" s="16" t="s">
        <v>128</v>
      </c>
      <c r="AU247" s="16" t="s">
        <v>80</v>
      </c>
      <c r="AY247" s="16" t="s">
        <v>127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78</v>
      </c>
      <c r="BK247" s="184">
        <f>ROUND(I247*H247,2)</f>
        <v>0</v>
      </c>
      <c r="BL247" s="16" t="s">
        <v>133</v>
      </c>
      <c r="BM247" s="16" t="s">
        <v>1035</v>
      </c>
    </row>
    <row r="248" spans="2:65" s="12" customFormat="1">
      <c r="B248" s="196"/>
      <c r="C248" s="197"/>
      <c r="D248" s="187" t="s">
        <v>135</v>
      </c>
      <c r="E248" s="198" t="s">
        <v>1</v>
      </c>
      <c r="F248" s="199" t="s">
        <v>962</v>
      </c>
      <c r="G248" s="197"/>
      <c r="H248" s="200">
        <v>7.1760000000000002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135</v>
      </c>
      <c r="AU248" s="206" t="s">
        <v>80</v>
      </c>
      <c r="AV248" s="12" t="s">
        <v>80</v>
      </c>
      <c r="AW248" s="12" t="s">
        <v>32</v>
      </c>
      <c r="AX248" s="12" t="s">
        <v>70</v>
      </c>
      <c r="AY248" s="206" t="s">
        <v>127</v>
      </c>
    </row>
    <row r="249" spans="2:65" s="12" customFormat="1">
      <c r="B249" s="196"/>
      <c r="C249" s="197"/>
      <c r="D249" s="187" t="s">
        <v>135</v>
      </c>
      <c r="E249" s="198" t="s">
        <v>1</v>
      </c>
      <c r="F249" s="199" t="s">
        <v>963</v>
      </c>
      <c r="G249" s="197"/>
      <c r="H249" s="200">
        <v>2.3919999999999999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135</v>
      </c>
      <c r="AU249" s="206" t="s">
        <v>80</v>
      </c>
      <c r="AV249" s="12" t="s">
        <v>80</v>
      </c>
      <c r="AW249" s="12" t="s">
        <v>32</v>
      </c>
      <c r="AX249" s="12" t="s">
        <v>70</v>
      </c>
      <c r="AY249" s="206" t="s">
        <v>127</v>
      </c>
    </row>
    <row r="250" spans="2:65" s="12" customFormat="1">
      <c r="B250" s="196"/>
      <c r="C250" s="197"/>
      <c r="D250" s="187" t="s">
        <v>135</v>
      </c>
      <c r="E250" s="198" t="s">
        <v>1</v>
      </c>
      <c r="F250" s="199" t="s">
        <v>964</v>
      </c>
      <c r="G250" s="197"/>
      <c r="H250" s="200">
        <v>2.0939999999999999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135</v>
      </c>
      <c r="AU250" s="206" t="s">
        <v>80</v>
      </c>
      <c r="AV250" s="12" t="s">
        <v>80</v>
      </c>
      <c r="AW250" s="12" t="s">
        <v>32</v>
      </c>
      <c r="AX250" s="12" t="s">
        <v>70</v>
      </c>
      <c r="AY250" s="206" t="s">
        <v>127</v>
      </c>
    </row>
    <row r="251" spans="2:65" s="12" customFormat="1">
      <c r="B251" s="196"/>
      <c r="C251" s="197"/>
      <c r="D251" s="187" t="s">
        <v>135</v>
      </c>
      <c r="E251" s="198" t="s">
        <v>1</v>
      </c>
      <c r="F251" s="199" t="s">
        <v>968</v>
      </c>
      <c r="G251" s="197"/>
      <c r="H251" s="200">
        <v>4.5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135</v>
      </c>
      <c r="AU251" s="206" t="s">
        <v>80</v>
      </c>
      <c r="AV251" s="12" t="s">
        <v>80</v>
      </c>
      <c r="AW251" s="12" t="s">
        <v>32</v>
      </c>
      <c r="AX251" s="12" t="s">
        <v>70</v>
      </c>
      <c r="AY251" s="206" t="s">
        <v>127</v>
      </c>
    </row>
    <row r="252" spans="2:65" s="12" customFormat="1">
      <c r="B252" s="196"/>
      <c r="C252" s="197"/>
      <c r="D252" s="187" t="s">
        <v>135</v>
      </c>
      <c r="E252" s="198" t="s">
        <v>1</v>
      </c>
      <c r="F252" s="199" t="s">
        <v>969</v>
      </c>
      <c r="G252" s="197"/>
      <c r="H252" s="200">
        <v>23.036999999999999</v>
      </c>
      <c r="I252" s="201"/>
      <c r="J252" s="197"/>
      <c r="K252" s="197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135</v>
      </c>
      <c r="AU252" s="206" t="s">
        <v>80</v>
      </c>
      <c r="AV252" s="12" t="s">
        <v>80</v>
      </c>
      <c r="AW252" s="12" t="s">
        <v>32</v>
      </c>
      <c r="AX252" s="12" t="s">
        <v>70</v>
      </c>
      <c r="AY252" s="206" t="s">
        <v>127</v>
      </c>
    </row>
    <row r="253" spans="2:65" s="13" customFormat="1">
      <c r="B253" s="207"/>
      <c r="C253" s="208"/>
      <c r="D253" s="187" t="s">
        <v>135</v>
      </c>
      <c r="E253" s="209" t="s">
        <v>1</v>
      </c>
      <c r="F253" s="210" t="s">
        <v>140</v>
      </c>
      <c r="G253" s="208"/>
      <c r="H253" s="211">
        <v>39.198999999999998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135</v>
      </c>
      <c r="AU253" s="217" t="s">
        <v>80</v>
      </c>
      <c r="AV253" s="13" t="s">
        <v>133</v>
      </c>
      <c r="AW253" s="13" t="s">
        <v>32</v>
      </c>
      <c r="AX253" s="13" t="s">
        <v>78</v>
      </c>
      <c r="AY253" s="217" t="s">
        <v>127</v>
      </c>
    </row>
    <row r="254" spans="2:65" s="1" customFormat="1" ht="16.5" customHeight="1">
      <c r="B254" s="33"/>
      <c r="C254" s="173" t="s">
        <v>260</v>
      </c>
      <c r="D254" s="173" t="s">
        <v>128</v>
      </c>
      <c r="E254" s="174" t="s">
        <v>1036</v>
      </c>
      <c r="F254" s="175" t="s">
        <v>1037</v>
      </c>
      <c r="G254" s="176" t="s">
        <v>131</v>
      </c>
      <c r="H254" s="177">
        <v>1.5760000000000001</v>
      </c>
      <c r="I254" s="178"/>
      <c r="J254" s="179">
        <f>ROUND(I254*H254,2)</f>
        <v>0</v>
      </c>
      <c r="K254" s="175" t="s">
        <v>1038</v>
      </c>
      <c r="L254" s="37"/>
      <c r="M254" s="180" t="s">
        <v>1</v>
      </c>
      <c r="N254" s="181" t="s">
        <v>41</v>
      </c>
      <c r="O254" s="59"/>
      <c r="P254" s="182">
        <f>O254*H254</f>
        <v>0</v>
      </c>
      <c r="Q254" s="182">
        <v>0</v>
      </c>
      <c r="R254" s="182">
        <f>Q254*H254</f>
        <v>0</v>
      </c>
      <c r="S254" s="182">
        <v>7.5999999999999998E-2</v>
      </c>
      <c r="T254" s="183">
        <f>S254*H254</f>
        <v>0.11977600000000001</v>
      </c>
      <c r="AR254" s="16" t="s">
        <v>133</v>
      </c>
      <c r="AT254" s="16" t="s">
        <v>128</v>
      </c>
      <c r="AU254" s="16" t="s">
        <v>80</v>
      </c>
      <c r="AY254" s="16" t="s">
        <v>127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6" t="s">
        <v>78</v>
      </c>
      <c r="BK254" s="184">
        <f>ROUND(I254*H254,2)</f>
        <v>0</v>
      </c>
      <c r="BL254" s="16" t="s">
        <v>133</v>
      </c>
      <c r="BM254" s="16" t="s">
        <v>1039</v>
      </c>
    </row>
    <row r="255" spans="2:65" s="12" customFormat="1">
      <c r="B255" s="196"/>
      <c r="C255" s="197"/>
      <c r="D255" s="187" t="s">
        <v>135</v>
      </c>
      <c r="E255" s="198" t="s">
        <v>1</v>
      </c>
      <c r="F255" s="199" t="s">
        <v>1040</v>
      </c>
      <c r="G255" s="197"/>
      <c r="H255" s="200">
        <v>1.5760000000000001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135</v>
      </c>
      <c r="AU255" s="206" t="s">
        <v>80</v>
      </c>
      <c r="AV255" s="12" t="s">
        <v>80</v>
      </c>
      <c r="AW255" s="12" t="s">
        <v>32</v>
      </c>
      <c r="AX255" s="12" t="s">
        <v>70</v>
      </c>
      <c r="AY255" s="206" t="s">
        <v>127</v>
      </c>
    </row>
    <row r="256" spans="2:65" s="13" customFormat="1">
      <c r="B256" s="207"/>
      <c r="C256" s="208"/>
      <c r="D256" s="187" t="s">
        <v>135</v>
      </c>
      <c r="E256" s="209" t="s">
        <v>1</v>
      </c>
      <c r="F256" s="210" t="s">
        <v>140</v>
      </c>
      <c r="G256" s="208"/>
      <c r="H256" s="211">
        <v>1.5760000000000001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135</v>
      </c>
      <c r="AU256" s="217" t="s">
        <v>80</v>
      </c>
      <c r="AV256" s="13" t="s">
        <v>133</v>
      </c>
      <c r="AW256" s="13" t="s">
        <v>32</v>
      </c>
      <c r="AX256" s="13" t="s">
        <v>78</v>
      </c>
      <c r="AY256" s="217" t="s">
        <v>127</v>
      </c>
    </row>
    <row r="257" spans="2:65" s="10" customFormat="1" ht="22.9" customHeight="1">
      <c r="B257" s="157"/>
      <c r="C257" s="158"/>
      <c r="D257" s="159" t="s">
        <v>69</v>
      </c>
      <c r="E257" s="171" t="s">
        <v>634</v>
      </c>
      <c r="F257" s="171" t="s">
        <v>1258</v>
      </c>
      <c r="G257" s="158"/>
      <c r="H257" s="158"/>
      <c r="I257" s="161"/>
      <c r="J257" s="172">
        <f>BK257</f>
        <v>0</v>
      </c>
      <c r="K257" s="158"/>
      <c r="L257" s="163"/>
      <c r="M257" s="164"/>
      <c r="N257" s="165"/>
      <c r="O257" s="165"/>
      <c r="P257" s="166">
        <f>SUM(P258:P264)</f>
        <v>0</v>
      </c>
      <c r="Q257" s="165"/>
      <c r="R257" s="166">
        <f>SUM(R258:R264)</f>
        <v>0</v>
      </c>
      <c r="S257" s="165"/>
      <c r="T257" s="167">
        <f>SUM(T258:T264)</f>
        <v>0</v>
      </c>
      <c r="AR257" s="168" t="s">
        <v>78</v>
      </c>
      <c r="AT257" s="169" t="s">
        <v>69</v>
      </c>
      <c r="AU257" s="169" t="s">
        <v>78</v>
      </c>
      <c r="AY257" s="168" t="s">
        <v>127</v>
      </c>
      <c r="BK257" s="170">
        <f>SUM(BK258:BK264)</f>
        <v>0</v>
      </c>
    </row>
    <row r="258" spans="2:65" s="1" customFormat="1" ht="16.5" customHeight="1">
      <c r="B258" s="33"/>
      <c r="C258" s="173" t="s">
        <v>267</v>
      </c>
      <c r="D258" s="173" t="s">
        <v>128</v>
      </c>
      <c r="E258" s="174" t="s">
        <v>636</v>
      </c>
      <c r="F258" s="175" t="s">
        <v>637</v>
      </c>
      <c r="G258" s="176" t="s">
        <v>173</v>
      </c>
      <c r="H258" s="177">
        <v>2.06</v>
      </c>
      <c r="I258" s="178"/>
      <c r="J258" s="179">
        <f>ROUND(I258*H258,2)</f>
        <v>0</v>
      </c>
      <c r="K258" s="175" t="s">
        <v>132</v>
      </c>
      <c r="L258" s="37"/>
      <c r="M258" s="180" t="s">
        <v>1</v>
      </c>
      <c r="N258" s="181" t="s">
        <v>41</v>
      </c>
      <c r="O258" s="59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AR258" s="16" t="s">
        <v>133</v>
      </c>
      <c r="AT258" s="16" t="s">
        <v>128</v>
      </c>
      <c r="AU258" s="16" t="s">
        <v>80</v>
      </c>
      <c r="AY258" s="16" t="s">
        <v>127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6" t="s">
        <v>78</v>
      </c>
      <c r="BK258" s="184">
        <f>ROUND(I258*H258,2)</f>
        <v>0</v>
      </c>
      <c r="BL258" s="16" t="s">
        <v>133</v>
      </c>
      <c r="BM258" s="16" t="s">
        <v>1041</v>
      </c>
    </row>
    <row r="259" spans="2:65" s="1" customFormat="1" ht="16.5" customHeight="1">
      <c r="B259" s="33"/>
      <c r="C259" s="173" t="s">
        <v>272</v>
      </c>
      <c r="D259" s="173" t="s">
        <v>128</v>
      </c>
      <c r="E259" s="174" t="s">
        <v>1042</v>
      </c>
      <c r="F259" s="175" t="s">
        <v>1043</v>
      </c>
      <c r="G259" s="176" t="s">
        <v>173</v>
      </c>
      <c r="H259" s="177">
        <v>4.12</v>
      </c>
      <c r="I259" s="178"/>
      <c r="J259" s="179">
        <f>ROUND(I259*H259,2)</f>
        <v>0</v>
      </c>
      <c r="K259" s="175" t="s">
        <v>132</v>
      </c>
      <c r="L259" s="37"/>
      <c r="M259" s="180" t="s">
        <v>1</v>
      </c>
      <c r="N259" s="181" t="s">
        <v>41</v>
      </c>
      <c r="O259" s="59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AR259" s="16" t="s">
        <v>133</v>
      </c>
      <c r="AT259" s="16" t="s">
        <v>128</v>
      </c>
      <c r="AU259" s="16" t="s">
        <v>80</v>
      </c>
      <c r="AY259" s="16" t="s">
        <v>127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78</v>
      </c>
      <c r="BK259" s="184">
        <f>ROUND(I259*H259,2)</f>
        <v>0</v>
      </c>
      <c r="BL259" s="16" t="s">
        <v>133</v>
      </c>
      <c r="BM259" s="16" t="s">
        <v>1044</v>
      </c>
    </row>
    <row r="260" spans="2:65" s="12" customFormat="1">
      <c r="B260" s="196"/>
      <c r="C260" s="197"/>
      <c r="D260" s="187" t="s">
        <v>135</v>
      </c>
      <c r="E260" s="197"/>
      <c r="F260" s="199" t="s">
        <v>1045</v>
      </c>
      <c r="G260" s="197"/>
      <c r="H260" s="200">
        <v>4.12</v>
      </c>
      <c r="I260" s="201"/>
      <c r="J260" s="197"/>
      <c r="K260" s="197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135</v>
      </c>
      <c r="AU260" s="206" t="s">
        <v>80</v>
      </c>
      <c r="AV260" s="12" t="s">
        <v>80</v>
      </c>
      <c r="AW260" s="12" t="s">
        <v>4</v>
      </c>
      <c r="AX260" s="12" t="s">
        <v>78</v>
      </c>
      <c r="AY260" s="206" t="s">
        <v>127</v>
      </c>
    </row>
    <row r="261" spans="2:65" s="1" customFormat="1" ht="16.5" customHeight="1">
      <c r="B261" s="33"/>
      <c r="C261" s="173" t="s">
        <v>278</v>
      </c>
      <c r="D261" s="173" t="s">
        <v>128</v>
      </c>
      <c r="E261" s="174" t="s">
        <v>641</v>
      </c>
      <c r="F261" s="175" t="s">
        <v>642</v>
      </c>
      <c r="G261" s="176" t="s">
        <v>173</v>
      </c>
      <c r="H261" s="177">
        <v>2.06</v>
      </c>
      <c r="I261" s="178"/>
      <c r="J261" s="179">
        <f>ROUND(I261*H261,2)</f>
        <v>0</v>
      </c>
      <c r="K261" s="175" t="s">
        <v>132</v>
      </c>
      <c r="L261" s="37"/>
      <c r="M261" s="180" t="s">
        <v>1</v>
      </c>
      <c r="N261" s="181" t="s">
        <v>41</v>
      </c>
      <c r="O261" s="59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AR261" s="16" t="s">
        <v>133</v>
      </c>
      <c r="AT261" s="16" t="s">
        <v>128</v>
      </c>
      <c r="AU261" s="16" t="s">
        <v>80</v>
      </c>
      <c r="AY261" s="16" t="s">
        <v>127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78</v>
      </c>
      <c r="BK261" s="184">
        <f>ROUND(I261*H261,2)</f>
        <v>0</v>
      </c>
      <c r="BL261" s="16" t="s">
        <v>133</v>
      </c>
      <c r="BM261" s="16" t="s">
        <v>1046</v>
      </c>
    </row>
    <row r="262" spans="2:65" s="1" customFormat="1" ht="16.5" customHeight="1">
      <c r="B262" s="33"/>
      <c r="C262" s="173" t="s">
        <v>284</v>
      </c>
      <c r="D262" s="173" t="s">
        <v>128</v>
      </c>
      <c r="E262" s="174" t="s">
        <v>645</v>
      </c>
      <c r="F262" s="175" t="s">
        <v>646</v>
      </c>
      <c r="G262" s="176" t="s">
        <v>173</v>
      </c>
      <c r="H262" s="177">
        <v>28.84</v>
      </c>
      <c r="I262" s="178"/>
      <c r="J262" s="179">
        <f>ROUND(I262*H262,2)</f>
        <v>0</v>
      </c>
      <c r="K262" s="175" t="s">
        <v>132</v>
      </c>
      <c r="L262" s="37"/>
      <c r="M262" s="180" t="s">
        <v>1</v>
      </c>
      <c r="N262" s="181" t="s">
        <v>41</v>
      </c>
      <c r="O262" s="59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AR262" s="16" t="s">
        <v>133</v>
      </c>
      <c r="AT262" s="16" t="s">
        <v>128</v>
      </c>
      <c r="AU262" s="16" t="s">
        <v>80</v>
      </c>
      <c r="AY262" s="16" t="s">
        <v>127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78</v>
      </c>
      <c r="BK262" s="184">
        <f>ROUND(I262*H262,2)</f>
        <v>0</v>
      </c>
      <c r="BL262" s="16" t="s">
        <v>133</v>
      </c>
      <c r="BM262" s="16" t="s">
        <v>1047</v>
      </c>
    </row>
    <row r="263" spans="2:65" s="12" customFormat="1">
      <c r="B263" s="196"/>
      <c r="C263" s="197"/>
      <c r="D263" s="187" t="s">
        <v>135</v>
      </c>
      <c r="E263" s="197"/>
      <c r="F263" s="199" t="s">
        <v>1048</v>
      </c>
      <c r="G263" s="197"/>
      <c r="H263" s="200">
        <v>28.84</v>
      </c>
      <c r="I263" s="201"/>
      <c r="J263" s="197"/>
      <c r="K263" s="197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135</v>
      </c>
      <c r="AU263" s="206" t="s">
        <v>80</v>
      </c>
      <c r="AV263" s="12" t="s">
        <v>80</v>
      </c>
      <c r="AW263" s="12" t="s">
        <v>4</v>
      </c>
      <c r="AX263" s="12" t="s">
        <v>78</v>
      </c>
      <c r="AY263" s="206" t="s">
        <v>127</v>
      </c>
    </row>
    <row r="264" spans="2:65" s="1" customFormat="1" ht="16.5" customHeight="1">
      <c r="B264" s="33"/>
      <c r="C264" s="173" t="s">
        <v>291</v>
      </c>
      <c r="D264" s="173" t="s">
        <v>128</v>
      </c>
      <c r="E264" s="174" t="s">
        <v>1049</v>
      </c>
      <c r="F264" s="175" t="s">
        <v>195</v>
      </c>
      <c r="G264" s="176" t="s">
        <v>173</v>
      </c>
      <c r="H264" s="177">
        <v>2.06</v>
      </c>
      <c r="I264" s="178"/>
      <c r="J264" s="179">
        <f>ROUND(I264*H264,2)</f>
        <v>0</v>
      </c>
      <c r="K264" s="175" t="s">
        <v>1</v>
      </c>
      <c r="L264" s="37"/>
      <c r="M264" s="180" t="s">
        <v>1</v>
      </c>
      <c r="N264" s="181" t="s">
        <v>41</v>
      </c>
      <c r="O264" s="59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AR264" s="16" t="s">
        <v>133</v>
      </c>
      <c r="AT264" s="16" t="s">
        <v>128</v>
      </c>
      <c r="AU264" s="16" t="s">
        <v>80</v>
      </c>
      <c r="AY264" s="16" t="s">
        <v>127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6" t="s">
        <v>78</v>
      </c>
      <c r="BK264" s="184">
        <f>ROUND(I264*H264,2)</f>
        <v>0</v>
      </c>
      <c r="BL264" s="16" t="s">
        <v>133</v>
      </c>
      <c r="BM264" s="16" t="s">
        <v>1050</v>
      </c>
    </row>
    <row r="265" spans="2:65" s="10" customFormat="1" ht="22.9" customHeight="1">
      <c r="B265" s="157"/>
      <c r="C265" s="158"/>
      <c r="D265" s="159" t="s">
        <v>69</v>
      </c>
      <c r="E265" s="171" t="s">
        <v>651</v>
      </c>
      <c r="F265" s="171" t="s">
        <v>1259</v>
      </c>
      <c r="G265" s="158"/>
      <c r="H265" s="158"/>
      <c r="I265" s="161"/>
      <c r="J265" s="172">
        <f>BK265</f>
        <v>0</v>
      </c>
      <c r="K265" s="158"/>
      <c r="L265" s="163"/>
      <c r="M265" s="164"/>
      <c r="N265" s="165"/>
      <c r="O265" s="165"/>
      <c r="P265" s="166">
        <f>P266</f>
        <v>0</v>
      </c>
      <c r="Q265" s="165"/>
      <c r="R265" s="166">
        <f>R266</f>
        <v>0</v>
      </c>
      <c r="S265" s="165"/>
      <c r="T265" s="167">
        <f>T266</f>
        <v>0</v>
      </c>
      <c r="AR265" s="168" t="s">
        <v>78</v>
      </c>
      <c r="AT265" s="169" t="s">
        <v>69</v>
      </c>
      <c r="AU265" s="169" t="s">
        <v>78</v>
      </c>
      <c r="AY265" s="168" t="s">
        <v>127</v>
      </c>
      <c r="BK265" s="170">
        <f>BK266</f>
        <v>0</v>
      </c>
    </row>
    <row r="266" spans="2:65" s="1" customFormat="1" ht="16.5" customHeight="1">
      <c r="B266" s="33"/>
      <c r="C266" s="173" t="s">
        <v>299</v>
      </c>
      <c r="D266" s="173" t="s">
        <v>128</v>
      </c>
      <c r="E266" s="174" t="s">
        <v>653</v>
      </c>
      <c r="F266" s="175" t="s">
        <v>654</v>
      </c>
      <c r="G266" s="176" t="s">
        <v>173</v>
      </c>
      <c r="H266" s="177">
        <v>5.4390000000000001</v>
      </c>
      <c r="I266" s="178"/>
      <c r="J266" s="179">
        <f>ROUND(I266*H266,2)</f>
        <v>0</v>
      </c>
      <c r="K266" s="175" t="s">
        <v>132</v>
      </c>
      <c r="L266" s="37"/>
      <c r="M266" s="180" t="s">
        <v>1</v>
      </c>
      <c r="N266" s="181" t="s">
        <v>41</v>
      </c>
      <c r="O266" s="59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AR266" s="16" t="s">
        <v>133</v>
      </c>
      <c r="AT266" s="16" t="s">
        <v>128</v>
      </c>
      <c r="AU266" s="16" t="s">
        <v>80</v>
      </c>
      <c r="AY266" s="16" t="s">
        <v>127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6" t="s">
        <v>78</v>
      </c>
      <c r="BK266" s="184">
        <f>ROUND(I266*H266,2)</f>
        <v>0</v>
      </c>
      <c r="BL266" s="16" t="s">
        <v>133</v>
      </c>
      <c r="BM266" s="16" t="s">
        <v>1051</v>
      </c>
    </row>
    <row r="267" spans="2:65" s="10" customFormat="1" ht="25.9" customHeight="1">
      <c r="B267" s="157"/>
      <c r="C267" s="158"/>
      <c r="D267" s="159" t="s">
        <v>69</v>
      </c>
      <c r="E267" s="160" t="s">
        <v>656</v>
      </c>
      <c r="F267" s="160" t="s">
        <v>657</v>
      </c>
      <c r="G267" s="158"/>
      <c r="H267" s="158"/>
      <c r="I267" s="161"/>
      <c r="J267" s="162">
        <f>BK267</f>
        <v>0</v>
      </c>
      <c r="K267" s="158"/>
      <c r="L267" s="163"/>
      <c r="M267" s="164"/>
      <c r="N267" s="165"/>
      <c r="O267" s="165"/>
      <c r="P267" s="166">
        <f>P268+P292+P384+P390+P407+P416</f>
        <v>0</v>
      </c>
      <c r="Q267" s="165"/>
      <c r="R267" s="166">
        <f>R268+R292+R384+R390+R407+R416</f>
        <v>0.37629003999999999</v>
      </c>
      <c r="S267" s="165"/>
      <c r="T267" s="167">
        <f>T268+T292+T384+T390+T407+T416</f>
        <v>0.20101850000000002</v>
      </c>
      <c r="AR267" s="168" t="s">
        <v>80</v>
      </c>
      <c r="AT267" s="169" t="s">
        <v>69</v>
      </c>
      <c r="AU267" s="169" t="s">
        <v>70</v>
      </c>
      <c r="AY267" s="168" t="s">
        <v>127</v>
      </c>
      <c r="BK267" s="170">
        <f>BK268+BK292+BK384+BK390+BK407+BK416</f>
        <v>0</v>
      </c>
    </row>
    <row r="268" spans="2:65" s="10" customFormat="1" ht="22.9" customHeight="1">
      <c r="B268" s="157"/>
      <c r="C268" s="158"/>
      <c r="D268" s="159" t="s">
        <v>69</v>
      </c>
      <c r="E268" s="171" t="s">
        <v>663</v>
      </c>
      <c r="F268" s="171" t="s">
        <v>1260</v>
      </c>
      <c r="G268" s="158"/>
      <c r="H268" s="158"/>
      <c r="I268" s="161"/>
      <c r="J268" s="172">
        <f>BK268</f>
        <v>0</v>
      </c>
      <c r="K268" s="158"/>
      <c r="L268" s="163"/>
      <c r="M268" s="164"/>
      <c r="N268" s="165"/>
      <c r="O268" s="165"/>
      <c r="P268" s="166">
        <f>SUM(P269:P291)</f>
        <v>0</v>
      </c>
      <c r="Q268" s="165"/>
      <c r="R268" s="166">
        <f>SUM(R269:R291)</f>
        <v>8.0652000000000001E-2</v>
      </c>
      <c r="S268" s="165"/>
      <c r="T268" s="167">
        <f>SUM(T269:T291)</f>
        <v>5.1018500000000001E-2</v>
      </c>
      <c r="AR268" s="168" t="s">
        <v>80</v>
      </c>
      <c r="AT268" s="169" t="s">
        <v>69</v>
      </c>
      <c r="AU268" s="169" t="s">
        <v>78</v>
      </c>
      <c r="AY268" s="168" t="s">
        <v>127</v>
      </c>
      <c r="BK268" s="170">
        <f>SUM(BK269:BK291)</f>
        <v>0</v>
      </c>
    </row>
    <row r="269" spans="2:65" s="1" customFormat="1" ht="16.5" customHeight="1">
      <c r="B269" s="33"/>
      <c r="C269" s="173" t="s">
        <v>306</v>
      </c>
      <c r="D269" s="173" t="s">
        <v>128</v>
      </c>
      <c r="E269" s="174" t="s">
        <v>1052</v>
      </c>
      <c r="F269" s="175" t="s">
        <v>1053</v>
      </c>
      <c r="G269" s="176" t="s">
        <v>199</v>
      </c>
      <c r="H269" s="177">
        <v>30.55</v>
      </c>
      <c r="I269" s="178"/>
      <c r="J269" s="179">
        <f>ROUND(I269*H269,2)</f>
        <v>0</v>
      </c>
      <c r="K269" s="175" t="s">
        <v>132</v>
      </c>
      <c r="L269" s="37"/>
      <c r="M269" s="180" t="s">
        <v>1</v>
      </c>
      <c r="N269" s="181" t="s">
        <v>41</v>
      </c>
      <c r="O269" s="59"/>
      <c r="P269" s="182">
        <f>O269*H269</f>
        <v>0</v>
      </c>
      <c r="Q269" s="182">
        <v>0</v>
      </c>
      <c r="R269" s="182">
        <f>Q269*H269</f>
        <v>0</v>
      </c>
      <c r="S269" s="182">
        <v>1.67E-3</v>
      </c>
      <c r="T269" s="183">
        <f>S269*H269</f>
        <v>5.1018500000000001E-2</v>
      </c>
      <c r="AR269" s="16" t="s">
        <v>203</v>
      </c>
      <c r="AT269" s="16" t="s">
        <v>128</v>
      </c>
      <c r="AU269" s="16" t="s">
        <v>80</v>
      </c>
      <c r="AY269" s="16" t="s">
        <v>127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78</v>
      </c>
      <c r="BK269" s="184">
        <f>ROUND(I269*H269,2)</f>
        <v>0</v>
      </c>
      <c r="BL269" s="16" t="s">
        <v>203</v>
      </c>
      <c r="BM269" s="16" t="s">
        <v>1054</v>
      </c>
    </row>
    <row r="270" spans="2:65" s="12" customFormat="1">
      <c r="B270" s="196"/>
      <c r="C270" s="197"/>
      <c r="D270" s="187" t="s">
        <v>135</v>
      </c>
      <c r="E270" s="198" t="s">
        <v>1</v>
      </c>
      <c r="F270" s="199" t="s">
        <v>1055</v>
      </c>
      <c r="G270" s="197"/>
      <c r="H270" s="200">
        <v>3.6</v>
      </c>
      <c r="I270" s="201"/>
      <c r="J270" s="197"/>
      <c r="K270" s="197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135</v>
      </c>
      <c r="AU270" s="206" t="s">
        <v>80</v>
      </c>
      <c r="AV270" s="12" t="s">
        <v>80</v>
      </c>
      <c r="AW270" s="12" t="s">
        <v>32</v>
      </c>
      <c r="AX270" s="12" t="s">
        <v>70</v>
      </c>
      <c r="AY270" s="206" t="s">
        <v>127</v>
      </c>
    </row>
    <row r="271" spans="2:65" s="12" customFormat="1">
      <c r="B271" s="196"/>
      <c r="C271" s="197"/>
      <c r="D271" s="187" t="s">
        <v>135</v>
      </c>
      <c r="E271" s="198" t="s">
        <v>1</v>
      </c>
      <c r="F271" s="199" t="s">
        <v>1056</v>
      </c>
      <c r="G271" s="197"/>
      <c r="H271" s="200">
        <v>1.2</v>
      </c>
      <c r="I271" s="201"/>
      <c r="J271" s="197"/>
      <c r="K271" s="197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135</v>
      </c>
      <c r="AU271" s="206" t="s">
        <v>80</v>
      </c>
      <c r="AV271" s="12" t="s">
        <v>80</v>
      </c>
      <c r="AW271" s="12" t="s">
        <v>32</v>
      </c>
      <c r="AX271" s="12" t="s">
        <v>70</v>
      </c>
      <c r="AY271" s="206" t="s">
        <v>127</v>
      </c>
    </row>
    <row r="272" spans="2:65" s="12" customFormat="1">
      <c r="B272" s="196"/>
      <c r="C272" s="197"/>
      <c r="D272" s="187" t="s">
        <v>135</v>
      </c>
      <c r="E272" s="198" t="s">
        <v>1</v>
      </c>
      <c r="F272" s="199" t="s">
        <v>1057</v>
      </c>
      <c r="G272" s="197"/>
      <c r="H272" s="200">
        <v>1.22</v>
      </c>
      <c r="I272" s="201"/>
      <c r="J272" s="197"/>
      <c r="K272" s="197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135</v>
      </c>
      <c r="AU272" s="206" t="s">
        <v>80</v>
      </c>
      <c r="AV272" s="12" t="s">
        <v>80</v>
      </c>
      <c r="AW272" s="12" t="s">
        <v>32</v>
      </c>
      <c r="AX272" s="12" t="s">
        <v>70</v>
      </c>
      <c r="AY272" s="206" t="s">
        <v>127</v>
      </c>
    </row>
    <row r="273" spans="2:65" s="12" customFormat="1">
      <c r="B273" s="196"/>
      <c r="C273" s="197"/>
      <c r="D273" s="187" t="s">
        <v>135</v>
      </c>
      <c r="E273" s="198" t="s">
        <v>1</v>
      </c>
      <c r="F273" s="199" t="s">
        <v>1058</v>
      </c>
      <c r="G273" s="197"/>
      <c r="H273" s="200">
        <v>3.15</v>
      </c>
      <c r="I273" s="201"/>
      <c r="J273" s="197"/>
      <c r="K273" s="197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135</v>
      </c>
      <c r="AU273" s="206" t="s">
        <v>80</v>
      </c>
      <c r="AV273" s="12" t="s">
        <v>80</v>
      </c>
      <c r="AW273" s="12" t="s">
        <v>32</v>
      </c>
      <c r="AX273" s="12" t="s">
        <v>70</v>
      </c>
      <c r="AY273" s="206" t="s">
        <v>127</v>
      </c>
    </row>
    <row r="274" spans="2:65" s="12" customFormat="1">
      <c r="B274" s="196"/>
      <c r="C274" s="197"/>
      <c r="D274" s="187" t="s">
        <v>135</v>
      </c>
      <c r="E274" s="198" t="s">
        <v>1</v>
      </c>
      <c r="F274" s="199" t="s">
        <v>1059</v>
      </c>
      <c r="G274" s="197"/>
      <c r="H274" s="200">
        <v>1.22</v>
      </c>
      <c r="I274" s="201"/>
      <c r="J274" s="197"/>
      <c r="K274" s="197"/>
      <c r="L274" s="202"/>
      <c r="M274" s="203"/>
      <c r="N274" s="204"/>
      <c r="O274" s="204"/>
      <c r="P274" s="204"/>
      <c r="Q274" s="204"/>
      <c r="R274" s="204"/>
      <c r="S274" s="204"/>
      <c r="T274" s="205"/>
      <c r="AT274" s="206" t="s">
        <v>135</v>
      </c>
      <c r="AU274" s="206" t="s">
        <v>80</v>
      </c>
      <c r="AV274" s="12" t="s">
        <v>80</v>
      </c>
      <c r="AW274" s="12" t="s">
        <v>32</v>
      </c>
      <c r="AX274" s="12" t="s">
        <v>70</v>
      </c>
      <c r="AY274" s="206" t="s">
        <v>127</v>
      </c>
    </row>
    <row r="275" spans="2:65" s="12" customFormat="1">
      <c r="B275" s="196"/>
      <c r="C275" s="197"/>
      <c r="D275" s="187" t="s">
        <v>135</v>
      </c>
      <c r="E275" s="198" t="s">
        <v>1</v>
      </c>
      <c r="F275" s="199" t="s">
        <v>1060</v>
      </c>
      <c r="G275" s="197"/>
      <c r="H275" s="200">
        <v>3.1</v>
      </c>
      <c r="I275" s="201"/>
      <c r="J275" s="197"/>
      <c r="K275" s="197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135</v>
      </c>
      <c r="AU275" s="206" t="s">
        <v>80</v>
      </c>
      <c r="AV275" s="12" t="s">
        <v>80</v>
      </c>
      <c r="AW275" s="12" t="s">
        <v>32</v>
      </c>
      <c r="AX275" s="12" t="s">
        <v>70</v>
      </c>
      <c r="AY275" s="206" t="s">
        <v>127</v>
      </c>
    </row>
    <row r="276" spans="2:65" s="12" customFormat="1">
      <c r="B276" s="196"/>
      <c r="C276" s="197"/>
      <c r="D276" s="187" t="s">
        <v>135</v>
      </c>
      <c r="E276" s="198" t="s">
        <v>1</v>
      </c>
      <c r="F276" s="199" t="s">
        <v>1061</v>
      </c>
      <c r="G276" s="197"/>
      <c r="H276" s="200">
        <v>13.42</v>
      </c>
      <c r="I276" s="201"/>
      <c r="J276" s="197"/>
      <c r="K276" s="197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135</v>
      </c>
      <c r="AU276" s="206" t="s">
        <v>80</v>
      </c>
      <c r="AV276" s="12" t="s">
        <v>80</v>
      </c>
      <c r="AW276" s="12" t="s">
        <v>32</v>
      </c>
      <c r="AX276" s="12" t="s">
        <v>70</v>
      </c>
      <c r="AY276" s="206" t="s">
        <v>127</v>
      </c>
    </row>
    <row r="277" spans="2:65" s="12" customFormat="1">
      <c r="B277" s="196"/>
      <c r="C277" s="197"/>
      <c r="D277" s="187" t="s">
        <v>135</v>
      </c>
      <c r="E277" s="198" t="s">
        <v>1</v>
      </c>
      <c r="F277" s="199" t="s">
        <v>1062</v>
      </c>
      <c r="G277" s="197"/>
      <c r="H277" s="200">
        <v>2.56</v>
      </c>
      <c r="I277" s="201"/>
      <c r="J277" s="197"/>
      <c r="K277" s="197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135</v>
      </c>
      <c r="AU277" s="206" t="s">
        <v>80</v>
      </c>
      <c r="AV277" s="12" t="s">
        <v>80</v>
      </c>
      <c r="AW277" s="12" t="s">
        <v>32</v>
      </c>
      <c r="AX277" s="12" t="s">
        <v>70</v>
      </c>
      <c r="AY277" s="206" t="s">
        <v>127</v>
      </c>
    </row>
    <row r="278" spans="2:65" s="12" customFormat="1">
      <c r="B278" s="196"/>
      <c r="C278" s="197"/>
      <c r="D278" s="187" t="s">
        <v>135</v>
      </c>
      <c r="E278" s="198" t="s">
        <v>1</v>
      </c>
      <c r="F278" s="199" t="s">
        <v>1063</v>
      </c>
      <c r="G278" s="197"/>
      <c r="H278" s="200">
        <v>1.08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135</v>
      </c>
      <c r="AU278" s="206" t="s">
        <v>80</v>
      </c>
      <c r="AV278" s="12" t="s">
        <v>80</v>
      </c>
      <c r="AW278" s="12" t="s">
        <v>32</v>
      </c>
      <c r="AX278" s="12" t="s">
        <v>70</v>
      </c>
      <c r="AY278" s="206" t="s">
        <v>127</v>
      </c>
    </row>
    <row r="279" spans="2:65" s="13" customFormat="1">
      <c r="B279" s="207"/>
      <c r="C279" s="208"/>
      <c r="D279" s="187" t="s">
        <v>135</v>
      </c>
      <c r="E279" s="209" t="s">
        <v>1</v>
      </c>
      <c r="F279" s="210" t="s">
        <v>140</v>
      </c>
      <c r="G279" s="208"/>
      <c r="H279" s="211">
        <v>30.55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135</v>
      </c>
      <c r="AU279" s="217" t="s">
        <v>80</v>
      </c>
      <c r="AV279" s="13" t="s">
        <v>133</v>
      </c>
      <c r="AW279" s="13" t="s">
        <v>32</v>
      </c>
      <c r="AX279" s="13" t="s">
        <v>78</v>
      </c>
      <c r="AY279" s="217" t="s">
        <v>127</v>
      </c>
    </row>
    <row r="280" spans="2:65" s="1" customFormat="1" ht="16.5" customHeight="1">
      <c r="B280" s="33"/>
      <c r="C280" s="173" t="s">
        <v>313</v>
      </c>
      <c r="D280" s="173" t="s">
        <v>128</v>
      </c>
      <c r="E280" s="174" t="s">
        <v>1064</v>
      </c>
      <c r="F280" s="175" t="s">
        <v>1065</v>
      </c>
      <c r="G280" s="176" t="s">
        <v>199</v>
      </c>
      <c r="H280" s="177">
        <v>30.55</v>
      </c>
      <c r="I280" s="178"/>
      <c r="J280" s="179">
        <f>ROUND(I280*H280,2)</f>
        <v>0</v>
      </c>
      <c r="K280" s="175" t="s">
        <v>132</v>
      </c>
      <c r="L280" s="37"/>
      <c r="M280" s="180" t="s">
        <v>1</v>
      </c>
      <c r="N280" s="181" t="s">
        <v>41</v>
      </c>
      <c r="O280" s="59"/>
      <c r="P280" s="182">
        <f>O280*H280</f>
        <v>0</v>
      </c>
      <c r="Q280" s="182">
        <v>2.64E-3</v>
      </c>
      <c r="R280" s="182">
        <f>Q280*H280</f>
        <v>8.0652000000000001E-2</v>
      </c>
      <c r="S280" s="182">
        <v>0</v>
      </c>
      <c r="T280" s="183">
        <f>S280*H280</f>
        <v>0</v>
      </c>
      <c r="AR280" s="16" t="s">
        <v>203</v>
      </c>
      <c r="AT280" s="16" t="s">
        <v>128</v>
      </c>
      <c r="AU280" s="16" t="s">
        <v>80</v>
      </c>
      <c r="AY280" s="16" t="s">
        <v>127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78</v>
      </c>
      <c r="BK280" s="184">
        <f>ROUND(I280*H280,2)</f>
        <v>0</v>
      </c>
      <c r="BL280" s="16" t="s">
        <v>203</v>
      </c>
      <c r="BM280" s="16" t="s">
        <v>1066</v>
      </c>
    </row>
    <row r="281" spans="2:65" s="12" customFormat="1">
      <c r="B281" s="196"/>
      <c r="C281" s="197"/>
      <c r="D281" s="187" t="s">
        <v>135</v>
      </c>
      <c r="E281" s="198" t="s">
        <v>1</v>
      </c>
      <c r="F281" s="199" t="s">
        <v>1055</v>
      </c>
      <c r="G281" s="197"/>
      <c r="H281" s="200">
        <v>3.6</v>
      </c>
      <c r="I281" s="201"/>
      <c r="J281" s="197"/>
      <c r="K281" s="197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135</v>
      </c>
      <c r="AU281" s="206" t="s">
        <v>80</v>
      </c>
      <c r="AV281" s="12" t="s">
        <v>80</v>
      </c>
      <c r="AW281" s="12" t="s">
        <v>32</v>
      </c>
      <c r="AX281" s="12" t="s">
        <v>70</v>
      </c>
      <c r="AY281" s="206" t="s">
        <v>127</v>
      </c>
    </row>
    <row r="282" spans="2:65" s="12" customFormat="1">
      <c r="B282" s="196"/>
      <c r="C282" s="197"/>
      <c r="D282" s="187" t="s">
        <v>135</v>
      </c>
      <c r="E282" s="198" t="s">
        <v>1</v>
      </c>
      <c r="F282" s="199" t="s">
        <v>1056</v>
      </c>
      <c r="G282" s="197"/>
      <c r="H282" s="200">
        <v>1.2</v>
      </c>
      <c r="I282" s="201"/>
      <c r="J282" s="197"/>
      <c r="K282" s="197"/>
      <c r="L282" s="202"/>
      <c r="M282" s="203"/>
      <c r="N282" s="204"/>
      <c r="O282" s="204"/>
      <c r="P282" s="204"/>
      <c r="Q282" s="204"/>
      <c r="R282" s="204"/>
      <c r="S282" s="204"/>
      <c r="T282" s="205"/>
      <c r="AT282" s="206" t="s">
        <v>135</v>
      </c>
      <c r="AU282" s="206" t="s">
        <v>80</v>
      </c>
      <c r="AV282" s="12" t="s">
        <v>80</v>
      </c>
      <c r="AW282" s="12" t="s">
        <v>32</v>
      </c>
      <c r="AX282" s="12" t="s">
        <v>70</v>
      </c>
      <c r="AY282" s="206" t="s">
        <v>127</v>
      </c>
    </row>
    <row r="283" spans="2:65" s="12" customFormat="1">
      <c r="B283" s="196"/>
      <c r="C283" s="197"/>
      <c r="D283" s="187" t="s">
        <v>135</v>
      </c>
      <c r="E283" s="198" t="s">
        <v>1</v>
      </c>
      <c r="F283" s="199" t="s">
        <v>1057</v>
      </c>
      <c r="G283" s="197"/>
      <c r="H283" s="200">
        <v>1.22</v>
      </c>
      <c r="I283" s="201"/>
      <c r="J283" s="197"/>
      <c r="K283" s="197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135</v>
      </c>
      <c r="AU283" s="206" t="s">
        <v>80</v>
      </c>
      <c r="AV283" s="12" t="s">
        <v>80</v>
      </c>
      <c r="AW283" s="12" t="s">
        <v>32</v>
      </c>
      <c r="AX283" s="12" t="s">
        <v>70</v>
      </c>
      <c r="AY283" s="206" t="s">
        <v>127</v>
      </c>
    </row>
    <row r="284" spans="2:65" s="12" customFormat="1">
      <c r="B284" s="196"/>
      <c r="C284" s="197"/>
      <c r="D284" s="187" t="s">
        <v>135</v>
      </c>
      <c r="E284" s="198" t="s">
        <v>1</v>
      </c>
      <c r="F284" s="199" t="s">
        <v>1058</v>
      </c>
      <c r="G284" s="197"/>
      <c r="H284" s="200">
        <v>3.15</v>
      </c>
      <c r="I284" s="201"/>
      <c r="J284" s="197"/>
      <c r="K284" s="197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 t="s">
        <v>135</v>
      </c>
      <c r="AU284" s="206" t="s">
        <v>80</v>
      </c>
      <c r="AV284" s="12" t="s">
        <v>80</v>
      </c>
      <c r="AW284" s="12" t="s">
        <v>32</v>
      </c>
      <c r="AX284" s="12" t="s">
        <v>70</v>
      </c>
      <c r="AY284" s="206" t="s">
        <v>127</v>
      </c>
    </row>
    <row r="285" spans="2:65" s="12" customFormat="1">
      <c r="B285" s="196"/>
      <c r="C285" s="197"/>
      <c r="D285" s="187" t="s">
        <v>135</v>
      </c>
      <c r="E285" s="198" t="s">
        <v>1</v>
      </c>
      <c r="F285" s="199" t="s">
        <v>1059</v>
      </c>
      <c r="G285" s="197"/>
      <c r="H285" s="200">
        <v>1.22</v>
      </c>
      <c r="I285" s="201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135</v>
      </c>
      <c r="AU285" s="206" t="s">
        <v>80</v>
      </c>
      <c r="AV285" s="12" t="s">
        <v>80</v>
      </c>
      <c r="AW285" s="12" t="s">
        <v>32</v>
      </c>
      <c r="AX285" s="12" t="s">
        <v>70</v>
      </c>
      <c r="AY285" s="206" t="s">
        <v>127</v>
      </c>
    </row>
    <row r="286" spans="2:65" s="12" customFormat="1">
      <c r="B286" s="196"/>
      <c r="C286" s="197"/>
      <c r="D286" s="187" t="s">
        <v>135</v>
      </c>
      <c r="E286" s="198" t="s">
        <v>1</v>
      </c>
      <c r="F286" s="199" t="s">
        <v>1060</v>
      </c>
      <c r="G286" s="197"/>
      <c r="H286" s="200">
        <v>3.1</v>
      </c>
      <c r="I286" s="201"/>
      <c r="J286" s="197"/>
      <c r="K286" s="197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135</v>
      </c>
      <c r="AU286" s="206" t="s">
        <v>80</v>
      </c>
      <c r="AV286" s="12" t="s">
        <v>80</v>
      </c>
      <c r="AW286" s="12" t="s">
        <v>32</v>
      </c>
      <c r="AX286" s="12" t="s">
        <v>70</v>
      </c>
      <c r="AY286" s="206" t="s">
        <v>127</v>
      </c>
    </row>
    <row r="287" spans="2:65" s="12" customFormat="1">
      <c r="B287" s="196"/>
      <c r="C287" s="197"/>
      <c r="D287" s="187" t="s">
        <v>135</v>
      </c>
      <c r="E287" s="198" t="s">
        <v>1</v>
      </c>
      <c r="F287" s="199" t="s">
        <v>1061</v>
      </c>
      <c r="G287" s="197"/>
      <c r="H287" s="200">
        <v>13.42</v>
      </c>
      <c r="I287" s="201"/>
      <c r="J287" s="197"/>
      <c r="K287" s="197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135</v>
      </c>
      <c r="AU287" s="206" t="s">
        <v>80</v>
      </c>
      <c r="AV287" s="12" t="s">
        <v>80</v>
      </c>
      <c r="AW287" s="12" t="s">
        <v>32</v>
      </c>
      <c r="AX287" s="12" t="s">
        <v>70</v>
      </c>
      <c r="AY287" s="206" t="s">
        <v>127</v>
      </c>
    </row>
    <row r="288" spans="2:65" s="12" customFormat="1">
      <c r="B288" s="196"/>
      <c r="C288" s="197"/>
      <c r="D288" s="187" t="s">
        <v>135</v>
      </c>
      <c r="E288" s="198" t="s">
        <v>1</v>
      </c>
      <c r="F288" s="199" t="s">
        <v>1062</v>
      </c>
      <c r="G288" s="197"/>
      <c r="H288" s="200">
        <v>2.56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135</v>
      </c>
      <c r="AU288" s="206" t="s">
        <v>80</v>
      </c>
      <c r="AV288" s="12" t="s">
        <v>80</v>
      </c>
      <c r="AW288" s="12" t="s">
        <v>32</v>
      </c>
      <c r="AX288" s="12" t="s">
        <v>70</v>
      </c>
      <c r="AY288" s="206" t="s">
        <v>127</v>
      </c>
    </row>
    <row r="289" spans="2:65" s="12" customFormat="1">
      <c r="B289" s="196"/>
      <c r="C289" s="197"/>
      <c r="D289" s="187" t="s">
        <v>135</v>
      </c>
      <c r="E289" s="198" t="s">
        <v>1</v>
      </c>
      <c r="F289" s="199" t="s">
        <v>1063</v>
      </c>
      <c r="G289" s="197"/>
      <c r="H289" s="200">
        <v>1.08</v>
      </c>
      <c r="I289" s="201"/>
      <c r="J289" s="197"/>
      <c r="K289" s="197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135</v>
      </c>
      <c r="AU289" s="206" t="s">
        <v>80</v>
      </c>
      <c r="AV289" s="12" t="s">
        <v>80</v>
      </c>
      <c r="AW289" s="12" t="s">
        <v>32</v>
      </c>
      <c r="AX289" s="12" t="s">
        <v>70</v>
      </c>
      <c r="AY289" s="206" t="s">
        <v>127</v>
      </c>
    </row>
    <row r="290" spans="2:65" s="13" customFormat="1">
      <c r="B290" s="207"/>
      <c r="C290" s="208"/>
      <c r="D290" s="187" t="s">
        <v>135</v>
      </c>
      <c r="E290" s="209" t="s">
        <v>1</v>
      </c>
      <c r="F290" s="210" t="s">
        <v>140</v>
      </c>
      <c r="G290" s="208"/>
      <c r="H290" s="211">
        <v>30.55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135</v>
      </c>
      <c r="AU290" s="217" t="s">
        <v>80</v>
      </c>
      <c r="AV290" s="13" t="s">
        <v>133</v>
      </c>
      <c r="AW290" s="13" t="s">
        <v>32</v>
      </c>
      <c r="AX290" s="13" t="s">
        <v>78</v>
      </c>
      <c r="AY290" s="217" t="s">
        <v>127</v>
      </c>
    </row>
    <row r="291" spans="2:65" s="1" customFormat="1" ht="16.5" customHeight="1">
      <c r="B291" s="33"/>
      <c r="C291" s="173" t="s">
        <v>320</v>
      </c>
      <c r="D291" s="173" t="s">
        <v>128</v>
      </c>
      <c r="E291" s="174" t="s">
        <v>748</v>
      </c>
      <c r="F291" s="175" t="s">
        <v>749</v>
      </c>
      <c r="G291" s="176" t="s">
        <v>750</v>
      </c>
      <c r="H291" s="239"/>
      <c r="I291" s="178"/>
      <c r="J291" s="179">
        <f>ROUND(I291*H291,2)</f>
        <v>0</v>
      </c>
      <c r="K291" s="175" t="s">
        <v>132</v>
      </c>
      <c r="L291" s="37"/>
      <c r="M291" s="180" t="s">
        <v>1</v>
      </c>
      <c r="N291" s="181" t="s">
        <v>41</v>
      </c>
      <c r="O291" s="59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AR291" s="16" t="s">
        <v>203</v>
      </c>
      <c r="AT291" s="16" t="s">
        <v>128</v>
      </c>
      <c r="AU291" s="16" t="s">
        <v>80</v>
      </c>
      <c r="AY291" s="16" t="s">
        <v>127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6" t="s">
        <v>78</v>
      </c>
      <c r="BK291" s="184">
        <f>ROUND(I291*H291,2)</f>
        <v>0</v>
      </c>
      <c r="BL291" s="16" t="s">
        <v>203</v>
      </c>
      <c r="BM291" s="16" t="s">
        <v>1067</v>
      </c>
    </row>
    <row r="292" spans="2:65" s="10" customFormat="1" ht="22.9" customHeight="1">
      <c r="B292" s="157"/>
      <c r="C292" s="158"/>
      <c r="D292" s="159" t="s">
        <v>69</v>
      </c>
      <c r="E292" s="171" t="s">
        <v>1068</v>
      </c>
      <c r="F292" s="171" t="s">
        <v>1261</v>
      </c>
      <c r="G292" s="158"/>
      <c r="H292" s="158"/>
      <c r="I292" s="161"/>
      <c r="J292" s="172">
        <f>BK292</f>
        <v>0</v>
      </c>
      <c r="K292" s="158"/>
      <c r="L292" s="163"/>
      <c r="M292" s="164"/>
      <c r="N292" s="165"/>
      <c r="O292" s="165"/>
      <c r="P292" s="166">
        <f>SUM(P293:P383)</f>
        <v>0</v>
      </c>
      <c r="Q292" s="165"/>
      <c r="R292" s="166">
        <f>SUM(R293:R383)</f>
        <v>0.15600999999999998</v>
      </c>
      <c r="S292" s="165"/>
      <c r="T292" s="167">
        <f>SUM(T293:T383)</f>
        <v>0.15000000000000002</v>
      </c>
      <c r="AR292" s="168" t="s">
        <v>80</v>
      </c>
      <c r="AT292" s="169" t="s">
        <v>69</v>
      </c>
      <c r="AU292" s="169" t="s">
        <v>78</v>
      </c>
      <c r="AY292" s="168" t="s">
        <v>127</v>
      </c>
      <c r="BK292" s="170">
        <f>SUM(BK293:BK383)</f>
        <v>0</v>
      </c>
    </row>
    <row r="293" spans="2:65" s="1" customFormat="1" ht="16.5" customHeight="1">
      <c r="B293" s="33"/>
      <c r="C293" s="173" t="s">
        <v>325</v>
      </c>
      <c r="D293" s="173" t="s">
        <v>128</v>
      </c>
      <c r="E293" s="174" t="s">
        <v>1069</v>
      </c>
      <c r="F293" s="175" t="s">
        <v>1070</v>
      </c>
      <c r="G293" s="176" t="s">
        <v>309</v>
      </c>
      <c r="H293" s="177">
        <v>9</v>
      </c>
      <c r="I293" s="178"/>
      <c r="J293" s="179">
        <f>ROUND(I293*H293,2)</f>
        <v>0</v>
      </c>
      <c r="K293" s="175" t="s">
        <v>132</v>
      </c>
      <c r="L293" s="37"/>
      <c r="M293" s="180" t="s">
        <v>1</v>
      </c>
      <c r="N293" s="181" t="s">
        <v>41</v>
      </c>
      <c r="O293" s="59"/>
      <c r="P293" s="182">
        <f>O293*H293</f>
        <v>0</v>
      </c>
      <c r="Q293" s="182">
        <v>0</v>
      </c>
      <c r="R293" s="182">
        <f>Q293*H293</f>
        <v>0</v>
      </c>
      <c r="S293" s="182">
        <v>4.0000000000000001E-3</v>
      </c>
      <c r="T293" s="183">
        <f>S293*H293</f>
        <v>3.6000000000000004E-2</v>
      </c>
      <c r="AR293" s="16" t="s">
        <v>203</v>
      </c>
      <c r="AT293" s="16" t="s">
        <v>128</v>
      </c>
      <c r="AU293" s="16" t="s">
        <v>80</v>
      </c>
      <c r="AY293" s="16" t="s">
        <v>127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78</v>
      </c>
      <c r="BK293" s="184">
        <f>ROUND(I293*H293,2)</f>
        <v>0</v>
      </c>
      <c r="BL293" s="16" t="s">
        <v>203</v>
      </c>
      <c r="BM293" s="16" t="s">
        <v>1071</v>
      </c>
    </row>
    <row r="294" spans="2:65" s="12" customFormat="1">
      <c r="B294" s="196"/>
      <c r="C294" s="197"/>
      <c r="D294" s="187" t="s">
        <v>135</v>
      </c>
      <c r="E294" s="198" t="s">
        <v>1</v>
      </c>
      <c r="F294" s="199" t="s">
        <v>1072</v>
      </c>
      <c r="G294" s="197"/>
      <c r="H294" s="200">
        <v>5</v>
      </c>
      <c r="I294" s="201"/>
      <c r="J294" s="197"/>
      <c r="K294" s="197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135</v>
      </c>
      <c r="AU294" s="206" t="s">
        <v>80</v>
      </c>
      <c r="AV294" s="12" t="s">
        <v>80</v>
      </c>
      <c r="AW294" s="12" t="s">
        <v>32</v>
      </c>
      <c r="AX294" s="12" t="s">
        <v>70</v>
      </c>
      <c r="AY294" s="206" t="s">
        <v>127</v>
      </c>
    </row>
    <row r="295" spans="2:65" s="12" customFormat="1">
      <c r="B295" s="196"/>
      <c r="C295" s="197"/>
      <c r="D295" s="187" t="s">
        <v>135</v>
      </c>
      <c r="E295" s="198" t="s">
        <v>1</v>
      </c>
      <c r="F295" s="199" t="s">
        <v>1073</v>
      </c>
      <c r="G295" s="197"/>
      <c r="H295" s="200">
        <v>4</v>
      </c>
      <c r="I295" s="201"/>
      <c r="J295" s="197"/>
      <c r="K295" s="197"/>
      <c r="L295" s="202"/>
      <c r="M295" s="203"/>
      <c r="N295" s="204"/>
      <c r="O295" s="204"/>
      <c r="P295" s="204"/>
      <c r="Q295" s="204"/>
      <c r="R295" s="204"/>
      <c r="S295" s="204"/>
      <c r="T295" s="205"/>
      <c r="AT295" s="206" t="s">
        <v>135</v>
      </c>
      <c r="AU295" s="206" t="s">
        <v>80</v>
      </c>
      <c r="AV295" s="12" t="s">
        <v>80</v>
      </c>
      <c r="AW295" s="12" t="s">
        <v>32</v>
      </c>
      <c r="AX295" s="12" t="s">
        <v>70</v>
      </c>
      <c r="AY295" s="206" t="s">
        <v>127</v>
      </c>
    </row>
    <row r="296" spans="2:65" s="13" customFormat="1">
      <c r="B296" s="207"/>
      <c r="C296" s="208"/>
      <c r="D296" s="187" t="s">
        <v>135</v>
      </c>
      <c r="E296" s="209" t="s">
        <v>1</v>
      </c>
      <c r="F296" s="210" t="s">
        <v>140</v>
      </c>
      <c r="G296" s="208"/>
      <c r="H296" s="211">
        <v>9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135</v>
      </c>
      <c r="AU296" s="217" t="s">
        <v>80</v>
      </c>
      <c r="AV296" s="13" t="s">
        <v>133</v>
      </c>
      <c r="AW296" s="13" t="s">
        <v>32</v>
      </c>
      <c r="AX296" s="13" t="s">
        <v>78</v>
      </c>
      <c r="AY296" s="217" t="s">
        <v>127</v>
      </c>
    </row>
    <row r="297" spans="2:65" s="1" customFormat="1" ht="16.5" customHeight="1">
      <c r="B297" s="33"/>
      <c r="C297" s="173" t="s">
        <v>329</v>
      </c>
      <c r="D297" s="173" t="s">
        <v>128</v>
      </c>
      <c r="E297" s="174" t="s">
        <v>1074</v>
      </c>
      <c r="F297" s="175" t="s">
        <v>1075</v>
      </c>
      <c r="G297" s="176" t="s">
        <v>309</v>
      </c>
      <c r="H297" s="177">
        <v>19</v>
      </c>
      <c r="I297" s="178"/>
      <c r="J297" s="179">
        <f>ROUND(I297*H297,2)</f>
        <v>0</v>
      </c>
      <c r="K297" s="175" t="s">
        <v>132</v>
      </c>
      <c r="L297" s="37"/>
      <c r="M297" s="180" t="s">
        <v>1</v>
      </c>
      <c r="N297" s="181" t="s">
        <v>41</v>
      </c>
      <c r="O297" s="59"/>
      <c r="P297" s="182">
        <f>O297*H297</f>
        <v>0</v>
      </c>
      <c r="Q297" s="182">
        <v>0</v>
      </c>
      <c r="R297" s="182">
        <f>Q297*H297</f>
        <v>0</v>
      </c>
      <c r="S297" s="182">
        <v>6.0000000000000001E-3</v>
      </c>
      <c r="T297" s="183">
        <f>S297*H297</f>
        <v>0.114</v>
      </c>
      <c r="AR297" s="16" t="s">
        <v>203</v>
      </c>
      <c r="AT297" s="16" t="s">
        <v>128</v>
      </c>
      <c r="AU297" s="16" t="s">
        <v>80</v>
      </c>
      <c r="AY297" s="16" t="s">
        <v>127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6" t="s">
        <v>78</v>
      </c>
      <c r="BK297" s="184">
        <f>ROUND(I297*H297,2)</f>
        <v>0</v>
      </c>
      <c r="BL297" s="16" t="s">
        <v>203</v>
      </c>
      <c r="BM297" s="16" t="s">
        <v>1076</v>
      </c>
    </row>
    <row r="298" spans="2:65" s="12" customFormat="1">
      <c r="B298" s="196"/>
      <c r="C298" s="197"/>
      <c r="D298" s="187" t="s">
        <v>135</v>
      </c>
      <c r="E298" s="198" t="s">
        <v>1</v>
      </c>
      <c r="F298" s="199" t="s">
        <v>1077</v>
      </c>
      <c r="G298" s="197"/>
      <c r="H298" s="200">
        <v>3</v>
      </c>
      <c r="I298" s="201"/>
      <c r="J298" s="197"/>
      <c r="K298" s="197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135</v>
      </c>
      <c r="AU298" s="206" t="s">
        <v>80</v>
      </c>
      <c r="AV298" s="12" t="s">
        <v>80</v>
      </c>
      <c r="AW298" s="12" t="s">
        <v>32</v>
      </c>
      <c r="AX298" s="12" t="s">
        <v>70</v>
      </c>
      <c r="AY298" s="206" t="s">
        <v>127</v>
      </c>
    </row>
    <row r="299" spans="2:65" s="12" customFormat="1">
      <c r="B299" s="196"/>
      <c r="C299" s="197"/>
      <c r="D299" s="187" t="s">
        <v>135</v>
      </c>
      <c r="E299" s="198" t="s">
        <v>1</v>
      </c>
      <c r="F299" s="199" t="s">
        <v>1078</v>
      </c>
      <c r="G299" s="197"/>
      <c r="H299" s="200">
        <v>1</v>
      </c>
      <c r="I299" s="201"/>
      <c r="J299" s="197"/>
      <c r="K299" s="197"/>
      <c r="L299" s="202"/>
      <c r="M299" s="203"/>
      <c r="N299" s="204"/>
      <c r="O299" s="204"/>
      <c r="P299" s="204"/>
      <c r="Q299" s="204"/>
      <c r="R299" s="204"/>
      <c r="S299" s="204"/>
      <c r="T299" s="205"/>
      <c r="AT299" s="206" t="s">
        <v>135</v>
      </c>
      <c r="AU299" s="206" t="s">
        <v>80</v>
      </c>
      <c r="AV299" s="12" t="s">
        <v>80</v>
      </c>
      <c r="AW299" s="12" t="s">
        <v>32</v>
      </c>
      <c r="AX299" s="12" t="s">
        <v>70</v>
      </c>
      <c r="AY299" s="206" t="s">
        <v>127</v>
      </c>
    </row>
    <row r="300" spans="2:65" s="12" customFormat="1">
      <c r="B300" s="196"/>
      <c r="C300" s="197"/>
      <c r="D300" s="187" t="s">
        <v>135</v>
      </c>
      <c r="E300" s="198" t="s">
        <v>1</v>
      </c>
      <c r="F300" s="199" t="s">
        <v>1079</v>
      </c>
      <c r="G300" s="197"/>
      <c r="H300" s="200">
        <v>1</v>
      </c>
      <c r="I300" s="201"/>
      <c r="J300" s="197"/>
      <c r="K300" s="197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135</v>
      </c>
      <c r="AU300" s="206" t="s">
        <v>80</v>
      </c>
      <c r="AV300" s="12" t="s">
        <v>80</v>
      </c>
      <c r="AW300" s="12" t="s">
        <v>32</v>
      </c>
      <c r="AX300" s="12" t="s">
        <v>70</v>
      </c>
      <c r="AY300" s="206" t="s">
        <v>127</v>
      </c>
    </row>
    <row r="301" spans="2:65" s="12" customFormat="1">
      <c r="B301" s="196"/>
      <c r="C301" s="197"/>
      <c r="D301" s="187" t="s">
        <v>135</v>
      </c>
      <c r="E301" s="198" t="s">
        <v>1</v>
      </c>
      <c r="F301" s="199" t="s">
        <v>1080</v>
      </c>
      <c r="G301" s="197"/>
      <c r="H301" s="200">
        <v>1</v>
      </c>
      <c r="I301" s="201"/>
      <c r="J301" s="197"/>
      <c r="K301" s="197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135</v>
      </c>
      <c r="AU301" s="206" t="s">
        <v>80</v>
      </c>
      <c r="AV301" s="12" t="s">
        <v>80</v>
      </c>
      <c r="AW301" s="12" t="s">
        <v>32</v>
      </c>
      <c r="AX301" s="12" t="s">
        <v>70</v>
      </c>
      <c r="AY301" s="206" t="s">
        <v>127</v>
      </c>
    </row>
    <row r="302" spans="2:65" s="12" customFormat="1">
      <c r="B302" s="196"/>
      <c r="C302" s="197"/>
      <c r="D302" s="187" t="s">
        <v>135</v>
      </c>
      <c r="E302" s="198" t="s">
        <v>1</v>
      </c>
      <c r="F302" s="199" t="s">
        <v>1081</v>
      </c>
      <c r="G302" s="197"/>
      <c r="H302" s="200">
        <v>2</v>
      </c>
      <c r="I302" s="201"/>
      <c r="J302" s="197"/>
      <c r="K302" s="197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135</v>
      </c>
      <c r="AU302" s="206" t="s">
        <v>80</v>
      </c>
      <c r="AV302" s="12" t="s">
        <v>80</v>
      </c>
      <c r="AW302" s="12" t="s">
        <v>32</v>
      </c>
      <c r="AX302" s="12" t="s">
        <v>70</v>
      </c>
      <c r="AY302" s="206" t="s">
        <v>127</v>
      </c>
    </row>
    <row r="303" spans="2:65" s="12" customFormat="1">
      <c r="B303" s="196"/>
      <c r="C303" s="197"/>
      <c r="D303" s="187" t="s">
        <v>135</v>
      </c>
      <c r="E303" s="198" t="s">
        <v>1</v>
      </c>
      <c r="F303" s="199" t="s">
        <v>1082</v>
      </c>
      <c r="G303" s="197"/>
      <c r="H303" s="200">
        <v>11</v>
      </c>
      <c r="I303" s="201"/>
      <c r="J303" s="197"/>
      <c r="K303" s="197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135</v>
      </c>
      <c r="AU303" s="206" t="s">
        <v>80</v>
      </c>
      <c r="AV303" s="12" t="s">
        <v>80</v>
      </c>
      <c r="AW303" s="12" t="s">
        <v>32</v>
      </c>
      <c r="AX303" s="12" t="s">
        <v>70</v>
      </c>
      <c r="AY303" s="206" t="s">
        <v>127</v>
      </c>
    </row>
    <row r="304" spans="2:65" s="13" customFormat="1">
      <c r="B304" s="207"/>
      <c r="C304" s="208"/>
      <c r="D304" s="187" t="s">
        <v>135</v>
      </c>
      <c r="E304" s="209" t="s">
        <v>1</v>
      </c>
      <c r="F304" s="210" t="s">
        <v>140</v>
      </c>
      <c r="G304" s="208"/>
      <c r="H304" s="211">
        <v>19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135</v>
      </c>
      <c r="AU304" s="217" t="s">
        <v>80</v>
      </c>
      <c r="AV304" s="13" t="s">
        <v>133</v>
      </c>
      <c r="AW304" s="13" t="s">
        <v>32</v>
      </c>
      <c r="AX304" s="13" t="s">
        <v>78</v>
      </c>
      <c r="AY304" s="217" t="s">
        <v>127</v>
      </c>
    </row>
    <row r="305" spans="2:65" s="1" customFormat="1" ht="16.5" customHeight="1">
      <c r="B305" s="33"/>
      <c r="C305" s="173" t="s">
        <v>350</v>
      </c>
      <c r="D305" s="173" t="s">
        <v>128</v>
      </c>
      <c r="E305" s="174" t="s">
        <v>1083</v>
      </c>
      <c r="F305" s="175" t="s">
        <v>1084</v>
      </c>
      <c r="G305" s="176" t="s">
        <v>309</v>
      </c>
      <c r="H305" s="177">
        <v>5</v>
      </c>
      <c r="I305" s="178"/>
      <c r="J305" s="179">
        <f>ROUND(I305*H305,2)</f>
        <v>0</v>
      </c>
      <c r="K305" s="175" t="s">
        <v>132</v>
      </c>
      <c r="L305" s="37"/>
      <c r="M305" s="180" t="s">
        <v>1</v>
      </c>
      <c r="N305" s="181" t="s">
        <v>41</v>
      </c>
      <c r="O305" s="59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AR305" s="16" t="s">
        <v>203</v>
      </c>
      <c r="AT305" s="16" t="s">
        <v>128</v>
      </c>
      <c r="AU305" s="16" t="s">
        <v>80</v>
      </c>
      <c r="AY305" s="16" t="s">
        <v>127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6" t="s">
        <v>78</v>
      </c>
      <c r="BK305" s="184">
        <f>ROUND(I305*H305,2)</f>
        <v>0</v>
      </c>
      <c r="BL305" s="16" t="s">
        <v>203</v>
      </c>
      <c r="BM305" s="16" t="s">
        <v>1085</v>
      </c>
    </row>
    <row r="306" spans="2:65" s="12" customFormat="1">
      <c r="B306" s="196"/>
      <c r="C306" s="197"/>
      <c r="D306" s="187" t="s">
        <v>135</v>
      </c>
      <c r="E306" s="198" t="s">
        <v>1</v>
      </c>
      <c r="F306" s="199" t="s">
        <v>1072</v>
      </c>
      <c r="G306" s="197"/>
      <c r="H306" s="200">
        <v>5</v>
      </c>
      <c r="I306" s="201"/>
      <c r="J306" s="197"/>
      <c r="K306" s="197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135</v>
      </c>
      <c r="AU306" s="206" t="s">
        <v>80</v>
      </c>
      <c r="AV306" s="12" t="s">
        <v>80</v>
      </c>
      <c r="AW306" s="12" t="s">
        <v>32</v>
      </c>
      <c r="AX306" s="12" t="s">
        <v>70</v>
      </c>
      <c r="AY306" s="206" t="s">
        <v>127</v>
      </c>
    </row>
    <row r="307" spans="2:65" s="13" customFormat="1">
      <c r="B307" s="207"/>
      <c r="C307" s="208"/>
      <c r="D307" s="187" t="s">
        <v>135</v>
      </c>
      <c r="E307" s="209" t="s">
        <v>1</v>
      </c>
      <c r="F307" s="210" t="s">
        <v>140</v>
      </c>
      <c r="G307" s="208"/>
      <c r="H307" s="211">
        <v>5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135</v>
      </c>
      <c r="AU307" s="217" t="s">
        <v>80</v>
      </c>
      <c r="AV307" s="13" t="s">
        <v>133</v>
      </c>
      <c r="AW307" s="13" t="s">
        <v>32</v>
      </c>
      <c r="AX307" s="13" t="s">
        <v>78</v>
      </c>
      <c r="AY307" s="217" t="s">
        <v>127</v>
      </c>
    </row>
    <row r="308" spans="2:65" s="1" customFormat="1" ht="16.5" customHeight="1">
      <c r="B308" s="33"/>
      <c r="C308" s="218" t="s">
        <v>354</v>
      </c>
      <c r="D308" s="218" t="s">
        <v>213</v>
      </c>
      <c r="E308" s="219" t="s">
        <v>1086</v>
      </c>
      <c r="F308" s="220" t="s">
        <v>1087</v>
      </c>
      <c r="G308" s="221" t="s">
        <v>199</v>
      </c>
      <c r="H308" s="222">
        <v>3.15</v>
      </c>
      <c r="I308" s="223"/>
      <c r="J308" s="224">
        <f>ROUND(I308*H308,2)</f>
        <v>0</v>
      </c>
      <c r="K308" s="220" t="s">
        <v>1</v>
      </c>
      <c r="L308" s="225"/>
      <c r="M308" s="226" t="s">
        <v>1</v>
      </c>
      <c r="N308" s="227" t="s">
        <v>41</v>
      </c>
      <c r="O308" s="59"/>
      <c r="P308" s="182">
        <f>O308*H308</f>
        <v>0</v>
      </c>
      <c r="Q308" s="182">
        <v>5.0000000000000001E-3</v>
      </c>
      <c r="R308" s="182">
        <f>Q308*H308</f>
        <v>1.575E-2</v>
      </c>
      <c r="S308" s="182">
        <v>0</v>
      </c>
      <c r="T308" s="183">
        <f>S308*H308</f>
        <v>0</v>
      </c>
      <c r="AR308" s="16" t="s">
        <v>313</v>
      </c>
      <c r="AT308" s="16" t="s">
        <v>213</v>
      </c>
      <c r="AU308" s="16" t="s">
        <v>80</v>
      </c>
      <c r="AY308" s="16" t="s">
        <v>127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6" t="s">
        <v>78</v>
      </c>
      <c r="BK308" s="184">
        <f>ROUND(I308*H308,2)</f>
        <v>0</v>
      </c>
      <c r="BL308" s="16" t="s">
        <v>203</v>
      </c>
      <c r="BM308" s="16" t="s">
        <v>1088</v>
      </c>
    </row>
    <row r="309" spans="2:65" s="12" customFormat="1">
      <c r="B309" s="196"/>
      <c r="C309" s="197"/>
      <c r="D309" s="187" t="s">
        <v>135</v>
      </c>
      <c r="E309" s="198" t="s">
        <v>1</v>
      </c>
      <c r="F309" s="199" t="s">
        <v>1058</v>
      </c>
      <c r="G309" s="197"/>
      <c r="H309" s="200">
        <v>3.15</v>
      </c>
      <c r="I309" s="201"/>
      <c r="J309" s="197"/>
      <c r="K309" s="197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135</v>
      </c>
      <c r="AU309" s="206" t="s">
        <v>80</v>
      </c>
      <c r="AV309" s="12" t="s">
        <v>80</v>
      </c>
      <c r="AW309" s="12" t="s">
        <v>32</v>
      </c>
      <c r="AX309" s="12" t="s">
        <v>70</v>
      </c>
      <c r="AY309" s="206" t="s">
        <v>127</v>
      </c>
    </row>
    <row r="310" spans="2:65" s="13" customFormat="1">
      <c r="B310" s="207"/>
      <c r="C310" s="208"/>
      <c r="D310" s="187" t="s">
        <v>135</v>
      </c>
      <c r="E310" s="209" t="s">
        <v>1</v>
      </c>
      <c r="F310" s="210" t="s">
        <v>140</v>
      </c>
      <c r="G310" s="208"/>
      <c r="H310" s="211">
        <v>3.15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135</v>
      </c>
      <c r="AU310" s="217" t="s">
        <v>80</v>
      </c>
      <c r="AV310" s="13" t="s">
        <v>133</v>
      </c>
      <c r="AW310" s="13" t="s">
        <v>32</v>
      </c>
      <c r="AX310" s="13" t="s">
        <v>78</v>
      </c>
      <c r="AY310" s="217" t="s">
        <v>127</v>
      </c>
    </row>
    <row r="311" spans="2:65" s="1" customFormat="1" ht="16.5" customHeight="1">
      <c r="B311" s="33"/>
      <c r="C311" s="218" t="s">
        <v>358</v>
      </c>
      <c r="D311" s="218" t="s">
        <v>213</v>
      </c>
      <c r="E311" s="219" t="s">
        <v>1089</v>
      </c>
      <c r="F311" s="220" t="s">
        <v>1090</v>
      </c>
      <c r="G311" s="221" t="s">
        <v>1012</v>
      </c>
      <c r="H311" s="222">
        <v>10</v>
      </c>
      <c r="I311" s="223"/>
      <c r="J311" s="224">
        <f>ROUND(I311*H311,2)</f>
        <v>0</v>
      </c>
      <c r="K311" s="220" t="s">
        <v>132</v>
      </c>
      <c r="L311" s="225"/>
      <c r="M311" s="226" t="s">
        <v>1</v>
      </c>
      <c r="N311" s="227" t="s">
        <v>41</v>
      </c>
      <c r="O311" s="59"/>
      <c r="P311" s="182">
        <f>O311*H311</f>
        <v>0</v>
      </c>
      <c r="Q311" s="182">
        <v>2.0000000000000001E-4</v>
      </c>
      <c r="R311" s="182">
        <f>Q311*H311</f>
        <v>2E-3</v>
      </c>
      <c r="S311" s="182">
        <v>0</v>
      </c>
      <c r="T311" s="183">
        <f>S311*H311</f>
        <v>0</v>
      </c>
      <c r="AR311" s="16" t="s">
        <v>313</v>
      </c>
      <c r="AT311" s="16" t="s">
        <v>213</v>
      </c>
      <c r="AU311" s="16" t="s">
        <v>80</v>
      </c>
      <c r="AY311" s="16" t="s">
        <v>127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6" t="s">
        <v>78</v>
      </c>
      <c r="BK311" s="184">
        <f>ROUND(I311*H311,2)</f>
        <v>0</v>
      </c>
      <c r="BL311" s="16" t="s">
        <v>203</v>
      </c>
      <c r="BM311" s="16" t="s">
        <v>1091</v>
      </c>
    </row>
    <row r="312" spans="2:65" s="12" customFormat="1">
      <c r="B312" s="196"/>
      <c r="C312" s="197"/>
      <c r="D312" s="187" t="s">
        <v>135</v>
      </c>
      <c r="E312" s="198" t="s">
        <v>1</v>
      </c>
      <c r="F312" s="199" t="s">
        <v>1092</v>
      </c>
      <c r="G312" s="197"/>
      <c r="H312" s="200">
        <v>10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135</v>
      </c>
      <c r="AU312" s="206" t="s">
        <v>80</v>
      </c>
      <c r="AV312" s="12" t="s">
        <v>80</v>
      </c>
      <c r="AW312" s="12" t="s">
        <v>32</v>
      </c>
      <c r="AX312" s="12" t="s">
        <v>70</v>
      </c>
      <c r="AY312" s="206" t="s">
        <v>127</v>
      </c>
    </row>
    <row r="313" spans="2:65" s="13" customFormat="1">
      <c r="B313" s="207"/>
      <c r="C313" s="208"/>
      <c r="D313" s="187" t="s">
        <v>135</v>
      </c>
      <c r="E313" s="209" t="s">
        <v>1</v>
      </c>
      <c r="F313" s="210" t="s">
        <v>140</v>
      </c>
      <c r="G313" s="208"/>
      <c r="H313" s="211">
        <v>10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135</v>
      </c>
      <c r="AU313" s="217" t="s">
        <v>80</v>
      </c>
      <c r="AV313" s="13" t="s">
        <v>133</v>
      </c>
      <c r="AW313" s="13" t="s">
        <v>32</v>
      </c>
      <c r="AX313" s="13" t="s">
        <v>78</v>
      </c>
      <c r="AY313" s="217" t="s">
        <v>127</v>
      </c>
    </row>
    <row r="314" spans="2:65" s="1" customFormat="1" ht="16.5" customHeight="1">
      <c r="B314" s="33"/>
      <c r="C314" s="173" t="s">
        <v>363</v>
      </c>
      <c r="D314" s="173" t="s">
        <v>128</v>
      </c>
      <c r="E314" s="174" t="s">
        <v>1093</v>
      </c>
      <c r="F314" s="175" t="s">
        <v>1094</v>
      </c>
      <c r="G314" s="176" t="s">
        <v>309</v>
      </c>
      <c r="H314" s="177">
        <v>14</v>
      </c>
      <c r="I314" s="178"/>
      <c r="J314" s="179">
        <f>ROUND(I314*H314,2)</f>
        <v>0</v>
      </c>
      <c r="K314" s="175" t="s">
        <v>132</v>
      </c>
      <c r="L314" s="37"/>
      <c r="M314" s="180" t="s">
        <v>1</v>
      </c>
      <c r="N314" s="181" t="s">
        <v>41</v>
      </c>
      <c r="O314" s="59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AR314" s="16" t="s">
        <v>203</v>
      </c>
      <c r="AT314" s="16" t="s">
        <v>128</v>
      </c>
      <c r="AU314" s="16" t="s">
        <v>80</v>
      </c>
      <c r="AY314" s="16" t="s">
        <v>127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6" t="s">
        <v>78</v>
      </c>
      <c r="BK314" s="184">
        <f>ROUND(I314*H314,2)</f>
        <v>0</v>
      </c>
      <c r="BL314" s="16" t="s">
        <v>203</v>
      </c>
      <c r="BM314" s="16" t="s">
        <v>1095</v>
      </c>
    </row>
    <row r="315" spans="2:65" s="12" customFormat="1">
      <c r="B315" s="196"/>
      <c r="C315" s="197"/>
      <c r="D315" s="187" t="s">
        <v>135</v>
      </c>
      <c r="E315" s="198" t="s">
        <v>1</v>
      </c>
      <c r="F315" s="199" t="s">
        <v>1079</v>
      </c>
      <c r="G315" s="197"/>
      <c r="H315" s="200">
        <v>1</v>
      </c>
      <c r="I315" s="201"/>
      <c r="J315" s="197"/>
      <c r="K315" s="197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135</v>
      </c>
      <c r="AU315" s="206" t="s">
        <v>80</v>
      </c>
      <c r="AV315" s="12" t="s">
        <v>80</v>
      </c>
      <c r="AW315" s="12" t="s">
        <v>32</v>
      </c>
      <c r="AX315" s="12" t="s">
        <v>70</v>
      </c>
      <c r="AY315" s="206" t="s">
        <v>127</v>
      </c>
    </row>
    <row r="316" spans="2:65" s="12" customFormat="1">
      <c r="B316" s="196"/>
      <c r="C316" s="197"/>
      <c r="D316" s="187" t="s">
        <v>135</v>
      </c>
      <c r="E316" s="198" t="s">
        <v>1</v>
      </c>
      <c r="F316" s="199" t="s">
        <v>1081</v>
      </c>
      <c r="G316" s="197"/>
      <c r="H316" s="200">
        <v>2</v>
      </c>
      <c r="I316" s="201"/>
      <c r="J316" s="197"/>
      <c r="K316" s="197"/>
      <c r="L316" s="202"/>
      <c r="M316" s="203"/>
      <c r="N316" s="204"/>
      <c r="O316" s="204"/>
      <c r="P316" s="204"/>
      <c r="Q316" s="204"/>
      <c r="R316" s="204"/>
      <c r="S316" s="204"/>
      <c r="T316" s="205"/>
      <c r="AT316" s="206" t="s">
        <v>135</v>
      </c>
      <c r="AU316" s="206" t="s">
        <v>80</v>
      </c>
      <c r="AV316" s="12" t="s">
        <v>80</v>
      </c>
      <c r="AW316" s="12" t="s">
        <v>32</v>
      </c>
      <c r="AX316" s="12" t="s">
        <v>70</v>
      </c>
      <c r="AY316" s="206" t="s">
        <v>127</v>
      </c>
    </row>
    <row r="317" spans="2:65" s="12" customFormat="1">
      <c r="B317" s="196"/>
      <c r="C317" s="197"/>
      <c r="D317" s="187" t="s">
        <v>135</v>
      </c>
      <c r="E317" s="198" t="s">
        <v>1</v>
      </c>
      <c r="F317" s="199" t="s">
        <v>1082</v>
      </c>
      <c r="G317" s="197"/>
      <c r="H317" s="200">
        <v>11</v>
      </c>
      <c r="I317" s="201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135</v>
      </c>
      <c r="AU317" s="206" t="s">
        <v>80</v>
      </c>
      <c r="AV317" s="12" t="s">
        <v>80</v>
      </c>
      <c r="AW317" s="12" t="s">
        <v>32</v>
      </c>
      <c r="AX317" s="12" t="s">
        <v>70</v>
      </c>
      <c r="AY317" s="206" t="s">
        <v>127</v>
      </c>
    </row>
    <row r="318" spans="2:65" s="13" customFormat="1">
      <c r="B318" s="207"/>
      <c r="C318" s="208"/>
      <c r="D318" s="187" t="s">
        <v>135</v>
      </c>
      <c r="E318" s="209" t="s">
        <v>1</v>
      </c>
      <c r="F318" s="210" t="s">
        <v>140</v>
      </c>
      <c r="G318" s="208"/>
      <c r="H318" s="211">
        <v>14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135</v>
      </c>
      <c r="AU318" s="217" t="s">
        <v>80</v>
      </c>
      <c r="AV318" s="13" t="s">
        <v>133</v>
      </c>
      <c r="AW318" s="13" t="s">
        <v>32</v>
      </c>
      <c r="AX318" s="13" t="s">
        <v>78</v>
      </c>
      <c r="AY318" s="217" t="s">
        <v>127</v>
      </c>
    </row>
    <row r="319" spans="2:65" s="1" customFormat="1" ht="16.5" customHeight="1">
      <c r="B319" s="33"/>
      <c r="C319" s="218" t="s">
        <v>368</v>
      </c>
      <c r="D319" s="218" t="s">
        <v>213</v>
      </c>
      <c r="E319" s="219" t="s">
        <v>1096</v>
      </c>
      <c r="F319" s="220" t="s">
        <v>1097</v>
      </c>
      <c r="G319" s="221" t="s">
        <v>199</v>
      </c>
      <c r="H319" s="222">
        <v>3.1</v>
      </c>
      <c r="I319" s="223"/>
      <c r="J319" s="224">
        <f>ROUND(I319*H319,2)</f>
        <v>0</v>
      </c>
      <c r="K319" s="220" t="s">
        <v>1</v>
      </c>
      <c r="L319" s="225"/>
      <c r="M319" s="226" t="s">
        <v>1</v>
      </c>
      <c r="N319" s="227" t="s">
        <v>41</v>
      </c>
      <c r="O319" s="59"/>
      <c r="P319" s="182">
        <f>O319*H319</f>
        <v>0</v>
      </c>
      <c r="Q319" s="182">
        <v>3.0000000000000001E-3</v>
      </c>
      <c r="R319" s="182">
        <f>Q319*H319</f>
        <v>9.300000000000001E-3</v>
      </c>
      <c r="S319" s="182">
        <v>0</v>
      </c>
      <c r="T319" s="183">
        <f>S319*H319</f>
        <v>0</v>
      </c>
      <c r="AR319" s="16" t="s">
        <v>313</v>
      </c>
      <c r="AT319" s="16" t="s">
        <v>213</v>
      </c>
      <c r="AU319" s="16" t="s">
        <v>80</v>
      </c>
      <c r="AY319" s="16" t="s">
        <v>127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6" t="s">
        <v>78</v>
      </c>
      <c r="BK319" s="184">
        <f>ROUND(I319*H319,2)</f>
        <v>0</v>
      </c>
      <c r="BL319" s="16" t="s">
        <v>203</v>
      </c>
      <c r="BM319" s="16" t="s">
        <v>1098</v>
      </c>
    </row>
    <row r="320" spans="2:65" s="12" customFormat="1">
      <c r="B320" s="196"/>
      <c r="C320" s="197"/>
      <c r="D320" s="187" t="s">
        <v>135</v>
      </c>
      <c r="E320" s="198" t="s">
        <v>1</v>
      </c>
      <c r="F320" s="199" t="s">
        <v>1060</v>
      </c>
      <c r="G320" s="197"/>
      <c r="H320" s="200">
        <v>3.1</v>
      </c>
      <c r="I320" s="201"/>
      <c r="J320" s="197"/>
      <c r="K320" s="197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135</v>
      </c>
      <c r="AU320" s="206" t="s">
        <v>80</v>
      </c>
      <c r="AV320" s="12" t="s">
        <v>80</v>
      </c>
      <c r="AW320" s="12" t="s">
        <v>32</v>
      </c>
      <c r="AX320" s="12" t="s">
        <v>70</v>
      </c>
      <c r="AY320" s="206" t="s">
        <v>127</v>
      </c>
    </row>
    <row r="321" spans="2:65" s="13" customFormat="1">
      <c r="B321" s="207"/>
      <c r="C321" s="208"/>
      <c r="D321" s="187" t="s">
        <v>135</v>
      </c>
      <c r="E321" s="209" t="s">
        <v>1</v>
      </c>
      <c r="F321" s="210" t="s">
        <v>140</v>
      </c>
      <c r="G321" s="208"/>
      <c r="H321" s="211">
        <v>3.1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135</v>
      </c>
      <c r="AU321" s="217" t="s">
        <v>80</v>
      </c>
      <c r="AV321" s="13" t="s">
        <v>133</v>
      </c>
      <c r="AW321" s="13" t="s">
        <v>32</v>
      </c>
      <c r="AX321" s="13" t="s">
        <v>78</v>
      </c>
      <c r="AY321" s="217" t="s">
        <v>127</v>
      </c>
    </row>
    <row r="322" spans="2:65" s="1" customFormat="1" ht="16.5" customHeight="1">
      <c r="B322" s="33"/>
      <c r="C322" s="218" t="s">
        <v>372</v>
      </c>
      <c r="D322" s="218" t="s">
        <v>213</v>
      </c>
      <c r="E322" s="219" t="s">
        <v>1086</v>
      </c>
      <c r="F322" s="220" t="s">
        <v>1087</v>
      </c>
      <c r="G322" s="221" t="s">
        <v>199</v>
      </c>
      <c r="H322" s="222">
        <v>1.22</v>
      </c>
      <c r="I322" s="223"/>
      <c r="J322" s="224">
        <f>ROUND(I322*H322,2)</f>
        <v>0</v>
      </c>
      <c r="K322" s="220" t="s">
        <v>1</v>
      </c>
      <c r="L322" s="225"/>
      <c r="M322" s="226" t="s">
        <v>1</v>
      </c>
      <c r="N322" s="227" t="s">
        <v>41</v>
      </c>
      <c r="O322" s="59"/>
      <c r="P322" s="182">
        <f>O322*H322</f>
        <v>0</v>
      </c>
      <c r="Q322" s="182">
        <v>5.0000000000000001E-3</v>
      </c>
      <c r="R322" s="182">
        <f>Q322*H322</f>
        <v>6.1000000000000004E-3</v>
      </c>
      <c r="S322" s="182">
        <v>0</v>
      </c>
      <c r="T322" s="183">
        <f>S322*H322</f>
        <v>0</v>
      </c>
      <c r="AR322" s="16" t="s">
        <v>313</v>
      </c>
      <c r="AT322" s="16" t="s">
        <v>213</v>
      </c>
      <c r="AU322" s="16" t="s">
        <v>80</v>
      </c>
      <c r="AY322" s="16" t="s">
        <v>127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78</v>
      </c>
      <c r="BK322" s="184">
        <f>ROUND(I322*H322,2)</f>
        <v>0</v>
      </c>
      <c r="BL322" s="16" t="s">
        <v>203</v>
      </c>
      <c r="BM322" s="16" t="s">
        <v>1099</v>
      </c>
    </row>
    <row r="323" spans="2:65" s="12" customFormat="1">
      <c r="B323" s="196"/>
      <c r="C323" s="197"/>
      <c r="D323" s="187" t="s">
        <v>135</v>
      </c>
      <c r="E323" s="198" t="s">
        <v>1</v>
      </c>
      <c r="F323" s="199" t="s">
        <v>1057</v>
      </c>
      <c r="G323" s="197"/>
      <c r="H323" s="200">
        <v>1.22</v>
      </c>
      <c r="I323" s="201"/>
      <c r="J323" s="197"/>
      <c r="K323" s="197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135</v>
      </c>
      <c r="AU323" s="206" t="s">
        <v>80</v>
      </c>
      <c r="AV323" s="12" t="s">
        <v>80</v>
      </c>
      <c r="AW323" s="12" t="s">
        <v>32</v>
      </c>
      <c r="AX323" s="12" t="s">
        <v>70</v>
      </c>
      <c r="AY323" s="206" t="s">
        <v>127</v>
      </c>
    </row>
    <row r="324" spans="2:65" s="13" customFormat="1">
      <c r="B324" s="207"/>
      <c r="C324" s="208"/>
      <c r="D324" s="187" t="s">
        <v>135</v>
      </c>
      <c r="E324" s="209" t="s">
        <v>1</v>
      </c>
      <c r="F324" s="210" t="s">
        <v>140</v>
      </c>
      <c r="G324" s="208"/>
      <c r="H324" s="211">
        <v>1.22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135</v>
      </c>
      <c r="AU324" s="217" t="s">
        <v>80</v>
      </c>
      <c r="AV324" s="13" t="s">
        <v>133</v>
      </c>
      <c r="AW324" s="13" t="s">
        <v>32</v>
      </c>
      <c r="AX324" s="13" t="s">
        <v>78</v>
      </c>
      <c r="AY324" s="217" t="s">
        <v>127</v>
      </c>
    </row>
    <row r="325" spans="2:65" s="1" customFormat="1" ht="16.5" customHeight="1">
      <c r="B325" s="33"/>
      <c r="C325" s="218" t="s">
        <v>385</v>
      </c>
      <c r="D325" s="218" t="s">
        <v>213</v>
      </c>
      <c r="E325" s="219" t="s">
        <v>1100</v>
      </c>
      <c r="F325" s="220" t="s">
        <v>1101</v>
      </c>
      <c r="G325" s="221" t="s">
        <v>199</v>
      </c>
      <c r="H325" s="222">
        <v>13.42</v>
      </c>
      <c r="I325" s="223"/>
      <c r="J325" s="224">
        <f>ROUND(I325*H325,2)</f>
        <v>0</v>
      </c>
      <c r="K325" s="220" t="s">
        <v>1</v>
      </c>
      <c r="L325" s="225"/>
      <c r="M325" s="226" t="s">
        <v>1</v>
      </c>
      <c r="N325" s="227" t="s">
        <v>41</v>
      </c>
      <c r="O325" s="59"/>
      <c r="P325" s="182">
        <f>O325*H325</f>
        <v>0</v>
      </c>
      <c r="Q325" s="182">
        <v>5.0000000000000001E-3</v>
      </c>
      <c r="R325" s="182">
        <f>Q325*H325</f>
        <v>6.7100000000000007E-2</v>
      </c>
      <c r="S325" s="182">
        <v>0</v>
      </c>
      <c r="T325" s="183">
        <f>S325*H325</f>
        <v>0</v>
      </c>
      <c r="AR325" s="16" t="s">
        <v>313</v>
      </c>
      <c r="AT325" s="16" t="s">
        <v>213</v>
      </c>
      <c r="AU325" s="16" t="s">
        <v>80</v>
      </c>
      <c r="AY325" s="16" t="s">
        <v>127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78</v>
      </c>
      <c r="BK325" s="184">
        <f>ROUND(I325*H325,2)</f>
        <v>0</v>
      </c>
      <c r="BL325" s="16" t="s">
        <v>203</v>
      </c>
      <c r="BM325" s="16" t="s">
        <v>1102</v>
      </c>
    </row>
    <row r="326" spans="2:65" s="12" customFormat="1">
      <c r="B326" s="196"/>
      <c r="C326" s="197"/>
      <c r="D326" s="187" t="s">
        <v>135</v>
      </c>
      <c r="E326" s="198" t="s">
        <v>1</v>
      </c>
      <c r="F326" s="199" t="s">
        <v>1061</v>
      </c>
      <c r="G326" s="197"/>
      <c r="H326" s="200">
        <v>13.42</v>
      </c>
      <c r="I326" s="201"/>
      <c r="J326" s="197"/>
      <c r="K326" s="197"/>
      <c r="L326" s="202"/>
      <c r="M326" s="203"/>
      <c r="N326" s="204"/>
      <c r="O326" s="204"/>
      <c r="P326" s="204"/>
      <c r="Q326" s="204"/>
      <c r="R326" s="204"/>
      <c r="S326" s="204"/>
      <c r="T326" s="205"/>
      <c r="AT326" s="206" t="s">
        <v>135</v>
      </c>
      <c r="AU326" s="206" t="s">
        <v>80</v>
      </c>
      <c r="AV326" s="12" t="s">
        <v>80</v>
      </c>
      <c r="AW326" s="12" t="s">
        <v>32</v>
      </c>
      <c r="AX326" s="12" t="s">
        <v>70</v>
      </c>
      <c r="AY326" s="206" t="s">
        <v>127</v>
      </c>
    </row>
    <row r="327" spans="2:65" s="13" customFormat="1">
      <c r="B327" s="207"/>
      <c r="C327" s="208"/>
      <c r="D327" s="187" t="s">
        <v>135</v>
      </c>
      <c r="E327" s="209" t="s">
        <v>1</v>
      </c>
      <c r="F327" s="210" t="s">
        <v>140</v>
      </c>
      <c r="G327" s="208"/>
      <c r="H327" s="211">
        <v>13.42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135</v>
      </c>
      <c r="AU327" s="217" t="s">
        <v>80</v>
      </c>
      <c r="AV327" s="13" t="s">
        <v>133</v>
      </c>
      <c r="AW327" s="13" t="s">
        <v>32</v>
      </c>
      <c r="AX327" s="13" t="s">
        <v>78</v>
      </c>
      <c r="AY327" s="217" t="s">
        <v>127</v>
      </c>
    </row>
    <row r="328" spans="2:65" s="1" customFormat="1" ht="16.5" customHeight="1">
      <c r="B328" s="33"/>
      <c r="C328" s="218" t="s">
        <v>390</v>
      </c>
      <c r="D328" s="218" t="s">
        <v>213</v>
      </c>
      <c r="E328" s="219" t="s">
        <v>1089</v>
      </c>
      <c r="F328" s="220" t="s">
        <v>1090</v>
      </c>
      <c r="G328" s="221" t="s">
        <v>1012</v>
      </c>
      <c r="H328" s="222">
        <v>28</v>
      </c>
      <c r="I328" s="223"/>
      <c r="J328" s="224">
        <f>ROUND(I328*H328,2)</f>
        <v>0</v>
      </c>
      <c r="K328" s="220" t="s">
        <v>132</v>
      </c>
      <c r="L328" s="225"/>
      <c r="M328" s="226" t="s">
        <v>1</v>
      </c>
      <c r="N328" s="227" t="s">
        <v>41</v>
      </c>
      <c r="O328" s="59"/>
      <c r="P328" s="182">
        <f>O328*H328</f>
        <v>0</v>
      </c>
      <c r="Q328" s="182">
        <v>2.0000000000000001E-4</v>
      </c>
      <c r="R328" s="182">
        <f>Q328*H328</f>
        <v>5.5999999999999999E-3</v>
      </c>
      <c r="S328" s="182">
        <v>0</v>
      </c>
      <c r="T328" s="183">
        <f>S328*H328</f>
        <v>0</v>
      </c>
      <c r="AR328" s="16" t="s">
        <v>313</v>
      </c>
      <c r="AT328" s="16" t="s">
        <v>213</v>
      </c>
      <c r="AU328" s="16" t="s">
        <v>80</v>
      </c>
      <c r="AY328" s="16" t="s">
        <v>127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78</v>
      </c>
      <c r="BK328" s="184">
        <f>ROUND(I328*H328,2)</f>
        <v>0</v>
      </c>
      <c r="BL328" s="16" t="s">
        <v>203</v>
      </c>
      <c r="BM328" s="16" t="s">
        <v>1103</v>
      </c>
    </row>
    <row r="329" spans="2:65" s="12" customFormat="1">
      <c r="B329" s="196"/>
      <c r="C329" s="197"/>
      <c r="D329" s="187" t="s">
        <v>135</v>
      </c>
      <c r="E329" s="198" t="s">
        <v>1</v>
      </c>
      <c r="F329" s="199" t="s">
        <v>1104</v>
      </c>
      <c r="G329" s="197"/>
      <c r="H329" s="200">
        <v>2</v>
      </c>
      <c r="I329" s="201"/>
      <c r="J329" s="197"/>
      <c r="K329" s="197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135</v>
      </c>
      <c r="AU329" s="206" t="s">
        <v>80</v>
      </c>
      <c r="AV329" s="12" t="s">
        <v>80</v>
      </c>
      <c r="AW329" s="12" t="s">
        <v>32</v>
      </c>
      <c r="AX329" s="12" t="s">
        <v>70</v>
      </c>
      <c r="AY329" s="206" t="s">
        <v>127</v>
      </c>
    </row>
    <row r="330" spans="2:65" s="12" customFormat="1">
      <c r="B330" s="196"/>
      <c r="C330" s="197"/>
      <c r="D330" s="187" t="s">
        <v>135</v>
      </c>
      <c r="E330" s="198" t="s">
        <v>1</v>
      </c>
      <c r="F330" s="199" t="s">
        <v>1105</v>
      </c>
      <c r="G330" s="197"/>
      <c r="H330" s="200">
        <v>4</v>
      </c>
      <c r="I330" s="201"/>
      <c r="J330" s="197"/>
      <c r="K330" s="197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135</v>
      </c>
      <c r="AU330" s="206" t="s">
        <v>80</v>
      </c>
      <c r="AV330" s="12" t="s">
        <v>80</v>
      </c>
      <c r="AW330" s="12" t="s">
        <v>32</v>
      </c>
      <c r="AX330" s="12" t="s">
        <v>70</v>
      </c>
      <c r="AY330" s="206" t="s">
        <v>127</v>
      </c>
    </row>
    <row r="331" spans="2:65" s="12" customFormat="1">
      <c r="B331" s="196"/>
      <c r="C331" s="197"/>
      <c r="D331" s="187" t="s">
        <v>135</v>
      </c>
      <c r="E331" s="198" t="s">
        <v>1</v>
      </c>
      <c r="F331" s="199" t="s">
        <v>1106</v>
      </c>
      <c r="G331" s="197"/>
      <c r="H331" s="200">
        <v>22</v>
      </c>
      <c r="I331" s="201"/>
      <c r="J331" s="197"/>
      <c r="K331" s="197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135</v>
      </c>
      <c r="AU331" s="206" t="s">
        <v>80</v>
      </c>
      <c r="AV331" s="12" t="s">
        <v>80</v>
      </c>
      <c r="AW331" s="12" t="s">
        <v>32</v>
      </c>
      <c r="AX331" s="12" t="s">
        <v>70</v>
      </c>
      <c r="AY331" s="206" t="s">
        <v>127</v>
      </c>
    </row>
    <row r="332" spans="2:65" s="13" customFormat="1">
      <c r="B332" s="207"/>
      <c r="C332" s="208"/>
      <c r="D332" s="187" t="s">
        <v>135</v>
      </c>
      <c r="E332" s="209" t="s">
        <v>1</v>
      </c>
      <c r="F332" s="210" t="s">
        <v>140</v>
      </c>
      <c r="G332" s="208"/>
      <c r="H332" s="211">
        <v>28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135</v>
      </c>
      <c r="AU332" s="217" t="s">
        <v>80</v>
      </c>
      <c r="AV332" s="13" t="s">
        <v>133</v>
      </c>
      <c r="AW332" s="13" t="s">
        <v>32</v>
      </c>
      <c r="AX332" s="13" t="s">
        <v>78</v>
      </c>
      <c r="AY332" s="217" t="s">
        <v>127</v>
      </c>
    </row>
    <row r="333" spans="2:65" s="1" customFormat="1" ht="16.5" customHeight="1">
      <c r="B333" s="33"/>
      <c r="C333" s="173" t="s">
        <v>396</v>
      </c>
      <c r="D333" s="173" t="s">
        <v>128</v>
      </c>
      <c r="E333" s="174" t="s">
        <v>1107</v>
      </c>
      <c r="F333" s="175" t="s">
        <v>1108</v>
      </c>
      <c r="G333" s="176" t="s">
        <v>309</v>
      </c>
      <c r="H333" s="177">
        <v>5</v>
      </c>
      <c r="I333" s="178"/>
      <c r="J333" s="179">
        <f>ROUND(I333*H333,2)</f>
        <v>0</v>
      </c>
      <c r="K333" s="175" t="s">
        <v>132</v>
      </c>
      <c r="L333" s="37"/>
      <c r="M333" s="180" t="s">
        <v>1</v>
      </c>
      <c r="N333" s="181" t="s">
        <v>41</v>
      </c>
      <c r="O333" s="59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AR333" s="16" t="s">
        <v>203</v>
      </c>
      <c r="AT333" s="16" t="s">
        <v>128</v>
      </c>
      <c r="AU333" s="16" t="s">
        <v>80</v>
      </c>
      <c r="AY333" s="16" t="s">
        <v>127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78</v>
      </c>
      <c r="BK333" s="184">
        <f>ROUND(I333*H333,2)</f>
        <v>0</v>
      </c>
      <c r="BL333" s="16" t="s">
        <v>203</v>
      </c>
      <c r="BM333" s="16" t="s">
        <v>1109</v>
      </c>
    </row>
    <row r="334" spans="2:65" s="12" customFormat="1">
      <c r="B334" s="196"/>
      <c r="C334" s="197"/>
      <c r="D334" s="187" t="s">
        <v>135</v>
      </c>
      <c r="E334" s="198" t="s">
        <v>1</v>
      </c>
      <c r="F334" s="199" t="s">
        <v>1077</v>
      </c>
      <c r="G334" s="197"/>
      <c r="H334" s="200">
        <v>3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135</v>
      </c>
      <c r="AU334" s="206" t="s">
        <v>80</v>
      </c>
      <c r="AV334" s="12" t="s">
        <v>80</v>
      </c>
      <c r="AW334" s="12" t="s">
        <v>32</v>
      </c>
      <c r="AX334" s="12" t="s">
        <v>70</v>
      </c>
      <c r="AY334" s="206" t="s">
        <v>127</v>
      </c>
    </row>
    <row r="335" spans="2:65" s="12" customFormat="1">
      <c r="B335" s="196"/>
      <c r="C335" s="197"/>
      <c r="D335" s="187" t="s">
        <v>135</v>
      </c>
      <c r="E335" s="198" t="s">
        <v>1</v>
      </c>
      <c r="F335" s="199" t="s">
        <v>1078</v>
      </c>
      <c r="G335" s="197"/>
      <c r="H335" s="200">
        <v>1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135</v>
      </c>
      <c r="AU335" s="206" t="s">
        <v>80</v>
      </c>
      <c r="AV335" s="12" t="s">
        <v>80</v>
      </c>
      <c r="AW335" s="12" t="s">
        <v>32</v>
      </c>
      <c r="AX335" s="12" t="s">
        <v>70</v>
      </c>
      <c r="AY335" s="206" t="s">
        <v>127</v>
      </c>
    </row>
    <row r="336" spans="2:65" s="12" customFormat="1">
      <c r="B336" s="196"/>
      <c r="C336" s="197"/>
      <c r="D336" s="187" t="s">
        <v>135</v>
      </c>
      <c r="E336" s="198" t="s">
        <v>1</v>
      </c>
      <c r="F336" s="199" t="s">
        <v>1080</v>
      </c>
      <c r="G336" s="197"/>
      <c r="H336" s="200">
        <v>1</v>
      </c>
      <c r="I336" s="201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135</v>
      </c>
      <c r="AU336" s="206" t="s">
        <v>80</v>
      </c>
      <c r="AV336" s="12" t="s">
        <v>80</v>
      </c>
      <c r="AW336" s="12" t="s">
        <v>32</v>
      </c>
      <c r="AX336" s="12" t="s">
        <v>70</v>
      </c>
      <c r="AY336" s="206" t="s">
        <v>127</v>
      </c>
    </row>
    <row r="337" spans="2:65" s="13" customFormat="1">
      <c r="B337" s="207"/>
      <c r="C337" s="208"/>
      <c r="D337" s="187" t="s">
        <v>135</v>
      </c>
      <c r="E337" s="209" t="s">
        <v>1</v>
      </c>
      <c r="F337" s="210" t="s">
        <v>140</v>
      </c>
      <c r="G337" s="208"/>
      <c r="H337" s="211">
        <v>5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135</v>
      </c>
      <c r="AU337" s="217" t="s">
        <v>80</v>
      </c>
      <c r="AV337" s="13" t="s">
        <v>133</v>
      </c>
      <c r="AW337" s="13" t="s">
        <v>32</v>
      </c>
      <c r="AX337" s="13" t="s">
        <v>78</v>
      </c>
      <c r="AY337" s="217" t="s">
        <v>127</v>
      </c>
    </row>
    <row r="338" spans="2:65" s="1" customFormat="1" ht="16.5" customHeight="1">
      <c r="B338" s="33"/>
      <c r="C338" s="218" t="s">
        <v>401</v>
      </c>
      <c r="D338" s="218" t="s">
        <v>213</v>
      </c>
      <c r="E338" s="219" t="s">
        <v>1110</v>
      </c>
      <c r="F338" s="220" t="s">
        <v>1111</v>
      </c>
      <c r="G338" s="221" t="s">
        <v>199</v>
      </c>
      <c r="H338" s="222">
        <v>6.02</v>
      </c>
      <c r="I338" s="223"/>
      <c r="J338" s="224">
        <f>ROUND(I338*H338,2)</f>
        <v>0</v>
      </c>
      <c r="K338" s="220" t="s">
        <v>1</v>
      </c>
      <c r="L338" s="225"/>
      <c r="M338" s="226" t="s">
        <v>1</v>
      </c>
      <c r="N338" s="227" t="s">
        <v>41</v>
      </c>
      <c r="O338" s="59"/>
      <c r="P338" s="182">
        <f>O338*H338</f>
        <v>0</v>
      </c>
      <c r="Q338" s="182">
        <v>8.0000000000000002E-3</v>
      </c>
      <c r="R338" s="182">
        <f>Q338*H338</f>
        <v>4.8159999999999994E-2</v>
      </c>
      <c r="S338" s="182">
        <v>0</v>
      </c>
      <c r="T338" s="183">
        <f>S338*H338</f>
        <v>0</v>
      </c>
      <c r="AR338" s="16" t="s">
        <v>313</v>
      </c>
      <c r="AT338" s="16" t="s">
        <v>213</v>
      </c>
      <c r="AU338" s="16" t="s">
        <v>80</v>
      </c>
      <c r="AY338" s="16" t="s">
        <v>127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78</v>
      </c>
      <c r="BK338" s="184">
        <f>ROUND(I338*H338,2)</f>
        <v>0</v>
      </c>
      <c r="BL338" s="16" t="s">
        <v>203</v>
      </c>
      <c r="BM338" s="16" t="s">
        <v>1112</v>
      </c>
    </row>
    <row r="339" spans="2:65" s="12" customFormat="1">
      <c r="B339" s="196"/>
      <c r="C339" s="197"/>
      <c r="D339" s="187" t="s">
        <v>135</v>
      </c>
      <c r="E339" s="198" t="s">
        <v>1</v>
      </c>
      <c r="F339" s="199" t="s">
        <v>1055</v>
      </c>
      <c r="G339" s="197"/>
      <c r="H339" s="200">
        <v>3.6</v>
      </c>
      <c r="I339" s="201"/>
      <c r="J339" s="197"/>
      <c r="K339" s="197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135</v>
      </c>
      <c r="AU339" s="206" t="s">
        <v>80</v>
      </c>
      <c r="AV339" s="12" t="s">
        <v>80</v>
      </c>
      <c r="AW339" s="12" t="s">
        <v>32</v>
      </c>
      <c r="AX339" s="12" t="s">
        <v>70</v>
      </c>
      <c r="AY339" s="206" t="s">
        <v>127</v>
      </c>
    </row>
    <row r="340" spans="2:65" s="12" customFormat="1">
      <c r="B340" s="196"/>
      <c r="C340" s="197"/>
      <c r="D340" s="187" t="s">
        <v>135</v>
      </c>
      <c r="E340" s="198" t="s">
        <v>1</v>
      </c>
      <c r="F340" s="199" t="s">
        <v>1056</v>
      </c>
      <c r="G340" s="197"/>
      <c r="H340" s="200">
        <v>1.2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135</v>
      </c>
      <c r="AU340" s="206" t="s">
        <v>80</v>
      </c>
      <c r="AV340" s="12" t="s">
        <v>80</v>
      </c>
      <c r="AW340" s="12" t="s">
        <v>32</v>
      </c>
      <c r="AX340" s="12" t="s">
        <v>70</v>
      </c>
      <c r="AY340" s="206" t="s">
        <v>127</v>
      </c>
    </row>
    <row r="341" spans="2:65" s="12" customFormat="1">
      <c r="B341" s="196"/>
      <c r="C341" s="197"/>
      <c r="D341" s="187" t="s">
        <v>135</v>
      </c>
      <c r="E341" s="198" t="s">
        <v>1</v>
      </c>
      <c r="F341" s="199" t="s">
        <v>1059</v>
      </c>
      <c r="G341" s="197"/>
      <c r="H341" s="200">
        <v>1.22</v>
      </c>
      <c r="I341" s="201"/>
      <c r="J341" s="197"/>
      <c r="K341" s="197"/>
      <c r="L341" s="202"/>
      <c r="M341" s="203"/>
      <c r="N341" s="204"/>
      <c r="O341" s="204"/>
      <c r="P341" s="204"/>
      <c r="Q341" s="204"/>
      <c r="R341" s="204"/>
      <c r="S341" s="204"/>
      <c r="T341" s="205"/>
      <c r="AT341" s="206" t="s">
        <v>135</v>
      </c>
      <c r="AU341" s="206" t="s">
        <v>80</v>
      </c>
      <c r="AV341" s="12" t="s">
        <v>80</v>
      </c>
      <c r="AW341" s="12" t="s">
        <v>32</v>
      </c>
      <c r="AX341" s="12" t="s">
        <v>70</v>
      </c>
      <c r="AY341" s="206" t="s">
        <v>127</v>
      </c>
    </row>
    <row r="342" spans="2:65" s="13" customFormat="1">
      <c r="B342" s="207"/>
      <c r="C342" s="208"/>
      <c r="D342" s="187" t="s">
        <v>135</v>
      </c>
      <c r="E342" s="209" t="s">
        <v>1</v>
      </c>
      <c r="F342" s="210" t="s">
        <v>140</v>
      </c>
      <c r="G342" s="208"/>
      <c r="H342" s="211">
        <v>6.02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135</v>
      </c>
      <c r="AU342" s="217" t="s">
        <v>80</v>
      </c>
      <c r="AV342" s="13" t="s">
        <v>133</v>
      </c>
      <c r="AW342" s="13" t="s">
        <v>32</v>
      </c>
      <c r="AX342" s="13" t="s">
        <v>78</v>
      </c>
      <c r="AY342" s="217" t="s">
        <v>127</v>
      </c>
    </row>
    <row r="343" spans="2:65" s="1" customFormat="1" ht="16.5" customHeight="1">
      <c r="B343" s="33"/>
      <c r="C343" s="218" t="s">
        <v>406</v>
      </c>
      <c r="D343" s="218" t="s">
        <v>213</v>
      </c>
      <c r="E343" s="219" t="s">
        <v>1089</v>
      </c>
      <c r="F343" s="220" t="s">
        <v>1090</v>
      </c>
      <c r="G343" s="221" t="s">
        <v>1012</v>
      </c>
      <c r="H343" s="222">
        <v>10</v>
      </c>
      <c r="I343" s="223"/>
      <c r="J343" s="224">
        <f>ROUND(I343*H343,2)</f>
        <v>0</v>
      </c>
      <c r="K343" s="220" t="s">
        <v>132</v>
      </c>
      <c r="L343" s="225"/>
      <c r="M343" s="226" t="s">
        <v>1</v>
      </c>
      <c r="N343" s="227" t="s">
        <v>41</v>
      </c>
      <c r="O343" s="59"/>
      <c r="P343" s="182">
        <f>O343*H343</f>
        <v>0</v>
      </c>
      <c r="Q343" s="182">
        <v>2.0000000000000001E-4</v>
      </c>
      <c r="R343" s="182">
        <f>Q343*H343</f>
        <v>2E-3</v>
      </c>
      <c r="S343" s="182">
        <v>0</v>
      </c>
      <c r="T343" s="183">
        <f>S343*H343</f>
        <v>0</v>
      </c>
      <c r="AR343" s="16" t="s">
        <v>313</v>
      </c>
      <c r="AT343" s="16" t="s">
        <v>213</v>
      </c>
      <c r="AU343" s="16" t="s">
        <v>80</v>
      </c>
      <c r="AY343" s="16" t="s">
        <v>127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78</v>
      </c>
      <c r="BK343" s="184">
        <f>ROUND(I343*H343,2)</f>
        <v>0</v>
      </c>
      <c r="BL343" s="16" t="s">
        <v>203</v>
      </c>
      <c r="BM343" s="16" t="s">
        <v>1113</v>
      </c>
    </row>
    <row r="344" spans="2:65" s="12" customFormat="1">
      <c r="B344" s="196"/>
      <c r="C344" s="197"/>
      <c r="D344" s="187" t="s">
        <v>135</v>
      </c>
      <c r="E344" s="198" t="s">
        <v>1</v>
      </c>
      <c r="F344" s="199" t="s">
        <v>1114</v>
      </c>
      <c r="G344" s="197"/>
      <c r="H344" s="200">
        <v>6</v>
      </c>
      <c r="I344" s="201"/>
      <c r="J344" s="197"/>
      <c r="K344" s="197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135</v>
      </c>
      <c r="AU344" s="206" t="s">
        <v>80</v>
      </c>
      <c r="AV344" s="12" t="s">
        <v>80</v>
      </c>
      <c r="AW344" s="12" t="s">
        <v>32</v>
      </c>
      <c r="AX344" s="12" t="s">
        <v>70</v>
      </c>
      <c r="AY344" s="206" t="s">
        <v>127</v>
      </c>
    </row>
    <row r="345" spans="2:65" s="12" customFormat="1">
      <c r="B345" s="196"/>
      <c r="C345" s="197"/>
      <c r="D345" s="187" t="s">
        <v>135</v>
      </c>
      <c r="E345" s="198" t="s">
        <v>1</v>
      </c>
      <c r="F345" s="199" t="s">
        <v>1115</v>
      </c>
      <c r="G345" s="197"/>
      <c r="H345" s="200">
        <v>2</v>
      </c>
      <c r="I345" s="201"/>
      <c r="J345" s="197"/>
      <c r="K345" s="197"/>
      <c r="L345" s="202"/>
      <c r="M345" s="203"/>
      <c r="N345" s="204"/>
      <c r="O345" s="204"/>
      <c r="P345" s="204"/>
      <c r="Q345" s="204"/>
      <c r="R345" s="204"/>
      <c r="S345" s="204"/>
      <c r="T345" s="205"/>
      <c r="AT345" s="206" t="s">
        <v>135</v>
      </c>
      <c r="AU345" s="206" t="s">
        <v>80</v>
      </c>
      <c r="AV345" s="12" t="s">
        <v>80</v>
      </c>
      <c r="AW345" s="12" t="s">
        <v>32</v>
      </c>
      <c r="AX345" s="12" t="s">
        <v>70</v>
      </c>
      <c r="AY345" s="206" t="s">
        <v>127</v>
      </c>
    </row>
    <row r="346" spans="2:65" s="12" customFormat="1">
      <c r="B346" s="196"/>
      <c r="C346" s="197"/>
      <c r="D346" s="187" t="s">
        <v>135</v>
      </c>
      <c r="E346" s="198" t="s">
        <v>1</v>
      </c>
      <c r="F346" s="199" t="s">
        <v>1116</v>
      </c>
      <c r="G346" s="197"/>
      <c r="H346" s="200">
        <v>2</v>
      </c>
      <c r="I346" s="201"/>
      <c r="J346" s="197"/>
      <c r="K346" s="197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135</v>
      </c>
      <c r="AU346" s="206" t="s">
        <v>80</v>
      </c>
      <c r="AV346" s="12" t="s">
        <v>80</v>
      </c>
      <c r="AW346" s="12" t="s">
        <v>32</v>
      </c>
      <c r="AX346" s="12" t="s">
        <v>70</v>
      </c>
      <c r="AY346" s="206" t="s">
        <v>127</v>
      </c>
    </row>
    <row r="347" spans="2:65" s="13" customFormat="1">
      <c r="B347" s="207"/>
      <c r="C347" s="208"/>
      <c r="D347" s="187" t="s">
        <v>135</v>
      </c>
      <c r="E347" s="209" t="s">
        <v>1</v>
      </c>
      <c r="F347" s="210" t="s">
        <v>140</v>
      </c>
      <c r="G347" s="208"/>
      <c r="H347" s="211">
        <v>10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135</v>
      </c>
      <c r="AU347" s="217" t="s">
        <v>80</v>
      </c>
      <c r="AV347" s="13" t="s">
        <v>133</v>
      </c>
      <c r="AW347" s="13" t="s">
        <v>32</v>
      </c>
      <c r="AX347" s="13" t="s">
        <v>78</v>
      </c>
      <c r="AY347" s="217" t="s">
        <v>127</v>
      </c>
    </row>
    <row r="348" spans="2:65" s="1" customFormat="1" ht="22.5" customHeight="1">
      <c r="B348" s="33"/>
      <c r="C348" s="173" t="s">
        <v>423</v>
      </c>
      <c r="D348" s="173" t="s">
        <v>128</v>
      </c>
      <c r="E348" s="174" t="s">
        <v>1117</v>
      </c>
      <c r="F348" s="175" t="s">
        <v>1118</v>
      </c>
      <c r="G348" s="176" t="s">
        <v>309</v>
      </c>
      <c r="H348" s="177">
        <v>3</v>
      </c>
      <c r="I348" s="178"/>
      <c r="J348" s="179">
        <f>ROUND(I348*H348,2)</f>
        <v>0</v>
      </c>
      <c r="K348" s="175" t="s">
        <v>1</v>
      </c>
      <c r="L348" s="37"/>
      <c r="M348" s="180" t="s">
        <v>1</v>
      </c>
      <c r="N348" s="181" t="s">
        <v>41</v>
      </c>
      <c r="O348" s="59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AR348" s="16" t="s">
        <v>203</v>
      </c>
      <c r="AT348" s="16" t="s">
        <v>128</v>
      </c>
      <c r="AU348" s="16" t="s">
        <v>80</v>
      </c>
      <c r="AY348" s="16" t="s">
        <v>127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78</v>
      </c>
      <c r="BK348" s="184">
        <f>ROUND(I348*H348,2)</f>
        <v>0</v>
      </c>
      <c r="BL348" s="16" t="s">
        <v>203</v>
      </c>
      <c r="BM348" s="16" t="s">
        <v>1119</v>
      </c>
    </row>
    <row r="349" spans="2:65" s="12" customFormat="1">
      <c r="B349" s="196"/>
      <c r="C349" s="197"/>
      <c r="D349" s="187" t="s">
        <v>135</v>
      </c>
      <c r="E349" s="198" t="s">
        <v>1</v>
      </c>
      <c r="F349" s="199" t="s">
        <v>1077</v>
      </c>
      <c r="G349" s="197"/>
      <c r="H349" s="200">
        <v>3</v>
      </c>
      <c r="I349" s="201"/>
      <c r="J349" s="197"/>
      <c r="K349" s="197"/>
      <c r="L349" s="202"/>
      <c r="M349" s="203"/>
      <c r="N349" s="204"/>
      <c r="O349" s="204"/>
      <c r="P349" s="204"/>
      <c r="Q349" s="204"/>
      <c r="R349" s="204"/>
      <c r="S349" s="204"/>
      <c r="T349" s="205"/>
      <c r="AT349" s="206" t="s">
        <v>135</v>
      </c>
      <c r="AU349" s="206" t="s">
        <v>80</v>
      </c>
      <c r="AV349" s="12" t="s">
        <v>80</v>
      </c>
      <c r="AW349" s="12" t="s">
        <v>32</v>
      </c>
      <c r="AX349" s="12" t="s">
        <v>70</v>
      </c>
      <c r="AY349" s="206" t="s">
        <v>127</v>
      </c>
    </row>
    <row r="350" spans="2:65" s="13" customFormat="1">
      <c r="B350" s="207"/>
      <c r="C350" s="208"/>
      <c r="D350" s="187" t="s">
        <v>135</v>
      </c>
      <c r="E350" s="209" t="s">
        <v>1</v>
      </c>
      <c r="F350" s="210" t="s">
        <v>140</v>
      </c>
      <c r="G350" s="208"/>
      <c r="H350" s="211">
        <v>3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135</v>
      </c>
      <c r="AU350" s="217" t="s">
        <v>80</v>
      </c>
      <c r="AV350" s="13" t="s">
        <v>133</v>
      </c>
      <c r="AW350" s="13" t="s">
        <v>32</v>
      </c>
      <c r="AX350" s="13" t="s">
        <v>78</v>
      </c>
      <c r="AY350" s="217" t="s">
        <v>127</v>
      </c>
    </row>
    <row r="351" spans="2:65" s="1" customFormat="1" ht="22.5" customHeight="1">
      <c r="B351" s="33"/>
      <c r="C351" s="173" t="s">
        <v>429</v>
      </c>
      <c r="D351" s="173" t="s">
        <v>128</v>
      </c>
      <c r="E351" s="174" t="s">
        <v>1120</v>
      </c>
      <c r="F351" s="175" t="s">
        <v>1121</v>
      </c>
      <c r="G351" s="176" t="s">
        <v>309</v>
      </c>
      <c r="H351" s="177">
        <v>1</v>
      </c>
      <c r="I351" s="178"/>
      <c r="J351" s="179">
        <f>ROUND(I351*H351,2)</f>
        <v>0</v>
      </c>
      <c r="K351" s="175" t="s">
        <v>1</v>
      </c>
      <c r="L351" s="37"/>
      <c r="M351" s="180" t="s">
        <v>1</v>
      </c>
      <c r="N351" s="181" t="s">
        <v>41</v>
      </c>
      <c r="O351" s="59"/>
      <c r="P351" s="182">
        <f>O351*H351</f>
        <v>0</v>
      </c>
      <c r="Q351" s="182">
        <v>0</v>
      </c>
      <c r="R351" s="182">
        <f>Q351*H351</f>
        <v>0</v>
      </c>
      <c r="S351" s="182">
        <v>0</v>
      </c>
      <c r="T351" s="183">
        <f>S351*H351</f>
        <v>0</v>
      </c>
      <c r="AR351" s="16" t="s">
        <v>203</v>
      </c>
      <c r="AT351" s="16" t="s">
        <v>128</v>
      </c>
      <c r="AU351" s="16" t="s">
        <v>80</v>
      </c>
      <c r="AY351" s="16" t="s">
        <v>127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6" t="s">
        <v>78</v>
      </c>
      <c r="BK351" s="184">
        <f>ROUND(I351*H351,2)</f>
        <v>0</v>
      </c>
      <c r="BL351" s="16" t="s">
        <v>203</v>
      </c>
      <c r="BM351" s="16" t="s">
        <v>1122</v>
      </c>
    </row>
    <row r="352" spans="2:65" s="12" customFormat="1">
      <c r="B352" s="196"/>
      <c r="C352" s="197"/>
      <c r="D352" s="187" t="s">
        <v>135</v>
      </c>
      <c r="E352" s="198" t="s">
        <v>1</v>
      </c>
      <c r="F352" s="199" t="s">
        <v>1078</v>
      </c>
      <c r="G352" s="197"/>
      <c r="H352" s="200">
        <v>1</v>
      </c>
      <c r="I352" s="201"/>
      <c r="J352" s="197"/>
      <c r="K352" s="197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135</v>
      </c>
      <c r="AU352" s="206" t="s">
        <v>80</v>
      </c>
      <c r="AV352" s="12" t="s">
        <v>80</v>
      </c>
      <c r="AW352" s="12" t="s">
        <v>32</v>
      </c>
      <c r="AX352" s="12" t="s">
        <v>70</v>
      </c>
      <c r="AY352" s="206" t="s">
        <v>127</v>
      </c>
    </row>
    <row r="353" spans="2:65" s="13" customFormat="1">
      <c r="B353" s="207"/>
      <c r="C353" s="208"/>
      <c r="D353" s="187" t="s">
        <v>135</v>
      </c>
      <c r="E353" s="209" t="s">
        <v>1</v>
      </c>
      <c r="F353" s="210" t="s">
        <v>140</v>
      </c>
      <c r="G353" s="208"/>
      <c r="H353" s="211">
        <v>1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135</v>
      </c>
      <c r="AU353" s="217" t="s">
        <v>80</v>
      </c>
      <c r="AV353" s="13" t="s">
        <v>133</v>
      </c>
      <c r="AW353" s="13" t="s">
        <v>32</v>
      </c>
      <c r="AX353" s="13" t="s">
        <v>78</v>
      </c>
      <c r="AY353" s="217" t="s">
        <v>127</v>
      </c>
    </row>
    <row r="354" spans="2:65" s="1" customFormat="1" ht="22.5" customHeight="1">
      <c r="B354" s="33"/>
      <c r="C354" s="173" t="s">
        <v>433</v>
      </c>
      <c r="D354" s="173" t="s">
        <v>128</v>
      </c>
      <c r="E354" s="174" t="s">
        <v>1123</v>
      </c>
      <c r="F354" s="175" t="s">
        <v>1124</v>
      </c>
      <c r="G354" s="176" t="s">
        <v>309</v>
      </c>
      <c r="H354" s="177">
        <v>1</v>
      </c>
      <c r="I354" s="178"/>
      <c r="J354" s="179">
        <f>ROUND(I354*H354,2)</f>
        <v>0</v>
      </c>
      <c r="K354" s="175" t="s">
        <v>1</v>
      </c>
      <c r="L354" s="37"/>
      <c r="M354" s="180" t="s">
        <v>1</v>
      </c>
      <c r="N354" s="181" t="s">
        <v>41</v>
      </c>
      <c r="O354" s="59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AR354" s="16" t="s">
        <v>203</v>
      </c>
      <c r="AT354" s="16" t="s">
        <v>128</v>
      </c>
      <c r="AU354" s="16" t="s">
        <v>80</v>
      </c>
      <c r="AY354" s="16" t="s">
        <v>127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78</v>
      </c>
      <c r="BK354" s="184">
        <f>ROUND(I354*H354,2)</f>
        <v>0</v>
      </c>
      <c r="BL354" s="16" t="s">
        <v>203</v>
      </c>
      <c r="BM354" s="16" t="s">
        <v>1125</v>
      </c>
    </row>
    <row r="355" spans="2:65" s="12" customFormat="1">
      <c r="B355" s="196"/>
      <c r="C355" s="197"/>
      <c r="D355" s="187" t="s">
        <v>135</v>
      </c>
      <c r="E355" s="198" t="s">
        <v>1</v>
      </c>
      <c r="F355" s="199" t="s">
        <v>1079</v>
      </c>
      <c r="G355" s="197"/>
      <c r="H355" s="200">
        <v>1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135</v>
      </c>
      <c r="AU355" s="206" t="s">
        <v>80</v>
      </c>
      <c r="AV355" s="12" t="s">
        <v>80</v>
      </c>
      <c r="AW355" s="12" t="s">
        <v>32</v>
      </c>
      <c r="AX355" s="12" t="s">
        <v>70</v>
      </c>
      <c r="AY355" s="206" t="s">
        <v>127</v>
      </c>
    </row>
    <row r="356" spans="2:65" s="13" customFormat="1">
      <c r="B356" s="207"/>
      <c r="C356" s="208"/>
      <c r="D356" s="187" t="s">
        <v>135</v>
      </c>
      <c r="E356" s="209" t="s">
        <v>1</v>
      </c>
      <c r="F356" s="210" t="s">
        <v>140</v>
      </c>
      <c r="G356" s="208"/>
      <c r="H356" s="211">
        <v>1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135</v>
      </c>
      <c r="AU356" s="217" t="s">
        <v>80</v>
      </c>
      <c r="AV356" s="13" t="s">
        <v>133</v>
      </c>
      <c r="AW356" s="13" t="s">
        <v>32</v>
      </c>
      <c r="AX356" s="13" t="s">
        <v>78</v>
      </c>
      <c r="AY356" s="217" t="s">
        <v>127</v>
      </c>
    </row>
    <row r="357" spans="2:65" s="1" customFormat="1" ht="22.5" customHeight="1">
      <c r="B357" s="33"/>
      <c r="C357" s="173" t="s">
        <v>437</v>
      </c>
      <c r="D357" s="173" t="s">
        <v>128</v>
      </c>
      <c r="E357" s="174" t="s">
        <v>1126</v>
      </c>
      <c r="F357" s="175" t="s">
        <v>1127</v>
      </c>
      <c r="G357" s="176" t="s">
        <v>309</v>
      </c>
      <c r="H357" s="177">
        <v>1</v>
      </c>
      <c r="I357" s="178"/>
      <c r="J357" s="179">
        <f>ROUND(I357*H357,2)</f>
        <v>0</v>
      </c>
      <c r="K357" s="175" t="s">
        <v>1</v>
      </c>
      <c r="L357" s="37"/>
      <c r="M357" s="180" t="s">
        <v>1</v>
      </c>
      <c r="N357" s="181" t="s">
        <v>41</v>
      </c>
      <c r="O357" s="59"/>
      <c r="P357" s="182">
        <f>O357*H357</f>
        <v>0</v>
      </c>
      <c r="Q357" s="182">
        <v>0</v>
      </c>
      <c r="R357" s="182">
        <f>Q357*H357</f>
        <v>0</v>
      </c>
      <c r="S357" s="182">
        <v>0</v>
      </c>
      <c r="T357" s="183">
        <f>S357*H357</f>
        <v>0</v>
      </c>
      <c r="AR357" s="16" t="s">
        <v>203</v>
      </c>
      <c r="AT357" s="16" t="s">
        <v>128</v>
      </c>
      <c r="AU357" s="16" t="s">
        <v>80</v>
      </c>
      <c r="AY357" s="16" t="s">
        <v>127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6" t="s">
        <v>78</v>
      </c>
      <c r="BK357" s="184">
        <f>ROUND(I357*H357,2)</f>
        <v>0</v>
      </c>
      <c r="BL357" s="16" t="s">
        <v>203</v>
      </c>
      <c r="BM357" s="16" t="s">
        <v>1128</v>
      </c>
    </row>
    <row r="358" spans="2:65" s="12" customFormat="1">
      <c r="B358" s="196"/>
      <c r="C358" s="197"/>
      <c r="D358" s="187" t="s">
        <v>135</v>
      </c>
      <c r="E358" s="198" t="s">
        <v>1</v>
      </c>
      <c r="F358" s="199" t="s">
        <v>1009</v>
      </c>
      <c r="G358" s="197"/>
      <c r="H358" s="200">
        <v>1</v>
      </c>
      <c r="I358" s="201"/>
      <c r="J358" s="197"/>
      <c r="K358" s="197"/>
      <c r="L358" s="202"/>
      <c r="M358" s="203"/>
      <c r="N358" s="204"/>
      <c r="O358" s="204"/>
      <c r="P358" s="204"/>
      <c r="Q358" s="204"/>
      <c r="R358" s="204"/>
      <c r="S358" s="204"/>
      <c r="T358" s="205"/>
      <c r="AT358" s="206" t="s">
        <v>135</v>
      </c>
      <c r="AU358" s="206" t="s">
        <v>80</v>
      </c>
      <c r="AV358" s="12" t="s">
        <v>80</v>
      </c>
      <c r="AW358" s="12" t="s">
        <v>32</v>
      </c>
      <c r="AX358" s="12" t="s">
        <v>70</v>
      </c>
      <c r="AY358" s="206" t="s">
        <v>127</v>
      </c>
    </row>
    <row r="359" spans="2:65" s="13" customFormat="1">
      <c r="B359" s="207"/>
      <c r="C359" s="208"/>
      <c r="D359" s="187" t="s">
        <v>135</v>
      </c>
      <c r="E359" s="209" t="s">
        <v>1</v>
      </c>
      <c r="F359" s="210" t="s">
        <v>140</v>
      </c>
      <c r="G359" s="208"/>
      <c r="H359" s="211">
        <v>1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135</v>
      </c>
      <c r="AU359" s="217" t="s">
        <v>80</v>
      </c>
      <c r="AV359" s="13" t="s">
        <v>133</v>
      </c>
      <c r="AW359" s="13" t="s">
        <v>32</v>
      </c>
      <c r="AX359" s="13" t="s">
        <v>78</v>
      </c>
      <c r="AY359" s="217" t="s">
        <v>127</v>
      </c>
    </row>
    <row r="360" spans="2:65" s="1" customFormat="1" ht="22.5" customHeight="1">
      <c r="B360" s="33"/>
      <c r="C360" s="173" t="s">
        <v>441</v>
      </c>
      <c r="D360" s="173" t="s">
        <v>128</v>
      </c>
      <c r="E360" s="174" t="s">
        <v>1129</v>
      </c>
      <c r="F360" s="175" t="s">
        <v>1130</v>
      </c>
      <c r="G360" s="176" t="s">
        <v>309</v>
      </c>
      <c r="H360" s="177">
        <v>5</v>
      </c>
      <c r="I360" s="178"/>
      <c r="J360" s="179">
        <f>ROUND(I360*H360,2)</f>
        <v>0</v>
      </c>
      <c r="K360" s="175" t="s">
        <v>1</v>
      </c>
      <c r="L360" s="37"/>
      <c r="M360" s="180" t="s">
        <v>1</v>
      </c>
      <c r="N360" s="181" t="s">
        <v>41</v>
      </c>
      <c r="O360" s="59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AR360" s="16" t="s">
        <v>203</v>
      </c>
      <c r="AT360" s="16" t="s">
        <v>128</v>
      </c>
      <c r="AU360" s="16" t="s">
        <v>80</v>
      </c>
      <c r="AY360" s="16" t="s">
        <v>127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6" t="s">
        <v>78</v>
      </c>
      <c r="BK360" s="184">
        <f>ROUND(I360*H360,2)</f>
        <v>0</v>
      </c>
      <c r="BL360" s="16" t="s">
        <v>203</v>
      </c>
      <c r="BM360" s="16" t="s">
        <v>1131</v>
      </c>
    </row>
    <row r="361" spans="2:65" s="12" customFormat="1">
      <c r="B361" s="196"/>
      <c r="C361" s="197"/>
      <c r="D361" s="187" t="s">
        <v>135</v>
      </c>
      <c r="E361" s="198" t="s">
        <v>1</v>
      </c>
      <c r="F361" s="199" t="s">
        <v>1072</v>
      </c>
      <c r="G361" s="197"/>
      <c r="H361" s="200">
        <v>5</v>
      </c>
      <c r="I361" s="201"/>
      <c r="J361" s="197"/>
      <c r="K361" s="197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135</v>
      </c>
      <c r="AU361" s="206" t="s">
        <v>80</v>
      </c>
      <c r="AV361" s="12" t="s">
        <v>80</v>
      </c>
      <c r="AW361" s="12" t="s">
        <v>32</v>
      </c>
      <c r="AX361" s="12" t="s">
        <v>70</v>
      </c>
      <c r="AY361" s="206" t="s">
        <v>127</v>
      </c>
    </row>
    <row r="362" spans="2:65" s="13" customFormat="1">
      <c r="B362" s="207"/>
      <c r="C362" s="208"/>
      <c r="D362" s="187" t="s">
        <v>135</v>
      </c>
      <c r="E362" s="209" t="s">
        <v>1</v>
      </c>
      <c r="F362" s="210" t="s">
        <v>140</v>
      </c>
      <c r="G362" s="208"/>
      <c r="H362" s="211">
        <v>5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135</v>
      </c>
      <c r="AU362" s="217" t="s">
        <v>80</v>
      </c>
      <c r="AV362" s="13" t="s">
        <v>133</v>
      </c>
      <c r="AW362" s="13" t="s">
        <v>32</v>
      </c>
      <c r="AX362" s="13" t="s">
        <v>78</v>
      </c>
      <c r="AY362" s="217" t="s">
        <v>127</v>
      </c>
    </row>
    <row r="363" spans="2:65" s="1" customFormat="1" ht="22.5" customHeight="1">
      <c r="B363" s="33"/>
      <c r="C363" s="173" t="s">
        <v>445</v>
      </c>
      <c r="D363" s="173" t="s">
        <v>128</v>
      </c>
      <c r="E363" s="174" t="s">
        <v>1132</v>
      </c>
      <c r="F363" s="175" t="s">
        <v>1133</v>
      </c>
      <c r="G363" s="176" t="s">
        <v>309</v>
      </c>
      <c r="H363" s="177">
        <v>1</v>
      </c>
      <c r="I363" s="178"/>
      <c r="J363" s="179">
        <f>ROUND(I363*H363,2)</f>
        <v>0</v>
      </c>
      <c r="K363" s="175" t="s">
        <v>1</v>
      </c>
      <c r="L363" s="37"/>
      <c r="M363" s="180" t="s">
        <v>1</v>
      </c>
      <c r="N363" s="181" t="s">
        <v>41</v>
      </c>
      <c r="O363" s="59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AR363" s="16" t="s">
        <v>203</v>
      </c>
      <c r="AT363" s="16" t="s">
        <v>128</v>
      </c>
      <c r="AU363" s="16" t="s">
        <v>80</v>
      </c>
      <c r="AY363" s="16" t="s">
        <v>127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6" t="s">
        <v>78</v>
      </c>
      <c r="BK363" s="184">
        <f>ROUND(I363*H363,2)</f>
        <v>0</v>
      </c>
      <c r="BL363" s="16" t="s">
        <v>203</v>
      </c>
      <c r="BM363" s="16" t="s">
        <v>1134</v>
      </c>
    </row>
    <row r="364" spans="2:65" s="12" customFormat="1">
      <c r="B364" s="196"/>
      <c r="C364" s="197"/>
      <c r="D364" s="187" t="s">
        <v>135</v>
      </c>
      <c r="E364" s="198" t="s">
        <v>1</v>
      </c>
      <c r="F364" s="199" t="s">
        <v>1080</v>
      </c>
      <c r="G364" s="197"/>
      <c r="H364" s="200">
        <v>1</v>
      </c>
      <c r="I364" s="201"/>
      <c r="J364" s="197"/>
      <c r="K364" s="197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135</v>
      </c>
      <c r="AU364" s="206" t="s">
        <v>80</v>
      </c>
      <c r="AV364" s="12" t="s">
        <v>80</v>
      </c>
      <c r="AW364" s="12" t="s">
        <v>32</v>
      </c>
      <c r="AX364" s="12" t="s">
        <v>70</v>
      </c>
      <c r="AY364" s="206" t="s">
        <v>127</v>
      </c>
    </row>
    <row r="365" spans="2:65" s="13" customFormat="1">
      <c r="B365" s="207"/>
      <c r="C365" s="208"/>
      <c r="D365" s="187" t="s">
        <v>135</v>
      </c>
      <c r="E365" s="209" t="s">
        <v>1</v>
      </c>
      <c r="F365" s="210" t="s">
        <v>140</v>
      </c>
      <c r="G365" s="208"/>
      <c r="H365" s="211">
        <v>1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135</v>
      </c>
      <c r="AU365" s="217" t="s">
        <v>80</v>
      </c>
      <c r="AV365" s="13" t="s">
        <v>133</v>
      </c>
      <c r="AW365" s="13" t="s">
        <v>32</v>
      </c>
      <c r="AX365" s="13" t="s">
        <v>78</v>
      </c>
      <c r="AY365" s="217" t="s">
        <v>127</v>
      </c>
    </row>
    <row r="366" spans="2:65" s="1" customFormat="1" ht="22.5" customHeight="1">
      <c r="B366" s="33"/>
      <c r="C366" s="173" t="s">
        <v>450</v>
      </c>
      <c r="D366" s="173" t="s">
        <v>128</v>
      </c>
      <c r="E366" s="174" t="s">
        <v>1135</v>
      </c>
      <c r="F366" s="175" t="s">
        <v>1136</v>
      </c>
      <c r="G366" s="176" t="s">
        <v>309</v>
      </c>
      <c r="H366" s="177">
        <v>2</v>
      </c>
      <c r="I366" s="178"/>
      <c r="J366" s="179">
        <f>ROUND(I366*H366,2)</f>
        <v>0</v>
      </c>
      <c r="K366" s="175" t="s">
        <v>1</v>
      </c>
      <c r="L366" s="37"/>
      <c r="M366" s="180" t="s">
        <v>1</v>
      </c>
      <c r="N366" s="181" t="s">
        <v>41</v>
      </c>
      <c r="O366" s="59"/>
      <c r="P366" s="182">
        <f>O366*H366</f>
        <v>0</v>
      </c>
      <c r="Q366" s="182">
        <v>0</v>
      </c>
      <c r="R366" s="182">
        <f>Q366*H366</f>
        <v>0</v>
      </c>
      <c r="S366" s="182">
        <v>0</v>
      </c>
      <c r="T366" s="183">
        <f>S366*H366</f>
        <v>0</v>
      </c>
      <c r="AR366" s="16" t="s">
        <v>203</v>
      </c>
      <c r="AT366" s="16" t="s">
        <v>128</v>
      </c>
      <c r="AU366" s="16" t="s">
        <v>80</v>
      </c>
      <c r="AY366" s="16" t="s">
        <v>127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6" t="s">
        <v>78</v>
      </c>
      <c r="BK366" s="184">
        <f>ROUND(I366*H366,2)</f>
        <v>0</v>
      </c>
      <c r="BL366" s="16" t="s">
        <v>203</v>
      </c>
      <c r="BM366" s="16" t="s">
        <v>1137</v>
      </c>
    </row>
    <row r="367" spans="2:65" s="12" customFormat="1">
      <c r="B367" s="196"/>
      <c r="C367" s="197"/>
      <c r="D367" s="187" t="s">
        <v>135</v>
      </c>
      <c r="E367" s="198" t="s">
        <v>1</v>
      </c>
      <c r="F367" s="199" t="s">
        <v>1081</v>
      </c>
      <c r="G367" s="197"/>
      <c r="H367" s="200">
        <v>2</v>
      </c>
      <c r="I367" s="201"/>
      <c r="J367" s="197"/>
      <c r="K367" s="197"/>
      <c r="L367" s="202"/>
      <c r="M367" s="203"/>
      <c r="N367" s="204"/>
      <c r="O367" s="204"/>
      <c r="P367" s="204"/>
      <c r="Q367" s="204"/>
      <c r="R367" s="204"/>
      <c r="S367" s="204"/>
      <c r="T367" s="205"/>
      <c r="AT367" s="206" t="s">
        <v>135</v>
      </c>
      <c r="AU367" s="206" t="s">
        <v>80</v>
      </c>
      <c r="AV367" s="12" t="s">
        <v>80</v>
      </c>
      <c r="AW367" s="12" t="s">
        <v>32</v>
      </c>
      <c r="AX367" s="12" t="s">
        <v>70</v>
      </c>
      <c r="AY367" s="206" t="s">
        <v>127</v>
      </c>
    </row>
    <row r="368" spans="2:65" s="13" customFormat="1">
      <c r="B368" s="207"/>
      <c r="C368" s="208"/>
      <c r="D368" s="187" t="s">
        <v>135</v>
      </c>
      <c r="E368" s="209" t="s">
        <v>1</v>
      </c>
      <c r="F368" s="210" t="s">
        <v>140</v>
      </c>
      <c r="G368" s="208"/>
      <c r="H368" s="211">
        <v>2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135</v>
      </c>
      <c r="AU368" s="217" t="s">
        <v>80</v>
      </c>
      <c r="AV368" s="13" t="s">
        <v>133</v>
      </c>
      <c r="AW368" s="13" t="s">
        <v>32</v>
      </c>
      <c r="AX368" s="13" t="s">
        <v>78</v>
      </c>
      <c r="AY368" s="217" t="s">
        <v>127</v>
      </c>
    </row>
    <row r="369" spans="2:65" s="1" customFormat="1" ht="22.5" customHeight="1">
      <c r="B369" s="33"/>
      <c r="C369" s="173" t="s">
        <v>454</v>
      </c>
      <c r="D369" s="173" t="s">
        <v>128</v>
      </c>
      <c r="E369" s="174" t="s">
        <v>1138</v>
      </c>
      <c r="F369" s="175" t="s">
        <v>1139</v>
      </c>
      <c r="G369" s="176" t="s">
        <v>309</v>
      </c>
      <c r="H369" s="177">
        <v>11</v>
      </c>
      <c r="I369" s="178"/>
      <c r="J369" s="179">
        <f>ROUND(I369*H369,2)</f>
        <v>0</v>
      </c>
      <c r="K369" s="175" t="s">
        <v>1</v>
      </c>
      <c r="L369" s="37"/>
      <c r="M369" s="180" t="s">
        <v>1</v>
      </c>
      <c r="N369" s="181" t="s">
        <v>41</v>
      </c>
      <c r="O369" s="59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AR369" s="16" t="s">
        <v>203</v>
      </c>
      <c r="AT369" s="16" t="s">
        <v>128</v>
      </c>
      <c r="AU369" s="16" t="s">
        <v>80</v>
      </c>
      <c r="AY369" s="16" t="s">
        <v>127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6" t="s">
        <v>78</v>
      </c>
      <c r="BK369" s="184">
        <f>ROUND(I369*H369,2)</f>
        <v>0</v>
      </c>
      <c r="BL369" s="16" t="s">
        <v>203</v>
      </c>
      <c r="BM369" s="16" t="s">
        <v>1140</v>
      </c>
    </row>
    <row r="370" spans="2:65" s="12" customFormat="1">
      <c r="B370" s="196"/>
      <c r="C370" s="197"/>
      <c r="D370" s="187" t="s">
        <v>135</v>
      </c>
      <c r="E370" s="198" t="s">
        <v>1</v>
      </c>
      <c r="F370" s="199" t="s">
        <v>1082</v>
      </c>
      <c r="G370" s="197"/>
      <c r="H370" s="200">
        <v>11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135</v>
      </c>
      <c r="AU370" s="206" t="s">
        <v>80</v>
      </c>
      <c r="AV370" s="12" t="s">
        <v>80</v>
      </c>
      <c r="AW370" s="12" t="s">
        <v>32</v>
      </c>
      <c r="AX370" s="12" t="s">
        <v>70</v>
      </c>
      <c r="AY370" s="206" t="s">
        <v>127</v>
      </c>
    </row>
    <row r="371" spans="2:65" s="13" customFormat="1">
      <c r="B371" s="207"/>
      <c r="C371" s="208"/>
      <c r="D371" s="187" t="s">
        <v>135</v>
      </c>
      <c r="E371" s="209" t="s">
        <v>1</v>
      </c>
      <c r="F371" s="210" t="s">
        <v>140</v>
      </c>
      <c r="G371" s="208"/>
      <c r="H371" s="211">
        <v>11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135</v>
      </c>
      <c r="AU371" s="217" t="s">
        <v>80</v>
      </c>
      <c r="AV371" s="13" t="s">
        <v>133</v>
      </c>
      <c r="AW371" s="13" t="s">
        <v>32</v>
      </c>
      <c r="AX371" s="13" t="s">
        <v>78</v>
      </c>
      <c r="AY371" s="217" t="s">
        <v>127</v>
      </c>
    </row>
    <row r="372" spans="2:65" s="1" customFormat="1" ht="22.5" customHeight="1">
      <c r="B372" s="33"/>
      <c r="C372" s="173" t="s">
        <v>459</v>
      </c>
      <c r="D372" s="173" t="s">
        <v>128</v>
      </c>
      <c r="E372" s="174" t="s">
        <v>1141</v>
      </c>
      <c r="F372" s="175" t="s">
        <v>1142</v>
      </c>
      <c r="G372" s="176" t="s">
        <v>309</v>
      </c>
      <c r="H372" s="177">
        <v>4</v>
      </c>
      <c r="I372" s="178"/>
      <c r="J372" s="179">
        <f>ROUND(I372*H372,2)</f>
        <v>0</v>
      </c>
      <c r="K372" s="175" t="s">
        <v>1</v>
      </c>
      <c r="L372" s="37"/>
      <c r="M372" s="180" t="s">
        <v>1</v>
      </c>
      <c r="N372" s="181" t="s">
        <v>41</v>
      </c>
      <c r="O372" s="59"/>
      <c r="P372" s="182">
        <f>O372*H372</f>
        <v>0</v>
      </c>
      <c r="Q372" s="182">
        <v>0</v>
      </c>
      <c r="R372" s="182">
        <f>Q372*H372</f>
        <v>0</v>
      </c>
      <c r="S372" s="182">
        <v>0</v>
      </c>
      <c r="T372" s="183">
        <f>S372*H372</f>
        <v>0</v>
      </c>
      <c r="AR372" s="16" t="s">
        <v>203</v>
      </c>
      <c r="AT372" s="16" t="s">
        <v>128</v>
      </c>
      <c r="AU372" s="16" t="s">
        <v>80</v>
      </c>
      <c r="AY372" s="16" t="s">
        <v>127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78</v>
      </c>
      <c r="BK372" s="184">
        <f>ROUND(I372*H372,2)</f>
        <v>0</v>
      </c>
      <c r="BL372" s="16" t="s">
        <v>203</v>
      </c>
      <c r="BM372" s="16" t="s">
        <v>1143</v>
      </c>
    </row>
    <row r="373" spans="2:65" s="12" customFormat="1">
      <c r="B373" s="196"/>
      <c r="C373" s="197"/>
      <c r="D373" s="187" t="s">
        <v>135</v>
      </c>
      <c r="E373" s="198" t="s">
        <v>1</v>
      </c>
      <c r="F373" s="199" t="s">
        <v>1073</v>
      </c>
      <c r="G373" s="197"/>
      <c r="H373" s="200">
        <v>4</v>
      </c>
      <c r="I373" s="201"/>
      <c r="J373" s="197"/>
      <c r="K373" s="197"/>
      <c r="L373" s="202"/>
      <c r="M373" s="203"/>
      <c r="N373" s="204"/>
      <c r="O373" s="204"/>
      <c r="P373" s="204"/>
      <c r="Q373" s="204"/>
      <c r="R373" s="204"/>
      <c r="S373" s="204"/>
      <c r="T373" s="205"/>
      <c r="AT373" s="206" t="s">
        <v>135</v>
      </c>
      <c r="AU373" s="206" t="s">
        <v>80</v>
      </c>
      <c r="AV373" s="12" t="s">
        <v>80</v>
      </c>
      <c r="AW373" s="12" t="s">
        <v>32</v>
      </c>
      <c r="AX373" s="12" t="s">
        <v>70</v>
      </c>
      <c r="AY373" s="206" t="s">
        <v>127</v>
      </c>
    </row>
    <row r="374" spans="2:65" s="13" customFormat="1">
      <c r="B374" s="207"/>
      <c r="C374" s="208"/>
      <c r="D374" s="187" t="s">
        <v>135</v>
      </c>
      <c r="E374" s="209" t="s">
        <v>1</v>
      </c>
      <c r="F374" s="210" t="s">
        <v>140</v>
      </c>
      <c r="G374" s="208"/>
      <c r="H374" s="211">
        <v>4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135</v>
      </c>
      <c r="AU374" s="217" t="s">
        <v>80</v>
      </c>
      <c r="AV374" s="13" t="s">
        <v>133</v>
      </c>
      <c r="AW374" s="13" t="s">
        <v>32</v>
      </c>
      <c r="AX374" s="13" t="s">
        <v>78</v>
      </c>
      <c r="AY374" s="217" t="s">
        <v>127</v>
      </c>
    </row>
    <row r="375" spans="2:65" s="1" customFormat="1" ht="22.5" customHeight="1">
      <c r="B375" s="33"/>
      <c r="C375" s="173" t="s">
        <v>466</v>
      </c>
      <c r="D375" s="173" t="s">
        <v>128</v>
      </c>
      <c r="E375" s="174" t="s">
        <v>1144</v>
      </c>
      <c r="F375" s="175" t="s">
        <v>1145</v>
      </c>
      <c r="G375" s="176" t="s">
        <v>309</v>
      </c>
      <c r="H375" s="177">
        <v>1</v>
      </c>
      <c r="I375" s="178"/>
      <c r="J375" s="179">
        <f>ROUND(I375*H375,2)</f>
        <v>0</v>
      </c>
      <c r="K375" s="175" t="s">
        <v>1</v>
      </c>
      <c r="L375" s="37"/>
      <c r="M375" s="180" t="s">
        <v>1</v>
      </c>
      <c r="N375" s="181" t="s">
        <v>41</v>
      </c>
      <c r="O375" s="59"/>
      <c r="P375" s="182">
        <f>O375*H375</f>
        <v>0</v>
      </c>
      <c r="Q375" s="182">
        <v>0</v>
      </c>
      <c r="R375" s="182">
        <f>Q375*H375</f>
        <v>0</v>
      </c>
      <c r="S375" s="182">
        <v>0</v>
      </c>
      <c r="T375" s="183">
        <f>S375*H375</f>
        <v>0</v>
      </c>
      <c r="AR375" s="16" t="s">
        <v>203</v>
      </c>
      <c r="AT375" s="16" t="s">
        <v>128</v>
      </c>
      <c r="AU375" s="16" t="s">
        <v>80</v>
      </c>
      <c r="AY375" s="16" t="s">
        <v>127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78</v>
      </c>
      <c r="BK375" s="184">
        <f>ROUND(I375*H375,2)</f>
        <v>0</v>
      </c>
      <c r="BL375" s="16" t="s">
        <v>203</v>
      </c>
      <c r="BM375" s="16" t="s">
        <v>1146</v>
      </c>
    </row>
    <row r="376" spans="2:65" s="12" customFormat="1">
      <c r="B376" s="196"/>
      <c r="C376" s="197"/>
      <c r="D376" s="187" t="s">
        <v>135</v>
      </c>
      <c r="E376" s="198" t="s">
        <v>1</v>
      </c>
      <c r="F376" s="199" t="s">
        <v>1147</v>
      </c>
      <c r="G376" s="197"/>
      <c r="H376" s="200">
        <v>1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135</v>
      </c>
      <c r="AU376" s="206" t="s">
        <v>80</v>
      </c>
      <c r="AV376" s="12" t="s">
        <v>80</v>
      </c>
      <c r="AW376" s="12" t="s">
        <v>32</v>
      </c>
      <c r="AX376" s="12" t="s">
        <v>70</v>
      </c>
      <c r="AY376" s="206" t="s">
        <v>127</v>
      </c>
    </row>
    <row r="377" spans="2:65" s="13" customFormat="1">
      <c r="B377" s="207"/>
      <c r="C377" s="208"/>
      <c r="D377" s="187" t="s">
        <v>135</v>
      </c>
      <c r="E377" s="209" t="s">
        <v>1</v>
      </c>
      <c r="F377" s="210" t="s">
        <v>140</v>
      </c>
      <c r="G377" s="208"/>
      <c r="H377" s="211">
        <v>1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135</v>
      </c>
      <c r="AU377" s="217" t="s">
        <v>80</v>
      </c>
      <c r="AV377" s="13" t="s">
        <v>133</v>
      </c>
      <c r="AW377" s="13" t="s">
        <v>32</v>
      </c>
      <c r="AX377" s="13" t="s">
        <v>78</v>
      </c>
      <c r="AY377" s="217" t="s">
        <v>127</v>
      </c>
    </row>
    <row r="378" spans="2:65" s="1" customFormat="1" ht="16.5" customHeight="1">
      <c r="B378" s="33"/>
      <c r="C378" s="173" t="s">
        <v>530</v>
      </c>
      <c r="D378" s="173" t="s">
        <v>128</v>
      </c>
      <c r="E378" s="174" t="s">
        <v>1148</v>
      </c>
      <c r="F378" s="175" t="s">
        <v>1149</v>
      </c>
      <c r="G378" s="176" t="s">
        <v>309</v>
      </c>
      <c r="H378" s="177">
        <v>5</v>
      </c>
      <c r="I378" s="178"/>
      <c r="J378" s="179">
        <f>ROUND(I378*H378,2)</f>
        <v>0</v>
      </c>
      <c r="K378" s="175" t="s">
        <v>1</v>
      </c>
      <c r="L378" s="37"/>
      <c r="M378" s="180" t="s">
        <v>1</v>
      </c>
      <c r="N378" s="181" t="s">
        <v>41</v>
      </c>
      <c r="O378" s="59"/>
      <c r="P378" s="182">
        <f>O378*H378</f>
        <v>0</v>
      </c>
      <c r="Q378" s="182">
        <v>0</v>
      </c>
      <c r="R378" s="182">
        <f>Q378*H378</f>
        <v>0</v>
      </c>
      <c r="S378" s="182">
        <v>0</v>
      </c>
      <c r="T378" s="183">
        <f>S378*H378</f>
        <v>0</v>
      </c>
      <c r="AR378" s="16" t="s">
        <v>203</v>
      </c>
      <c r="AT378" s="16" t="s">
        <v>128</v>
      </c>
      <c r="AU378" s="16" t="s">
        <v>80</v>
      </c>
      <c r="AY378" s="16" t="s">
        <v>127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6" t="s">
        <v>78</v>
      </c>
      <c r="BK378" s="184">
        <f>ROUND(I378*H378,2)</f>
        <v>0</v>
      </c>
      <c r="BL378" s="16" t="s">
        <v>203</v>
      </c>
      <c r="BM378" s="16" t="s">
        <v>1150</v>
      </c>
    </row>
    <row r="379" spans="2:65" s="12" customFormat="1">
      <c r="B379" s="196"/>
      <c r="C379" s="197"/>
      <c r="D379" s="187" t="s">
        <v>135</v>
      </c>
      <c r="E379" s="198" t="s">
        <v>1</v>
      </c>
      <c r="F379" s="199" t="s">
        <v>1077</v>
      </c>
      <c r="G379" s="197"/>
      <c r="H379" s="200">
        <v>3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135</v>
      </c>
      <c r="AU379" s="206" t="s">
        <v>80</v>
      </c>
      <c r="AV379" s="12" t="s">
        <v>80</v>
      </c>
      <c r="AW379" s="12" t="s">
        <v>32</v>
      </c>
      <c r="AX379" s="12" t="s">
        <v>70</v>
      </c>
      <c r="AY379" s="206" t="s">
        <v>127</v>
      </c>
    </row>
    <row r="380" spans="2:65" s="12" customFormat="1">
      <c r="B380" s="196"/>
      <c r="C380" s="197"/>
      <c r="D380" s="187" t="s">
        <v>135</v>
      </c>
      <c r="E380" s="198" t="s">
        <v>1</v>
      </c>
      <c r="F380" s="199" t="s">
        <v>1078</v>
      </c>
      <c r="G380" s="197"/>
      <c r="H380" s="200">
        <v>1</v>
      </c>
      <c r="I380" s="201"/>
      <c r="J380" s="197"/>
      <c r="K380" s="197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135</v>
      </c>
      <c r="AU380" s="206" t="s">
        <v>80</v>
      </c>
      <c r="AV380" s="12" t="s">
        <v>80</v>
      </c>
      <c r="AW380" s="12" t="s">
        <v>32</v>
      </c>
      <c r="AX380" s="12" t="s">
        <v>70</v>
      </c>
      <c r="AY380" s="206" t="s">
        <v>127</v>
      </c>
    </row>
    <row r="381" spans="2:65" s="12" customFormat="1">
      <c r="B381" s="196"/>
      <c r="C381" s="197"/>
      <c r="D381" s="187" t="s">
        <v>135</v>
      </c>
      <c r="E381" s="198" t="s">
        <v>1</v>
      </c>
      <c r="F381" s="199" t="s">
        <v>1079</v>
      </c>
      <c r="G381" s="197"/>
      <c r="H381" s="200">
        <v>1</v>
      </c>
      <c r="I381" s="201"/>
      <c r="J381" s="197"/>
      <c r="K381" s="197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135</v>
      </c>
      <c r="AU381" s="206" t="s">
        <v>80</v>
      </c>
      <c r="AV381" s="12" t="s">
        <v>80</v>
      </c>
      <c r="AW381" s="12" t="s">
        <v>32</v>
      </c>
      <c r="AX381" s="12" t="s">
        <v>70</v>
      </c>
      <c r="AY381" s="206" t="s">
        <v>127</v>
      </c>
    </row>
    <row r="382" spans="2:65" s="13" customFormat="1">
      <c r="B382" s="207"/>
      <c r="C382" s="208"/>
      <c r="D382" s="187" t="s">
        <v>135</v>
      </c>
      <c r="E382" s="209" t="s">
        <v>1</v>
      </c>
      <c r="F382" s="210" t="s">
        <v>140</v>
      </c>
      <c r="G382" s="208"/>
      <c r="H382" s="211">
        <v>5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135</v>
      </c>
      <c r="AU382" s="217" t="s">
        <v>80</v>
      </c>
      <c r="AV382" s="13" t="s">
        <v>133</v>
      </c>
      <c r="AW382" s="13" t="s">
        <v>32</v>
      </c>
      <c r="AX382" s="13" t="s">
        <v>78</v>
      </c>
      <c r="AY382" s="217" t="s">
        <v>127</v>
      </c>
    </row>
    <row r="383" spans="2:65" s="1" customFormat="1" ht="16.5" customHeight="1">
      <c r="B383" s="33"/>
      <c r="C383" s="173" t="s">
        <v>532</v>
      </c>
      <c r="D383" s="173" t="s">
        <v>128</v>
      </c>
      <c r="E383" s="174" t="s">
        <v>1151</v>
      </c>
      <c r="F383" s="175" t="s">
        <v>1152</v>
      </c>
      <c r="G383" s="176" t="s">
        <v>750</v>
      </c>
      <c r="H383" s="239"/>
      <c r="I383" s="178"/>
      <c r="J383" s="179">
        <f>ROUND(I383*H383,2)</f>
        <v>0</v>
      </c>
      <c r="K383" s="175" t="s">
        <v>132</v>
      </c>
      <c r="L383" s="37"/>
      <c r="M383" s="180" t="s">
        <v>1</v>
      </c>
      <c r="N383" s="181" t="s">
        <v>41</v>
      </c>
      <c r="O383" s="59"/>
      <c r="P383" s="182">
        <f>O383*H383</f>
        <v>0</v>
      </c>
      <c r="Q383" s="182">
        <v>0</v>
      </c>
      <c r="R383" s="182">
        <f>Q383*H383</f>
        <v>0</v>
      </c>
      <c r="S383" s="182">
        <v>0</v>
      </c>
      <c r="T383" s="183">
        <f>S383*H383</f>
        <v>0</v>
      </c>
      <c r="AR383" s="16" t="s">
        <v>203</v>
      </c>
      <c r="AT383" s="16" t="s">
        <v>128</v>
      </c>
      <c r="AU383" s="16" t="s">
        <v>80</v>
      </c>
      <c r="AY383" s="16" t="s">
        <v>127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6" t="s">
        <v>78</v>
      </c>
      <c r="BK383" s="184">
        <f>ROUND(I383*H383,2)</f>
        <v>0</v>
      </c>
      <c r="BL383" s="16" t="s">
        <v>203</v>
      </c>
      <c r="BM383" s="16" t="s">
        <v>1153</v>
      </c>
    </row>
    <row r="384" spans="2:65" s="10" customFormat="1" ht="22.9" customHeight="1">
      <c r="B384" s="157"/>
      <c r="C384" s="158"/>
      <c r="D384" s="159" t="s">
        <v>69</v>
      </c>
      <c r="E384" s="171" t="s">
        <v>1154</v>
      </c>
      <c r="F384" s="171" t="s">
        <v>1262</v>
      </c>
      <c r="G384" s="158"/>
      <c r="H384" s="158"/>
      <c r="I384" s="161"/>
      <c r="J384" s="172">
        <f>BK384</f>
        <v>0</v>
      </c>
      <c r="K384" s="158"/>
      <c r="L384" s="163"/>
      <c r="M384" s="164"/>
      <c r="N384" s="165"/>
      <c r="O384" s="165"/>
      <c r="P384" s="166">
        <f>SUM(P385:P389)</f>
        <v>0</v>
      </c>
      <c r="Q384" s="165"/>
      <c r="R384" s="166">
        <f>SUM(R385:R389)</f>
        <v>0</v>
      </c>
      <c r="S384" s="165"/>
      <c r="T384" s="167">
        <f>SUM(T385:T389)</f>
        <v>0</v>
      </c>
      <c r="AR384" s="168" t="s">
        <v>80</v>
      </c>
      <c r="AT384" s="169" t="s">
        <v>69</v>
      </c>
      <c r="AU384" s="169" t="s">
        <v>78</v>
      </c>
      <c r="AY384" s="168" t="s">
        <v>127</v>
      </c>
      <c r="BK384" s="170">
        <f>SUM(BK385:BK389)</f>
        <v>0</v>
      </c>
    </row>
    <row r="385" spans="2:65" s="1" customFormat="1" ht="16.5" customHeight="1">
      <c r="B385" s="33"/>
      <c r="C385" s="173" t="s">
        <v>547</v>
      </c>
      <c r="D385" s="173" t="s">
        <v>128</v>
      </c>
      <c r="E385" s="174" t="s">
        <v>1155</v>
      </c>
      <c r="F385" s="175" t="s">
        <v>1156</v>
      </c>
      <c r="G385" s="176" t="s">
        <v>131</v>
      </c>
      <c r="H385" s="177">
        <v>4.4859999999999998</v>
      </c>
      <c r="I385" s="178"/>
      <c r="J385" s="179">
        <f>ROUND(I385*H385,2)</f>
        <v>0</v>
      </c>
      <c r="K385" s="175" t="s">
        <v>1</v>
      </c>
      <c r="L385" s="37"/>
      <c r="M385" s="180" t="s">
        <v>1</v>
      </c>
      <c r="N385" s="181" t="s">
        <v>41</v>
      </c>
      <c r="O385" s="59"/>
      <c r="P385" s="182">
        <f>O385*H385</f>
        <v>0</v>
      </c>
      <c r="Q385" s="182">
        <v>0</v>
      </c>
      <c r="R385" s="182">
        <f>Q385*H385</f>
        <v>0</v>
      </c>
      <c r="S385" s="182">
        <v>0</v>
      </c>
      <c r="T385" s="183">
        <f>S385*H385</f>
        <v>0</v>
      </c>
      <c r="AR385" s="16" t="s">
        <v>203</v>
      </c>
      <c r="AT385" s="16" t="s">
        <v>128</v>
      </c>
      <c r="AU385" s="16" t="s">
        <v>80</v>
      </c>
      <c r="AY385" s="16" t="s">
        <v>127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6" t="s">
        <v>78</v>
      </c>
      <c r="BK385" s="184">
        <f>ROUND(I385*H385,2)</f>
        <v>0</v>
      </c>
      <c r="BL385" s="16" t="s">
        <v>203</v>
      </c>
      <c r="BM385" s="16" t="s">
        <v>1157</v>
      </c>
    </row>
    <row r="386" spans="2:65" s="12" customFormat="1">
      <c r="B386" s="196"/>
      <c r="C386" s="197"/>
      <c r="D386" s="187" t="s">
        <v>135</v>
      </c>
      <c r="E386" s="198" t="s">
        <v>1</v>
      </c>
      <c r="F386" s="199" t="s">
        <v>963</v>
      </c>
      <c r="G386" s="197"/>
      <c r="H386" s="200">
        <v>2.3919999999999999</v>
      </c>
      <c r="I386" s="201"/>
      <c r="J386" s="197"/>
      <c r="K386" s="197"/>
      <c r="L386" s="202"/>
      <c r="M386" s="203"/>
      <c r="N386" s="204"/>
      <c r="O386" s="204"/>
      <c r="P386" s="204"/>
      <c r="Q386" s="204"/>
      <c r="R386" s="204"/>
      <c r="S386" s="204"/>
      <c r="T386" s="205"/>
      <c r="AT386" s="206" t="s">
        <v>135</v>
      </c>
      <c r="AU386" s="206" t="s">
        <v>80</v>
      </c>
      <c r="AV386" s="12" t="s">
        <v>80</v>
      </c>
      <c r="AW386" s="12" t="s">
        <v>32</v>
      </c>
      <c r="AX386" s="12" t="s">
        <v>70</v>
      </c>
      <c r="AY386" s="206" t="s">
        <v>127</v>
      </c>
    </row>
    <row r="387" spans="2:65" s="12" customFormat="1">
      <c r="B387" s="196"/>
      <c r="C387" s="197"/>
      <c r="D387" s="187" t="s">
        <v>135</v>
      </c>
      <c r="E387" s="198" t="s">
        <v>1</v>
      </c>
      <c r="F387" s="199" t="s">
        <v>964</v>
      </c>
      <c r="G387" s="197"/>
      <c r="H387" s="200">
        <v>2.0939999999999999</v>
      </c>
      <c r="I387" s="201"/>
      <c r="J387" s="197"/>
      <c r="K387" s="197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135</v>
      </c>
      <c r="AU387" s="206" t="s">
        <v>80</v>
      </c>
      <c r="AV387" s="12" t="s">
        <v>80</v>
      </c>
      <c r="AW387" s="12" t="s">
        <v>32</v>
      </c>
      <c r="AX387" s="12" t="s">
        <v>70</v>
      </c>
      <c r="AY387" s="206" t="s">
        <v>127</v>
      </c>
    </row>
    <row r="388" spans="2:65" s="13" customFormat="1">
      <c r="B388" s="207"/>
      <c r="C388" s="208"/>
      <c r="D388" s="187" t="s">
        <v>135</v>
      </c>
      <c r="E388" s="209" t="s">
        <v>1</v>
      </c>
      <c r="F388" s="210" t="s">
        <v>140</v>
      </c>
      <c r="G388" s="208"/>
      <c r="H388" s="211">
        <v>4.4859999999999998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135</v>
      </c>
      <c r="AU388" s="217" t="s">
        <v>80</v>
      </c>
      <c r="AV388" s="13" t="s">
        <v>133</v>
      </c>
      <c r="AW388" s="13" t="s">
        <v>32</v>
      </c>
      <c r="AX388" s="13" t="s">
        <v>78</v>
      </c>
      <c r="AY388" s="217" t="s">
        <v>127</v>
      </c>
    </row>
    <row r="389" spans="2:65" s="1" customFormat="1" ht="16.5" customHeight="1">
      <c r="B389" s="33"/>
      <c r="C389" s="173" t="s">
        <v>551</v>
      </c>
      <c r="D389" s="173" t="s">
        <v>128</v>
      </c>
      <c r="E389" s="174" t="s">
        <v>1158</v>
      </c>
      <c r="F389" s="175" t="s">
        <v>1159</v>
      </c>
      <c r="G389" s="176" t="s">
        <v>750</v>
      </c>
      <c r="H389" s="239"/>
      <c r="I389" s="178"/>
      <c r="J389" s="179">
        <f>ROUND(I389*H389,2)</f>
        <v>0</v>
      </c>
      <c r="K389" s="175" t="s">
        <v>132</v>
      </c>
      <c r="L389" s="37"/>
      <c r="M389" s="180" t="s">
        <v>1</v>
      </c>
      <c r="N389" s="181" t="s">
        <v>41</v>
      </c>
      <c r="O389" s="59"/>
      <c r="P389" s="182">
        <f>O389*H389</f>
        <v>0</v>
      </c>
      <c r="Q389" s="182">
        <v>0</v>
      </c>
      <c r="R389" s="182">
        <f>Q389*H389</f>
        <v>0</v>
      </c>
      <c r="S389" s="182">
        <v>0</v>
      </c>
      <c r="T389" s="183">
        <f>S389*H389</f>
        <v>0</v>
      </c>
      <c r="AR389" s="16" t="s">
        <v>203</v>
      </c>
      <c r="AT389" s="16" t="s">
        <v>128</v>
      </c>
      <c r="AU389" s="16" t="s">
        <v>80</v>
      </c>
      <c r="AY389" s="16" t="s">
        <v>127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6" t="s">
        <v>78</v>
      </c>
      <c r="BK389" s="184">
        <f>ROUND(I389*H389,2)</f>
        <v>0</v>
      </c>
      <c r="BL389" s="16" t="s">
        <v>203</v>
      </c>
      <c r="BM389" s="16" t="s">
        <v>1160</v>
      </c>
    </row>
    <row r="390" spans="2:65" s="10" customFormat="1" ht="22.9" customHeight="1">
      <c r="B390" s="157"/>
      <c r="C390" s="158"/>
      <c r="D390" s="159" t="s">
        <v>69</v>
      </c>
      <c r="E390" s="171" t="s">
        <v>1161</v>
      </c>
      <c r="F390" s="171" t="s">
        <v>1263</v>
      </c>
      <c r="G390" s="158"/>
      <c r="H390" s="158"/>
      <c r="I390" s="161"/>
      <c r="J390" s="172">
        <f>BK390</f>
        <v>0</v>
      </c>
      <c r="K390" s="158"/>
      <c r="L390" s="163"/>
      <c r="M390" s="164"/>
      <c r="N390" s="165"/>
      <c r="O390" s="165"/>
      <c r="P390" s="166">
        <f>SUM(P391:P406)</f>
        <v>0</v>
      </c>
      <c r="Q390" s="165"/>
      <c r="R390" s="166">
        <f>SUM(R391:R406)</f>
        <v>1.21963E-2</v>
      </c>
      <c r="S390" s="165"/>
      <c r="T390" s="167">
        <f>SUM(T391:T406)</f>
        <v>0</v>
      </c>
      <c r="AR390" s="168" t="s">
        <v>80</v>
      </c>
      <c r="AT390" s="169" t="s">
        <v>69</v>
      </c>
      <c r="AU390" s="169" t="s">
        <v>78</v>
      </c>
      <c r="AY390" s="168" t="s">
        <v>127</v>
      </c>
      <c r="BK390" s="170">
        <f>SUM(BK391:BK406)</f>
        <v>0</v>
      </c>
    </row>
    <row r="391" spans="2:65" s="1" customFormat="1" ht="16.5" customHeight="1">
      <c r="B391" s="33"/>
      <c r="C391" s="173" t="s">
        <v>557</v>
      </c>
      <c r="D391" s="173" t="s">
        <v>128</v>
      </c>
      <c r="E391" s="174" t="s">
        <v>1162</v>
      </c>
      <c r="F391" s="175" t="s">
        <v>1163</v>
      </c>
      <c r="G391" s="176" t="s">
        <v>131</v>
      </c>
      <c r="H391" s="177">
        <v>0.59</v>
      </c>
      <c r="I391" s="178"/>
      <c r="J391" s="179">
        <f>ROUND(I391*H391,2)</f>
        <v>0</v>
      </c>
      <c r="K391" s="175" t="s">
        <v>132</v>
      </c>
      <c r="L391" s="37"/>
      <c r="M391" s="180" t="s">
        <v>1</v>
      </c>
      <c r="N391" s="181" t="s">
        <v>41</v>
      </c>
      <c r="O391" s="59"/>
      <c r="P391" s="182">
        <f>O391*H391</f>
        <v>0</v>
      </c>
      <c r="Q391" s="182">
        <v>2.9999999999999997E-4</v>
      </c>
      <c r="R391" s="182">
        <f>Q391*H391</f>
        <v>1.7699999999999997E-4</v>
      </c>
      <c r="S391" s="182">
        <v>0</v>
      </c>
      <c r="T391" s="183">
        <f>S391*H391</f>
        <v>0</v>
      </c>
      <c r="AR391" s="16" t="s">
        <v>203</v>
      </c>
      <c r="AT391" s="16" t="s">
        <v>128</v>
      </c>
      <c r="AU391" s="16" t="s">
        <v>80</v>
      </c>
      <c r="AY391" s="16" t="s">
        <v>127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6" t="s">
        <v>78</v>
      </c>
      <c r="BK391" s="184">
        <f>ROUND(I391*H391,2)</f>
        <v>0</v>
      </c>
      <c r="BL391" s="16" t="s">
        <v>203</v>
      </c>
      <c r="BM391" s="16" t="s">
        <v>1164</v>
      </c>
    </row>
    <row r="392" spans="2:65" s="1" customFormat="1" ht="16.5" customHeight="1">
      <c r="B392" s="33"/>
      <c r="C392" s="173" t="s">
        <v>218</v>
      </c>
      <c r="D392" s="173" t="s">
        <v>128</v>
      </c>
      <c r="E392" s="174" t="s">
        <v>1165</v>
      </c>
      <c r="F392" s="175" t="s">
        <v>1166</v>
      </c>
      <c r="G392" s="176" t="s">
        <v>131</v>
      </c>
      <c r="H392" s="177">
        <v>0.59</v>
      </c>
      <c r="I392" s="178"/>
      <c r="J392" s="179">
        <f>ROUND(I392*H392,2)</f>
        <v>0</v>
      </c>
      <c r="K392" s="175" t="s">
        <v>132</v>
      </c>
      <c r="L392" s="37"/>
      <c r="M392" s="180" t="s">
        <v>1</v>
      </c>
      <c r="N392" s="181" t="s">
        <v>41</v>
      </c>
      <c r="O392" s="59"/>
      <c r="P392" s="182">
        <f>O392*H392</f>
        <v>0</v>
      </c>
      <c r="Q392" s="182">
        <v>4.9500000000000004E-3</v>
      </c>
      <c r="R392" s="182">
        <f>Q392*H392</f>
        <v>2.9204999999999999E-3</v>
      </c>
      <c r="S392" s="182">
        <v>0</v>
      </c>
      <c r="T392" s="183">
        <f>S392*H392</f>
        <v>0</v>
      </c>
      <c r="AR392" s="16" t="s">
        <v>203</v>
      </c>
      <c r="AT392" s="16" t="s">
        <v>128</v>
      </c>
      <c r="AU392" s="16" t="s">
        <v>80</v>
      </c>
      <c r="AY392" s="16" t="s">
        <v>127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6" t="s">
        <v>78</v>
      </c>
      <c r="BK392" s="184">
        <f>ROUND(I392*H392,2)</f>
        <v>0</v>
      </c>
      <c r="BL392" s="16" t="s">
        <v>203</v>
      </c>
      <c r="BM392" s="16" t="s">
        <v>1167</v>
      </c>
    </row>
    <row r="393" spans="2:65" s="11" customFormat="1">
      <c r="B393" s="185"/>
      <c r="C393" s="186"/>
      <c r="D393" s="187" t="s">
        <v>135</v>
      </c>
      <c r="E393" s="188" t="s">
        <v>1</v>
      </c>
      <c r="F393" s="189" t="s">
        <v>1168</v>
      </c>
      <c r="G393" s="186"/>
      <c r="H393" s="188" t="s">
        <v>1</v>
      </c>
      <c r="I393" s="190"/>
      <c r="J393" s="186"/>
      <c r="K393" s="186"/>
      <c r="L393" s="191"/>
      <c r="M393" s="192"/>
      <c r="N393" s="193"/>
      <c r="O393" s="193"/>
      <c r="P393" s="193"/>
      <c r="Q393" s="193"/>
      <c r="R393" s="193"/>
      <c r="S393" s="193"/>
      <c r="T393" s="194"/>
      <c r="AT393" s="195" t="s">
        <v>135</v>
      </c>
      <c r="AU393" s="195" t="s">
        <v>80</v>
      </c>
      <c r="AV393" s="11" t="s">
        <v>78</v>
      </c>
      <c r="AW393" s="11" t="s">
        <v>32</v>
      </c>
      <c r="AX393" s="11" t="s">
        <v>70</v>
      </c>
      <c r="AY393" s="195" t="s">
        <v>127</v>
      </c>
    </row>
    <row r="394" spans="2:65" s="12" customFormat="1">
      <c r="B394" s="196"/>
      <c r="C394" s="197"/>
      <c r="D394" s="187" t="s">
        <v>135</v>
      </c>
      <c r="E394" s="198" t="s">
        <v>1</v>
      </c>
      <c r="F394" s="199" t="s">
        <v>1004</v>
      </c>
      <c r="G394" s="197"/>
      <c r="H394" s="200">
        <v>0.59</v>
      </c>
      <c r="I394" s="201"/>
      <c r="J394" s="197"/>
      <c r="K394" s="197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135</v>
      </c>
      <c r="AU394" s="206" t="s">
        <v>80</v>
      </c>
      <c r="AV394" s="12" t="s">
        <v>80</v>
      </c>
      <c r="AW394" s="12" t="s">
        <v>32</v>
      </c>
      <c r="AX394" s="12" t="s">
        <v>70</v>
      </c>
      <c r="AY394" s="206" t="s">
        <v>127</v>
      </c>
    </row>
    <row r="395" spans="2:65" s="13" customFormat="1">
      <c r="B395" s="207"/>
      <c r="C395" s="208"/>
      <c r="D395" s="187" t="s">
        <v>135</v>
      </c>
      <c r="E395" s="209" t="s">
        <v>1</v>
      </c>
      <c r="F395" s="210" t="s">
        <v>140</v>
      </c>
      <c r="G395" s="208"/>
      <c r="H395" s="211">
        <v>0.59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135</v>
      </c>
      <c r="AU395" s="217" t="s">
        <v>80</v>
      </c>
      <c r="AV395" s="13" t="s">
        <v>133</v>
      </c>
      <c r="AW395" s="13" t="s">
        <v>32</v>
      </c>
      <c r="AX395" s="13" t="s">
        <v>78</v>
      </c>
      <c r="AY395" s="217" t="s">
        <v>127</v>
      </c>
    </row>
    <row r="396" spans="2:65" s="1" customFormat="1" ht="16.5" customHeight="1">
      <c r="B396" s="33"/>
      <c r="C396" s="218" t="s">
        <v>566</v>
      </c>
      <c r="D396" s="218" t="s">
        <v>213</v>
      </c>
      <c r="E396" s="219" t="s">
        <v>1169</v>
      </c>
      <c r="F396" s="220" t="s">
        <v>1170</v>
      </c>
      <c r="G396" s="221" t="s">
        <v>131</v>
      </c>
      <c r="H396" s="222">
        <v>0.70799999999999996</v>
      </c>
      <c r="I396" s="223"/>
      <c r="J396" s="224">
        <f>ROUND(I396*H396,2)</f>
        <v>0</v>
      </c>
      <c r="K396" s="220" t="s">
        <v>1</v>
      </c>
      <c r="L396" s="225"/>
      <c r="M396" s="226" t="s">
        <v>1</v>
      </c>
      <c r="N396" s="227" t="s">
        <v>41</v>
      </c>
      <c r="O396" s="59"/>
      <c r="P396" s="182">
        <f>O396*H396</f>
        <v>0</v>
      </c>
      <c r="Q396" s="182">
        <v>1.18E-2</v>
      </c>
      <c r="R396" s="182">
        <f>Q396*H396</f>
        <v>8.3543999999999997E-3</v>
      </c>
      <c r="S396" s="182">
        <v>0</v>
      </c>
      <c r="T396" s="183">
        <f>S396*H396</f>
        <v>0</v>
      </c>
      <c r="AR396" s="16" t="s">
        <v>313</v>
      </c>
      <c r="AT396" s="16" t="s">
        <v>213</v>
      </c>
      <c r="AU396" s="16" t="s">
        <v>80</v>
      </c>
      <c r="AY396" s="16" t="s">
        <v>127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6" t="s">
        <v>78</v>
      </c>
      <c r="BK396" s="184">
        <f>ROUND(I396*H396,2)</f>
        <v>0</v>
      </c>
      <c r="BL396" s="16" t="s">
        <v>203</v>
      </c>
      <c r="BM396" s="16" t="s">
        <v>1171</v>
      </c>
    </row>
    <row r="397" spans="2:65" s="12" customFormat="1">
      <c r="B397" s="196"/>
      <c r="C397" s="197"/>
      <c r="D397" s="187" t="s">
        <v>135</v>
      </c>
      <c r="E397" s="197"/>
      <c r="F397" s="199" t="s">
        <v>1172</v>
      </c>
      <c r="G397" s="197"/>
      <c r="H397" s="200">
        <v>0.70799999999999996</v>
      </c>
      <c r="I397" s="201"/>
      <c r="J397" s="197"/>
      <c r="K397" s="197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135</v>
      </c>
      <c r="AU397" s="206" t="s">
        <v>80</v>
      </c>
      <c r="AV397" s="12" t="s">
        <v>80</v>
      </c>
      <c r="AW397" s="12" t="s">
        <v>4</v>
      </c>
      <c r="AX397" s="12" t="s">
        <v>78</v>
      </c>
      <c r="AY397" s="206" t="s">
        <v>127</v>
      </c>
    </row>
    <row r="398" spans="2:65" s="1" customFormat="1" ht="16.5" customHeight="1">
      <c r="B398" s="33"/>
      <c r="C398" s="173" t="s">
        <v>570</v>
      </c>
      <c r="D398" s="173" t="s">
        <v>128</v>
      </c>
      <c r="E398" s="174" t="s">
        <v>1173</v>
      </c>
      <c r="F398" s="175" t="s">
        <v>1174</v>
      </c>
      <c r="G398" s="176" t="s">
        <v>199</v>
      </c>
      <c r="H398" s="177">
        <v>2.36</v>
      </c>
      <c r="I398" s="178"/>
      <c r="J398" s="179">
        <f>ROUND(I398*H398,2)</f>
        <v>0</v>
      </c>
      <c r="K398" s="175" t="s">
        <v>132</v>
      </c>
      <c r="L398" s="37"/>
      <c r="M398" s="180" t="s">
        <v>1</v>
      </c>
      <c r="N398" s="181" t="s">
        <v>41</v>
      </c>
      <c r="O398" s="59"/>
      <c r="P398" s="182">
        <f>O398*H398</f>
        <v>0</v>
      </c>
      <c r="Q398" s="182">
        <v>2.5999999999999998E-4</v>
      </c>
      <c r="R398" s="182">
        <f>Q398*H398</f>
        <v>6.1359999999999995E-4</v>
      </c>
      <c r="S398" s="182">
        <v>0</v>
      </c>
      <c r="T398" s="183">
        <f>S398*H398</f>
        <v>0</v>
      </c>
      <c r="AR398" s="16" t="s">
        <v>203</v>
      </c>
      <c r="AT398" s="16" t="s">
        <v>128</v>
      </c>
      <c r="AU398" s="16" t="s">
        <v>80</v>
      </c>
      <c r="AY398" s="16" t="s">
        <v>127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6" t="s">
        <v>78</v>
      </c>
      <c r="BK398" s="184">
        <f>ROUND(I398*H398,2)</f>
        <v>0</v>
      </c>
      <c r="BL398" s="16" t="s">
        <v>203</v>
      </c>
      <c r="BM398" s="16" t="s">
        <v>1175</v>
      </c>
    </row>
    <row r="399" spans="2:65" s="11" customFormat="1">
      <c r="B399" s="185"/>
      <c r="C399" s="186"/>
      <c r="D399" s="187" t="s">
        <v>135</v>
      </c>
      <c r="E399" s="188" t="s">
        <v>1</v>
      </c>
      <c r="F399" s="189" t="s">
        <v>1168</v>
      </c>
      <c r="G399" s="186"/>
      <c r="H399" s="188" t="s">
        <v>1</v>
      </c>
      <c r="I399" s="190"/>
      <c r="J399" s="186"/>
      <c r="K399" s="186"/>
      <c r="L399" s="191"/>
      <c r="M399" s="192"/>
      <c r="N399" s="193"/>
      <c r="O399" s="193"/>
      <c r="P399" s="193"/>
      <c r="Q399" s="193"/>
      <c r="R399" s="193"/>
      <c r="S399" s="193"/>
      <c r="T399" s="194"/>
      <c r="AT399" s="195" t="s">
        <v>135</v>
      </c>
      <c r="AU399" s="195" t="s">
        <v>80</v>
      </c>
      <c r="AV399" s="11" t="s">
        <v>78</v>
      </c>
      <c r="AW399" s="11" t="s">
        <v>32</v>
      </c>
      <c r="AX399" s="11" t="s">
        <v>70</v>
      </c>
      <c r="AY399" s="195" t="s">
        <v>127</v>
      </c>
    </row>
    <row r="400" spans="2:65" s="12" customFormat="1">
      <c r="B400" s="196"/>
      <c r="C400" s="197"/>
      <c r="D400" s="187" t="s">
        <v>135</v>
      </c>
      <c r="E400" s="198" t="s">
        <v>1</v>
      </c>
      <c r="F400" s="199" t="s">
        <v>1176</v>
      </c>
      <c r="G400" s="197"/>
      <c r="H400" s="200">
        <v>2.36</v>
      </c>
      <c r="I400" s="201"/>
      <c r="J400" s="197"/>
      <c r="K400" s="197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135</v>
      </c>
      <c r="AU400" s="206" t="s">
        <v>80</v>
      </c>
      <c r="AV400" s="12" t="s">
        <v>80</v>
      </c>
      <c r="AW400" s="12" t="s">
        <v>32</v>
      </c>
      <c r="AX400" s="12" t="s">
        <v>70</v>
      </c>
      <c r="AY400" s="206" t="s">
        <v>127</v>
      </c>
    </row>
    <row r="401" spans="2:65" s="13" customFormat="1">
      <c r="B401" s="207"/>
      <c r="C401" s="208"/>
      <c r="D401" s="187" t="s">
        <v>135</v>
      </c>
      <c r="E401" s="209" t="s">
        <v>1</v>
      </c>
      <c r="F401" s="210" t="s">
        <v>140</v>
      </c>
      <c r="G401" s="208"/>
      <c r="H401" s="211">
        <v>2.36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135</v>
      </c>
      <c r="AU401" s="217" t="s">
        <v>80</v>
      </c>
      <c r="AV401" s="13" t="s">
        <v>133</v>
      </c>
      <c r="AW401" s="13" t="s">
        <v>32</v>
      </c>
      <c r="AX401" s="13" t="s">
        <v>78</v>
      </c>
      <c r="AY401" s="217" t="s">
        <v>127</v>
      </c>
    </row>
    <row r="402" spans="2:65" s="1" customFormat="1" ht="16.5" customHeight="1">
      <c r="B402" s="33"/>
      <c r="C402" s="173" t="s">
        <v>574</v>
      </c>
      <c r="D402" s="173" t="s">
        <v>128</v>
      </c>
      <c r="E402" s="174" t="s">
        <v>1177</v>
      </c>
      <c r="F402" s="175" t="s">
        <v>1178</v>
      </c>
      <c r="G402" s="176" t="s">
        <v>199</v>
      </c>
      <c r="H402" s="177">
        <v>4.3600000000000003</v>
      </c>
      <c r="I402" s="178"/>
      <c r="J402" s="179">
        <f>ROUND(I402*H402,2)</f>
        <v>0</v>
      </c>
      <c r="K402" s="175" t="s">
        <v>132</v>
      </c>
      <c r="L402" s="37"/>
      <c r="M402" s="180" t="s">
        <v>1</v>
      </c>
      <c r="N402" s="181" t="s">
        <v>41</v>
      </c>
      <c r="O402" s="59"/>
      <c r="P402" s="182">
        <f>O402*H402</f>
        <v>0</v>
      </c>
      <c r="Q402" s="182">
        <v>3.0000000000000001E-5</v>
      </c>
      <c r="R402" s="182">
        <f>Q402*H402</f>
        <v>1.3080000000000001E-4</v>
      </c>
      <c r="S402" s="182">
        <v>0</v>
      </c>
      <c r="T402" s="183">
        <f>S402*H402</f>
        <v>0</v>
      </c>
      <c r="AR402" s="16" t="s">
        <v>203</v>
      </c>
      <c r="AT402" s="16" t="s">
        <v>128</v>
      </c>
      <c r="AU402" s="16" t="s">
        <v>80</v>
      </c>
      <c r="AY402" s="16" t="s">
        <v>127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6" t="s">
        <v>78</v>
      </c>
      <c r="BK402" s="184">
        <f>ROUND(I402*H402,2)</f>
        <v>0</v>
      </c>
      <c r="BL402" s="16" t="s">
        <v>203</v>
      </c>
      <c r="BM402" s="16" t="s">
        <v>1179</v>
      </c>
    </row>
    <row r="403" spans="2:65" s="11" customFormat="1">
      <c r="B403" s="185"/>
      <c r="C403" s="186"/>
      <c r="D403" s="187" t="s">
        <v>135</v>
      </c>
      <c r="E403" s="188" t="s">
        <v>1</v>
      </c>
      <c r="F403" s="189" t="s">
        <v>1168</v>
      </c>
      <c r="G403" s="186"/>
      <c r="H403" s="188" t="s">
        <v>1</v>
      </c>
      <c r="I403" s="190"/>
      <c r="J403" s="186"/>
      <c r="K403" s="186"/>
      <c r="L403" s="191"/>
      <c r="M403" s="192"/>
      <c r="N403" s="193"/>
      <c r="O403" s="193"/>
      <c r="P403" s="193"/>
      <c r="Q403" s="193"/>
      <c r="R403" s="193"/>
      <c r="S403" s="193"/>
      <c r="T403" s="194"/>
      <c r="AT403" s="195" t="s">
        <v>135</v>
      </c>
      <c r="AU403" s="195" t="s">
        <v>80</v>
      </c>
      <c r="AV403" s="11" t="s">
        <v>78</v>
      </c>
      <c r="AW403" s="11" t="s">
        <v>32</v>
      </c>
      <c r="AX403" s="11" t="s">
        <v>70</v>
      </c>
      <c r="AY403" s="195" t="s">
        <v>127</v>
      </c>
    </row>
    <row r="404" spans="2:65" s="12" customFormat="1">
      <c r="B404" s="196"/>
      <c r="C404" s="197"/>
      <c r="D404" s="187" t="s">
        <v>135</v>
      </c>
      <c r="E404" s="198" t="s">
        <v>1</v>
      </c>
      <c r="F404" s="199" t="s">
        <v>988</v>
      </c>
      <c r="G404" s="197"/>
      <c r="H404" s="200">
        <v>4.3600000000000003</v>
      </c>
      <c r="I404" s="201"/>
      <c r="J404" s="197"/>
      <c r="K404" s="197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135</v>
      </c>
      <c r="AU404" s="206" t="s">
        <v>80</v>
      </c>
      <c r="AV404" s="12" t="s">
        <v>80</v>
      </c>
      <c r="AW404" s="12" t="s">
        <v>32</v>
      </c>
      <c r="AX404" s="12" t="s">
        <v>70</v>
      </c>
      <c r="AY404" s="206" t="s">
        <v>127</v>
      </c>
    </row>
    <row r="405" spans="2:65" s="13" customFormat="1">
      <c r="B405" s="207"/>
      <c r="C405" s="208"/>
      <c r="D405" s="187" t="s">
        <v>135</v>
      </c>
      <c r="E405" s="209" t="s">
        <v>1</v>
      </c>
      <c r="F405" s="210" t="s">
        <v>140</v>
      </c>
      <c r="G405" s="208"/>
      <c r="H405" s="211">
        <v>4.3600000000000003</v>
      </c>
      <c r="I405" s="212"/>
      <c r="J405" s="208"/>
      <c r="K405" s="208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 t="s">
        <v>135</v>
      </c>
      <c r="AU405" s="217" t="s">
        <v>80</v>
      </c>
      <c r="AV405" s="13" t="s">
        <v>133</v>
      </c>
      <c r="AW405" s="13" t="s">
        <v>32</v>
      </c>
      <c r="AX405" s="13" t="s">
        <v>78</v>
      </c>
      <c r="AY405" s="217" t="s">
        <v>127</v>
      </c>
    </row>
    <row r="406" spans="2:65" s="1" customFormat="1" ht="16.5" customHeight="1">
      <c r="B406" s="33"/>
      <c r="C406" s="173" t="s">
        <v>578</v>
      </c>
      <c r="D406" s="173" t="s">
        <v>128</v>
      </c>
      <c r="E406" s="174" t="s">
        <v>1180</v>
      </c>
      <c r="F406" s="175" t="s">
        <v>1181</v>
      </c>
      <c r="G406" s="176" t="s">
        <v>750</v>
      </c>
      <c r="H406" s="239"/>
      <c r="I406" s="178"/>
      <c r="J406" s="179">
        <f>ROUND(I406*H406,2)</f>
        <v>0</v>
      </c>
      <c r="K406" s="175" t="s">
        <v>132</v>
      </c>
      <c r="L406" s="37"/>
      <c r="M406" s="180" t="s">
        <v>1</v>
      </c>
      <c r="N406" s="181" t="s">
        <v>41</v>
      </c>
      <c r="O406" s="59"/>
      <c r="P406" s="182">
        <f>O406*H406</f>
        <v>0</v>
      </c>
      <c r="Q406" s="182">
        <v>0</v>
      </c>
      <c r="R406" s="182">
        <f>Q406*H406</f>
        <v>0</v>
      </c>
      <c r="S406" s="182">
        <v>0</v>
      </c>
      <c r="T406" s="183">
        <f>S406*H406</f>
        <v>0</v>
      </c>
      <c r="AR406" s="16" t="s">
        <v>203</v>
      </c>
      <c r="AT406" s="16" t="s">
        <v>128</v>
      </c>
      <c r="AU406" s="16" t="s">
        <v>80</v>
      </c>
      <c r="AY406" s="16" t="s">
        <v>127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78</v>
      </c>
      <c r="BK406" s="184">
        <f>ROUND(I406*H406,2)</f>
        <v>0</v>
      </c>
      <c r="BL406" s="16" t="s">
        <v>203</v>
      </c>
      <c r="BM406" s="16" t="s">
        <v>1182</v>
      </c>
    </row>
    <row r="407" spans="2:65" s="10" customFormat="1" ht="22.9" customHeight="1">
      <c r="B407" s="157"/>
      <c r="C407" s="158"/>
      <c r="D407" s="159" t="s">
        <v>69</v>
      </c>
      <c r="E407" s="171" t="s">
        <v>1183</v>
      </c>
      <c r="F407" s="171" t="s">
        <v>1264</v>
      </c>
      <c r="G407" s="158"/>
      <c r="H407" s="158"/>
      <c r="I407" s="161"/>
      <c r="J407" s="172">
        <f>BK407</f>
        <v>0</v>
      </c>
      <c r="K407" s="158"/>
      <c r="L407" s="163"/>
      <c r="M407" s="164"/>
      <c r="N407" s="165"/>
      <c r="O407" s="165"/>
      <c r="P407" s="166">
        <f>SUM(P408:P415)</f>
        <v>0</v>
      </c>
      <c r="Q407" s="165"/>
      <c r="R407" s="166">
        <f>SUM(R408:R415)</f>
        <v>8.5045239999999994E-2</v>
      </c>
      <c r="S407" s="165"/>
      <c r="T407" s="167">
        <f>SUM(T408:T415)</f>
        <v>0</v>
      </c>
      <c r="AR407" s="168" t="s">
        <v>80</v>
      </c>
      <c r="AT407" s="169" t="s">
        <v>69</v>
      </c>
      <c r="AU407" s="169" t="s">
        <v>78</v>
      </c>
      <c r="AY407" s="168" t="s">
        <v>127</v>
      </c>
      <c r="BK407" s="170">
        <f>SUM(BK408:BK415)</f>
        <v>0</v>
      </c>
    </row>
    <row r="408" spans="2:65" s="1" customFormat="1" ht="16.5" customHeight="1">
      <c r="B408" s="33"/>
      <c r="C408" s="173" t="s">
        <v>582</v>
      </c>
      <c r="D408" s="173" t="s">
        <v>128</v>
      </c>
      <c r="E408" s="174" t="s">
        <v>1184</v>
      </c>
      <c r="F408" s="175" t="s">
        <v>1185</v>
      </c>
      <c r="G408" s="176" t="s">
        <v>131</v>
      </c>
      <c r="H408" s="177">
        <v>229.852</v>
      </c>
      <c r="I408" s="178"/>
      <c r="J408" s="179">
        <f>ROUND(I408*H408,2)</f>
        <v>0</v>
      </c>
      <c r="K408" s="175" t="s">
        <v>132</v>
      </c>
      <c r="L408" s="37"/>
      <c r="M408" s="180" t="s">
        <v>1</v>
      </c>
      <c r="N408" s="181" t="s">
        <v>41</v>
      </c>
      <c r="O408" s="59"/>
      <c r="P408" s="182">
        <f>O408*H408</f>
        <v>0</v>
      </c>
      <c r="Q408" s="182">
        <v>0</v>
      </c>
      <c r="R408" s="182">
        <f>Q408*H408</f>
        <v>0</v>
      </c>
      <c r="S408" s="182">
        <v>0</v>
      </c>
      <c r="T408" s="183">
        <f>S408*H408</f>
        <v>0</v>
      </c>
      <c r="AR408" s="16" t="s">
        <v>203</v>
      </c>
      <c r="AT408" s="16" t="s">
        <v>128</v>
      </c>
      <c r="AU408" s="16" t="s">
        <v>80</v>
      </c>
      <c r="AY408" s="16" t="s">
        <v>127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6" t="s">
        <v>78</v>
      </c>
      <c r="BK408" s="184">
        <f>ROUND(I408*H408,2)</f>
        <v>0</v>
      </c>
      <c r="BL408" s="16" t="s">
        <v>203</v>
      </c>
      <c r="BM408" s="16" t="s">
        <v>1186</v>
      </c>
    </row>
    <row r="409" spans="2:65" s="1" customFormat="1" ht="16.5" customHeight="1">
      <c r="B409" s="33"/>
      <c r="C409" s="173" t="s">
        <v>587</v>
      </c>
      <c r="D409" s="173" t="s">
        <v>128</v>
      </c>
      <c r="E409" s="174" t="s">
        <v>1187</v>
      </c>
      <c r="F409" s="175" t="s">
        <v>1188</v>
      </c>
      <c r="G409" s="176" t="s">
        <v>131</v>
      </c>
      <c r="H409" s="177">
        <v>229.852</v>
      </c>
      <c r="I409" s="178"/>
      <c r="J409" s="179">
        <f>ROUND(I409*H409,2)</f>
        <v>0</v>
      </c>
      <c r="K409" s="175" t="s">
        <v>132</v>
      </c>
      <c r="L409" s="37"/>
      <c r="M409" s="180" t="s">
        <v>1</v>
      </c>
      <c r="N409" s="181" t="s">
        <v>41</v>
      </c>
      <c r="O409" s="59"/>
      <c r="P409" s="182">
        <f>O409*H409</f>
        <v>0</v>
      </c>
      <c r="Q409" s="182">
        <v>3.5E-4</v>
      </c>
      <c r="R409" s="182">
        <f>Q409*H409</f>
        <v>8.0448199999999997E-2</v>
      </c>
      <c r="S409" s="182">
        <v>0</v>
      </c>
      <c r="T409" s="183">
        <f>S409*H409</f>
        <v>0</v>
      </c>
      <c r="AR409" s="16" t="s">
        <v>203</v>
      </c>
      <c r="AT409" s="16" t="s">
        <v>128</v>
      </c>
      <c r="AU409" s="16" t="s">
        <v>80</v>
      </c>
      <c r="AY409" s="16" t="s">
        <v>127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6" t="s">
        <v>78</v>
      </c>
      <c r="BK409" s="184">
        <f>ROUND(I409*H409,2)</f>
        <v>0</v>
      </c>
      <c r="BL409" s="16" t="s">
        <v>203</v>
      </c>
      <c r="BM409" s="16" t="s">
        <v>1189</v>
      </c>
    </row>
    <row r="410" spans="2:65" s="11" customFormat="1">
      <c r="B410" s="185"/>
      <c r="C410" s="186"/>
      <c r="D410" s="187" t="s">
        <v>135</v>
      </c>
      <c r="E410" s="188" t="s">
        <v>1</v>
      </c>
      <c r="F410" s="189" t="s">
        <v>955</v>
      </c>
      <c r="G410" s="186"/>
      <c r="H410" s="188" t="s">
        <v>1</v>
      </c>
      <c r="I410" s="190"/>
      <c r="J410" s="186"/>
      <c r="K410" s="186"/>
      <c r="L410" s="191"/>
      <c r="M410" s="192"/>
      <c r="N410" s="193"/>
      <c r="O410" s="193"/>
      <c r="P410" s="193"/>
      <c r="Q410" s="193"/>
      <c r="R410" s="193"/>
      <c r="S410" s="193"/>
      <c r="T410" s="194"/>
      <c r="AT410" s="195" t="s">
        <v>135</v>
      </c>
      <c r="AU410" s="195" t="s">
        <v>80</v>
      </c>
      <c r="AV410" s="11" t="s">
        <v>78</v>
      </c>
      <c r="AW410" s="11" t="s">
        <v>32</v>
      </c>
      <c r="AX410" s="11" t="s">
        <v>70</v>
      </c>
      <c r="AY410" s="195" t="s">
        <v>127</v>
      </c>
    </row>
    <row r="411" spans="2:65" s="12" customFormat="1">
      <c r="B411" s="196"/>
      <c r="C411" s="197"/>
      <c r="D411" s="187" t="s">
        <v>135</v>
      </c>
      <c r="E411" s="198" t="s">
        <v>1</v>
      </c>
      <c r="F411" s="199" t="s">
        <v>1190</v>
      </c>
      <c r="G411" s="197"/>
      <c r="H411" s="200">
        <v>112.14</v>
      </c>
      <c r="I411" s="201"/>
      <c r="J411" s="197"/>
      <c r="K411" s="197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135</v>
      </c>
      <c r="AU411" s="206" t="s">
        <v>80</v>
      </c>
      <c r="AV411" s="12" t="s">
        <v>80</v>
      </c>
      <c r="AW411" s="12" t="s">
        <v>32</v>
      </c>
      <c r="AX411" s="12" t="s">
        <v>70</v>
      </c>
      <c r="AY411" s="206" t="s">
        <v>127</v>
      </c>
    </row>
    <row r="412" spans="2:65" s="11" customFormat="1">
      <c r="B412" s="185"/>
      <c r="C412" s="186"/>
      <c r="D412" s="187" t="s">
        <v>135</v>
      </c>
      <c r="E412" s="188" t="s">
        <v>1</v>
      </c>
      <c r="F412" s="189" t="s">
        <v>957</v>
      </c>
      <c r="G412" s="186"/>
      <c r="H412" s="188" t="s">
        <v>1</v>
      </c>
      <c r="I412" s="190"/>
      <c r="J412" s="186"/>
      <c r="K412" s="186"/>
      <c r="L412" s="191"/>
      <c r="M412" s="192"/>
      <c r="N412" s="193"/>
      <c r="O412" s="193"/>
      <c r="P412" s="193"/>
      <c r="Q412" s="193"/>
      <c r="R412" s="193"/>
      <c r="S412" s="193"/>
      <c r="T412" s="194"/>
      <c r="AT412" s="195" t="s">
        <v>135</v>
      </c>
      <c r="AU412" s="195" t="s">
        <v>80</v>
      </c>
      <c r="AV412" s="11" t="s">
        <v>78</v>
      </c>
      <c r="AW412" s="11" t="s">
        <v>32</v>
      </c>
      <c r="AX412" s="11" t="s">
        <v>70</v>
      </c>
      <c r="AY412" s="195" t="s">
        <v>127</v>
      </c>
    </row>
    <row r="413" spans="2:65" s="12" customFormat="1">
      <c r="B413" s="196"/>
      <c r="C413" s="197"/>
      <c r="D413" s="187" t="s">
        <v>135</v>
      </c>
      <c r="E413" s="198" t="s">
        <v>1</v>
      </c>
      <c r="F413" s="199" t="s">
        <v>1191</v>
      </c>
      <c r="G413" s="197"/>
      <c r="H413" s="200">
        <v>117.712</v>
      </c>
      <c r="I413" s="201"/>
      <c r="J413" s="197"/>
      <c r="K413" s="197"/>
      <c r="L413" s="202"/>
      <c r="M413" s="203"/>
      <c r="N413" s="204"/>
      <c r="O413" s="204"/>
      <c r="P413" s="204"/>
      <c r="Q413" s="204"/>
      <c r="R413" s="204"/>
      <c r="S413" s="204"/>
      <c r="T413" s="205"/>
      <c r="AT413" s="206" t="s">
        <v>135</v>
      </c>
      <c r="AU413" s="206" t="s">
        <v>80</v>
      </c>
      <c r="AV413" s="12" t="s">
        <v>80</v>
      </c>
      <c r="AW413" s="12" t="s">
        <v>32</v>
      </c>
      <c r="AX413" s="12" t="s">
        <v>70</v>
      </c>
      <c r="AY413" s="206" t="s">
        <v>127</v>
      </c>
    </row>
    <row r="414" spans="2:65" s="13" customFormat="1">
      <c r="B414" s="207"/>
      <c r="C414" s="208"/>
      <c r="D414" s="187" t="s">
        <v>135</v>
      </c>
      <c r="E414" s="209" t="s">
        <v>1</v>
      </c>
      <c r="F414" s="210" t="s">
        <v>140</v>
      </c>
      <c r="G414" s="208"/>
      <c r="H414" s="211">
        <v>229.852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135</v>
      </c>
      <c r="AU414" s="217" t="s">
        <v>80</v>
      </c>
      <c r="AV414" s="13" t="s">
        <v>133</v>
      </c>
      <c r="AW414" s="13" t="s">
        <v>4</v>
      </c>
      <c r="AX414" s="13" t="s">
        <v>78</v>
      </c>
      <c r="AY414" s="217" t="s">
        <v>127</v>
      </c>
    </row>
    <row r="415" spans="2:65" s="1" customFormat="1" ht="16.5" customHeight="1">
      <c r="B415" s="33"/>
      <c r="C415" s="173" t="s">
        <v>597</v>
      </c>
      <c r="D415" s="173" t="s">
        <v>128</v>
      </c>
      <c r="E415" s="174" t="s">
        <v>1192</v>
      </c>
      <c r="F415" s="175" t="s">
        <v>1193</v>
      </c>
      <c r="G415" s="176" t="s">
        <v>131</v>
      </c>
      <c r="H415" s="177">
        <v>229.852</v>
      </c>
      <c r="I415" s="178"/>
      <c r="J415" s="179">
        <f>ROUND(I415*H415,2)</f>
        <v>0</v>
      </c>
      <c r="K415" s="175" t="s">
        <v>132</v>
      </c>
      <c r="L415" s="37"/>
      <c r="M415" s="180" t="s">
        <v>1</v>
      </c>
      <c r="N415" s="181" t="s">
        <v>41</v>
      </c>
      <c r="O415" s="59"/>
      <c r="P415" s="182">
        <f>O415*H415</f>
        <v>0</v>
      </c>
      <c r="Q415" s="182">
        <v>2.0000000000000002E-5</v>
      </c>
      <c r="R415" s="182">
        <f>Q415*H415</f>
        <v>4.5970400000000002E-3</v>
      </c>
      <c r="S415" s="182">
        <v>0</v>
      </c>
      <c r="T415" s="183">
        <f>S415*H415</f>
        <v>0</v>
      </c>
      <c r="AR415" s="16" t="s">
        <v>203</v>
      </c>
      <c r="AT415" s="16" t="s">
        <v>128</v>
      </c>
      <c r="AU415" s="16" t="s">
        <v>80</v>
      </c>
      <c r="AY415" s="16" t="s">
        <v>127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6" t="s">
        <v>78</v>
      </c>
      <c r="BK415" s="184">
        <f>ROUND(I415*H415,2)</f>
        <v>0</v>
      </c>
      <c r="BL415" s="16" t="s">
        <v>203</v>
      </c>
      <c r="BM415" s="16" t="s">
        <v>1194</v>
      </c>
    </row>
    <row r="416" spans="2:65" s="10" customFormat="1" ht="22.9" customHeight="1">
      <c r="B416" s="157"/>
      <c r="C416" s="158"/>
      <c r="D416" s="159" t="s">
        <v>69</v>
      </c>
      <c r="E416" s="171" t="s">
        <v>1195</v>
      </c>
      <c r="F416" s="171" t="s">
        <v>1265</v>
      </c>
      <c r="G416" s="158"/>
      <c r="H416" s="158"/>
      <c r="I416" s="161"/>
      <c r="J416" s="172">
        <f>BK416</f>
        <v>0</v>
      </c>
      <c r="K416" s="158"/>
      <c r="L416" s="163"/>
      <c r="M416" s="164"/>
      <c r="N416" s="165"/>
      <c r="O416" s="165"/>
      <c r="P416" s="166">
        <f>SUM(P417:P422)</f>
        <v>0</v>
      </c>
      <c r="Q416" s="165"/>
      <c r="R416" s="166">
        <f>SUM(R417:R422)</f>
        <v>4.2386499999999994E-2</v>
      </c>
      <c r="S416" s="165"/>
      <c r="T416" s="167">
        <f>SUM(T417:T422)</f>
        <v>0</v>
      </c>
      <c r="AR416" s="168" t="s">
        <v>80</v>
      </c>
      <c r="AT416" s="169" t="s">
        <v>69</v>
      </c>
      <c r="AU416" s="169" t="s">
        <v>78</v>
      </c>
      <c r="AY416" s="168" t="s">
        <v>127</v>
      </c>
      <c r="BK416" s="170">
        <f>SUM(BK417:BK422)</f>
        <v>0</v>
      </c>
    </row>
    <row r="417" spans="2:65" s="1" customFormat="1" ht="16.5" customHeight="1">
      <c r="B417" s="33"/>
      <c r="C417" s="173" t="s">
        <v>606</v>
      </c>
      <c r="D417" s="173" t="s">
        <v>128</v>
      </c>
      <c r="E417" s="174" t="s">
        <v>1196</v>
      </c>
      <c r="F417" s="175" t="s">
        <v>1197</v>
      </c>
      <c r="G417" s="176" t="s">
        <v>131</v>
      </c>
      <c r="H417" s="177">
        <v>32.604999999999997</v>
      </c>
      <c r="I417" s="178"/>
      <c r="J417" s="179">
        <f>ROUND(I417*H417,2)</f>
        <v>0</v>
      </c>
      <c r="K417" s="175" t="s">
        <v>1</v>
      </c>
      <c r="L417" s="37"/>
      <c r="M417" s="180" t="s">
        <v>1</v>
      </c>
      <c r="N417" s="181" t="s">
        <v>41</v>
      </c>
      <c r="O417" s="59"/>
      <c r="P417" s="182">
        <f>O417*H417</f>
        <v>0</v>
      </c>
      <c r="Q417" s="182">
        <v>0</v>
      </c>
      <c r="R417" s="182">
        <f>Q417*H417</f>
        <v>0</v>
      </c>
      <c r="S417" s="182">
        <v>0</v>
      </c>
      <c r="T417" s="183">
        <f>S417*H417</f>
        <v>0</v>
      </c>
      <c r="AR417" s="16" t="s">
        <v>203</v>
      </c>
      <c r="AT417" s="16" t="s">
        <v>128</v>
      </c>
      <c r="AU417" s="16" t="s">
        <v>80</v>
      </c>
      <c r="AY417" s="16" t="s">
        <v>127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6" t="s">
        <v>78</v>
      </c>
      <c r="BK417" s="184">
        <f>ROUND(I417*H417,2)</f>
        <v>0</v>
      </c>
      <c r="BL417" s="16" t="s">
        <v>203</v>
      </c>
      <c r="BM417" s="16" t="s">
        <v>1198</v>
      </c>
    </row>
    <row r="418" spans="2:65" s="12" customFormat="1">
      <c r="B418" s="196"/>
      <c r="C418" s="197"/>
      <c r="D418" s="187" t="s">
        <v>135</v>
      </c>
      <c r="E418" s="198" t="s">
        <v>1</v>
      </c>
      <c r="F418" s="199" t="s">
        <v>962</v>
      </c>
      <c r="G418" s="197"/>
      <c r="H418" s="200">
        <v>7.1760000000000002</v>
      </c>
      <c r="I418" s="201"/>
      <c r="J418" s="197"/>
      <c r="K418" s="197"/>
      <c r="L418" s="202"/>
      <c r="M418" s="203"/>
      <c r="N418" s="204"/>
      <c r="O418" s="204"/>
      <c r="P418" s="204"/>
      <c r="Q418" s="204"/>
      <c r="R418" s="204"/>
      <c r="S418" s="204"/>
      <c r="T418" s="205"/>
      <c r="AT418" s="206" t="s">
        <v>135</v>
      </c>
      <c r="AU418" s="206" t="s">
        <v>80</v>
      </c>
      <c r="AV418" s="12" t="s">
        <v>80</v>
      </c>
      <c r="AW418" s="12" t="s">
        <v>32</v>
      </c>
      <c r="AX418" s="12" t="s">
        <v>70</v>
      </c>
      <c r="AY418" s="206" t="s">
        <v>127</v>
      </c>
    </row>
    <row r="419" spans="2:65" s="12" customFormat="1">
      <c r="B419" s="196"/>
      <c r="C419" s="197"/>
      <c r="D419" s="187" t="s">
        <v>135</v>
      </c>
      <c r="E419" s="198" t="s">
        <v>1</v>
      </c>
      <c r="F419" s="199" t="s">
        <v>963</v>
      </c>
      <c r="G419" s="197"/>
      <c r="H419" s="200">
        <v>2.3919999999999999</v>
      </c>
      <c r="I419" s="201"/>
      <c r="J419" s="197"/>
      <c r="K419" s="197"/>
      <c r="L419" s="202"/>
      <c r="M419" s="203"/>
      <c r="N419" s="204"/>
      <c r="O419" s="204"/>
      <c r="P419" s="204"/>
      <c r="Q419" s="204"/>
      <c r="R419" s="204"/>
      <c r="S419" s="204"/>
      <c r="T419" s="205"/>
      <c r="AT419" s="206" t="s">
        <v>135</v>
      </c>
      <c r="AU419" s="206" t="s">
        <v>80</v>
      </c>
      <c r="AV419" s="12" t="s">
        <v>80</v>
      </c>
      <c r="AW419" s="12" t="s">
        <v>32</v>
      </c>
      <c r="AX419" s="12" t="s">
        <v>70</v>
      </c>
      <c r="AY419" s="206" t="s">
        <v>127</v>
      </c>
    </row>
    <row r="420" spans="2:65" s="12" customFormat="1">
      <c r="B420" s="196"/>
      <c r="C420" s="197"/>
      <c r="D420" s="187" t="s">
        <v>135</v>
      </c>
      <c r="E420" s="198" t="s">
        <v>1</v>
      </c>
      <c r="F420" s="199" t="s">
        <v>969</v>
      </c>
      <c r="G420" s="197"/>
      <c r="H420" s="200">
        <v>23.036999999999999</v>
      </c>
      <c r="I420" s="201"/>
      <c r="J420" s="197"/>
      <c r="K420" s="197"/>
      <c r="L420" s="202"/>
      <c r="M420" s="203"/>
      <c r="N420" s="204"/>
      <c r="O420" s="204"/>
      <c r="P420" s="204"/>
      <c r="Q420" s="204"/>
      <c r="R420" s="204"/>
      <c r="S420" s="204"/>
      <c r="T420" s="205"/>
      <c r="AT420" s="206" t="s">
        <v>135</v>
      </c>
      <c r="AU420" s="206" t="s">
        <v>80</v>
      </c>
      <c r="AV420" s="12" t="s">
        <v>80</v>
      </c>
      <c r="AW420" s="12" t="s">
        <v>32</v>
      </c>
      <c r="AX420" s="12" t="s">
        <v>70</v>
      </c>
      <c r="AY420" s="206" t="s">
        <v>127</v>
      </c>
    </row>
    <row r="421" spans="2:65" s="13" customFormat="1">
      <c r="B421" s="207"/>
      <c r="C421" s="208"/>
      <c r="D421" s="187" t="s">
        <v>135</v>
      </c>
      <c r="E421" s="209" t="s">
        <v>1</v>
      </c>
      <c r="F421" s="210" t="s">
        <v>140</v>
      </c>
      <c r="G421" s="208"/>
      <c r="H421" s="211">
        <v>32.604999999999997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135</v>
      </c>
      <c r="AU421" s="217" t="s">
        <v>80</v>
      </c>
      <c r="AV421" s="13" t="s">
        <v>133</v>
      </c>
      <c r="AW421" s="13" t="s">
        <v>32</v>
      </c>
      <c r="AX421" s="13" t="s">
        <v>78</v>
      </c>
      <c r="AY421" s="217" t="s">
        <v>127</v>
      </c>
    </row>
    <row r="422" spans="2:65" s="1" customFormat="1" ht="16.5" customHeight="1">
      <c r="B422" s="33"/>
      <c r="C422" s="218" t="s">
        <v>614</v>
      </c>
      <c r="D422" s="218" t="s">
        <v>213</v>
      </c>
      <c r="E422" s="219" t="s">
        <v>1199</v>
      </c>
      <c r="F422" s="220" t="s">
        <v>1200</v>
      </c>
      <c r="G422" s="221" t="s">
        <v>131</v>
      </c>
      <c r="H422" s="222">
        <v>32.604999999999997</v>
      </c>
      <c r="I422" s="223"/>
      <c r="J422" s="224">
        <f>ROUND(I422*H422,2)</f>
        <v>0</v>
      </c>
      <c r="K422" s="220" t="s">
        <v>1</v>
      </c>
      <c r="L422" s="225"/>
      <c r="M422" s="243" t="s">
        <v>1</v>
      </c>
      <c r="N422" s="244" t="s">
        <v>41</v>
      </c>
      <c r="O422" s="245"/>
      <c r="P422" s="246">
        <f>O422*H422</f>
        <v>0</v>
      </c>
      <c r="Q422" s="246">
        <v>1.2999999999999999E-3</v>
      </c>
      <c r="R422" s="246">
        <f>Q422*H422</f>
        <v>4.2386499999999994E-2</v>
      </c>
      <c r="S422" s="246">
        <v>0</v>
      </c>
      <c r="T422" s="247">
        <f>S422*H422</f>
        <v>0</v>
      </c>
      <c r="AR422" s="16" t="s">
        <v>313</v>
      </c>
      <c r="AT422" s="16" t="s">
        <v>213</v>
      </c>
      <c r="AU422" s="16" t="s">
        <v>80</v>
      </c>
      <c r="AY422" s="16" t="s">
        <v>127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6" t="s">
        <v>78</v>
      </c>
      <c r="BK422" s="184">
        <f>ROUND(I422*H422,2)</f>
        <v>0</v>
      </c>
      <c r="BL422" s="16" t="s">
        <v>203</v>
      </c>
      <c r="BM422" s="16" t="s">
        <v>1201</v>
      </c>
    </row>
    <row r="423" spans="2:65" s="1" customFormat="1" ht="6.95" customHeight="1">
      <c r="B423" s="45"/>
      <c r="C423" s="46"/>
      <c r="D423" s="46"/>
      <c r="E423" s="46"/>
      <c r="F423" s="46"/>
      <c r="G423" s="46"/>
      <c r="H423" s="46"/>
      <c r="I423" s="124"/>
      <c r="J423" s="46"/>
      <c r="K423" s="46"/>
      <c r="L423" s="37"/>
    </row>
  </sheetData>
  <sheetProtection password="CF7A" sheet="1" objects="1" scenarios="1" formatColumns="0" formatRows="0" autoFilter="0"/>
  <autoFilter ref="C94:K422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2"/>
  <sheetViews>
    <sheetView showGridLines="0" topLeftCell="A56" workbookViewId="0">
      <selection activeCell="I82" sqref="I8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86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80</v>
      </c>
    </row>
    <row r="4" spans="2:46" ht="24.95" customHeight="1">
      <c r="B4" s="19"/>
      <c r="D4" s="100" t="s">
        <v>87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93" t="str">
        <f>'Rekapitulace stavby'!K6</f>
        <v>Mateřská školka Milostovice</v>
      </c>
      <c r="F7" s="294"/>
      <c r="G7" s="294"/>
      <c r="H7" s="294"/>
      <c r="L7" s="19"/>
    </row>
    <row r="8" spans="2:46" s="1" customFormat="1" ht="12" customHeight="1">
      <c r="B8" s="37"/>
      <c r="D8" s="101" t="s">
        <v>88</v>
      </c>
      <c r="I8" s="102"/>
      <c r="L8" s="37"/>
    </row>
    <row r="9" spans="2:46" s="1" customFormat="1" ht="36.950000000000003" customHeight="1">
      <c r="B9" s="37"/>
      <c r="E9" s="295" t="s">
        <v>1202</v>
      </c>
      <c r="F9" s="296"/>
      <c r="G9" s="296"/>
      <c r="H9" s="29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17. 1. 2019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7" t="str">
        <f>'Rekapitulace stavby'!E14</f>
        <v>Vyplň údaj</v>
      </c>
      <c r="F18" s="298"/>
      <c r="G18" s="298"/>
      <c r="H18" s="29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9" t="s">
        <v>1</v>
      </c>
      <c r="F27" s="299"/>
      <c r="G27" s="299"/>
      <c r="H27" s="29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ROUND(J80, 2)</f>
        <v>100000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5" customHeight="1">
      <c r="B33" s="37"/>
      <c r="D33" s="101" t="s">
        <v>40</v>
      </c>
      <c r="E33" s="101" t="s">
        <v>41</v>
      </c>
      <c r="F33" s="112">
        <f>ROUND((SUM(BE80:BE91)),  2)</f>
        <v>100000</v>
      </c>
      <c r="I33" s="113">
        <v>0.21</v>
      </c>
      <c r="J33" s="112">
        <f>ROUND(((SUM(BE80:BE91))*I33),  2)</f>
        <v>21000</v>
      </c>
      <c r="L33" s="37"/>
    </row>
    <row r="34" spans="2:12" s="1" customFormat="1" ht="14.45" customHeight="1">
      <c r="B34" s="37"/>
      <c r="E34" s="101" t="s">
        <v>42</v>
      </c>
      <c r="F34" s="112">
        <f>ROUND((SUM(BF80:BF91)),  2)</f>
        <v>0</v>
      </c>
      <c r="I34" s="113">
        <v>0.15</v>
      </c>
      <c r="J34" s="112">
        <f>ROUND(((SUM(BF80:BF91))*I34),  2)</f>
        <v>0</v>
      </c>
      <c r="L34" s="37"/>
    </row>
    <row r="35" spans="2:12" s="1" customFormat="1" ht="14.45" hidden="1" customHeight="1">
      <c r="B35" s="37"/>
      <c r="E35" s="101" t="s">
        <v>43</v>
      </c>
      <c r="F35" s="112">
        <f>ROUND((SUM(BG80:BG91)),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44</v>
      </c>
      <c r="F36" s="112">
        <f>ROUND((SUM(BH80:BH91)),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45</v>
      </c>
      <c r="F37" s="112">
        <f>ROUND((SUM(BI80:BI91)),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121000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90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1" t="str">
        <f>E7</f>
        <v>Mateřská školka Milostovice</v>
      </c>
      <c r="F48" s="292"/>
      <c r="G48" s="292"/>
      <c r="H48" s="292"/>
      <c r="I48" s="102"/>
      <c r="J48" s="34"/>
      <c r="K48" s="34"/>
      <c r="L48" s="37"/>
    </row>
    <row r="49" spans="2:47" s="1" customFormat="1" ht="12" customHeight="1">
      <c r="B49" s="33"/>
      <c r="C49" s="28" t="s">
        <v>88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77" t="str">
        <f>E9</f>
        <v>VON - Vedlejší a ostatní náklady</v>
      </c>
      <c r="F50" s="276"/>
      <c r="G50" s="276"/>
      <c r="H50" s="276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MŠ Milostovice, k.ú. Milostovice, st.p.č. 59</v>
      </c>
      <c r="G52" s="34"/>
      <c r="H52" s="34"/>
      <c r="I52" s="103" t="s">
        <v>22</v>
      </c>
      <c r="J52" s="54" t="str">
        <f>IF(J12="","",J12)</f>
        <v>17. 1. 2019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Statutární město Opava, odbor investic</v>
      </c>
      <c r="G54" s="34"/>
      <c r="H54" s="34"/>
      <c r="I54" s="103" t="s">
        <v>30</v>
      </c>
      <c r="J54" s="31" t="str">
        <f>E21</f>
        <v>Ing. Jan Pospíšil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91</v>
      </c>
      <c r="D57" s="129"/>
      <c r="E57" s="129"/>
      <c r="F57" s="129"/>
      <c r="G57" s="129"/>
      <c r="H57" s="129"/>
      <c r="I57" s="130"/>
      <c r="J57" s="131" t="s">
        <v>92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93</v>
      </c>
      <c r="D59" s="34"/>
      <c r="E59" s="34"/>
      <c r="F59" s="34"/>
      <c r="G59" s="34"/>
      <c r="H59" s="34"/>
      <c r="I59" s="102"/>
      <c r="J59" s="72">
        <f>J80</f>
        <v>100000</v>
      </c>
      <c r="K59" s="34"/>
      <c r="L59" s="37"/>
      <c r="AU59" s="16" t="s">
        <v>94</v>
      </c>
    </row>
    <row r="60" spans="2:47" s="7" customFormat="1" ht="24.95" customHeight="1">
      <c r="B60" s="133"/>
      <c r="C60" s="134"/>
      <c r="D60" s="135" t="s">
        <v>1203</v>
      </c>
      <c r="E60" s="136"/>
      <c r="F60" s="136"/>
      <c r="G60" s="136"/>
      <c r="H60" s="136"/>
      <c r="I60" s="137"/>
      <c r="J60" s="138">
        <f>J81</f>
        <v>100000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5" customHeight="1">
      <c r="B67" s="33"/>
      <c r="C67" s="22" t="s">
        <v>112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91" t="str">
        <f>E7</f>
        <v>Mateřská školka Milostovice</v>
      </c>
      <c r="F70" s="292"/>
      <c r="G70" s="292"/>
      <c r="H70" s="292"/>
      <c r="I70" s="102"/>
      <c r="J70" s="34"/>
      <c r="K70" s="34"/>
      <c r="L70" s="37"/>
    </row>
    <row r="71" spans="2:63" s="1" customFormat="1" ht="12" customHeight="1">
      <c r="B71" s="33"/>
      <c r="C71" s="28" t="s">
        <v>88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77" t="str">
        <f>E9</f>
        <v>VON - Vedlejší a ostatní náklady</v>
      </c>
      <c r="F72" s="276"/>
      <c r="G72" s="276"/>
      <c r="H72" s="276"/>
      <c r="I72" s="102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20</v>
      </c>
      <c r="D74" s="34"/>
      <c r="E74" s="34"/>
      <c r="F74" s="26" t="str">
        <f>F12</f>
        <v>MŠ Milostovice, k.ú. Milostovice, st.p.č. 59</v>
      </c>
      <c r="G74" s="34"/>
      <c r="H74" s="34"/>
      <c r="I74" s="103" t="s">
        <v>22</v>
      </c>
      <c r="J74" s="54" t="str">
        <f>IF(J12="","",J12)</f>
        <v>17. 1. 2019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13.7" customHeight="1">
      <c r="B76" s="33"/>
      <c r="C76" s="28" t="s">
        <v>24</v>
      </c>
      <c r="D76" s="34"/>
      <c r="E76" s="34"/>
      <c r="F76" s="26" t="str">
        <f>E15</f>
        <v>Statutární město Opava, odbor investic</v>
      </c>
      <c r="G76" s="34"/>
      <c r="H76" s="34"/>
      <c r="I76" s="103" t="s">
        <v>30</v>
      </c>
      <c r="J76" s="31" t="str">
        <f>E21</f>
        <v>Ing. Jan Pospíšil</v>
      </c>
      <c r="K76" s="34"/>
      <c r="L76" s="37"/>
    </row>
    <row r="77" spans="2:63" s="1" customFormat="1" ht="13.7" customHeight="1">
      <c r="B77" s="33"/>
      <c r="C77" s="28" t="s">
        <v>28</v>
      </c>
      <c r="D77" s="34"/>
      <c r="E77" s="34"/>
      <c r="F77" s="26" t="str">
        <f>IF(E18="","",E18)</f>
        <v>Vyplň údaj</v>
      </c>
      <c r="G77" s="34"/>
      <c r="H77" s="34"/>
      <c r="I77" s="103" t="s">
        <v>33</v>
      </c>
      <c r="J77" s="31" t="str">
        <f>E24</f>
        <v xml:space="preserve"> 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113</v>
      </c>
      <c r="D79" s="149" t="s">
        <v>55</v>
      </c>
      <c r="E79" s="149" t="s">
        <v>51</v>
      </c>
      <c r="F79" s="149" t="s">
        <v>52</v>
      </c>
      <c r="G79" s="149" t="s">
        <v>114</v>
      </c>
      <c r="H79" s="149" t="s">
        <v>115</v>
      </c>
      <c r="I79" s="150" t="s">
        <v>116</v>
      </c>
      <c r="J79" s="149" t="s">
        <v>92</v>
      </c>
      <c r="K79" s="151" t="s">
        <v>117</v>
      </c>
      <c r="L79" s="152"/>
      <c r="M79" s="63" t="s">
        <v>1</v>
      </c>
      <c r="N79" s="64" t="s">
        <v>40</v>
      </c>
      <c r="O79" s="64" t="s">
        <v>118</v>
      </c>
      <c r="P79" s="64" t="s">
        <v>119</v>
      </c>
      <c r="Q79" s="64" t="s">
        <v>120</v>
      </c>
      <c r="R79" s="64" t="s">
        <v>121</v>
      </c>
      <c r="S79" s="64" t="s">
        <v>122</v>
      </c>
      <c r="T79" s="65" t="s">
        <v>123</v>
      </c>
    </row>
    <row r="80" spans="2:63" s="1" customFormat="1" ht="22.9" customHeight="1">
      <c r="B80" s="33"/>
      <c r="C80" s="70" t="s">
        <v>124</v>
      </c>
      <c r="D80" s="34"/>
      <c r="E80" s="34"/>
      <c r="F80" s="34"/>
      <c r="G80" s="34"/>
      <c r="H80" s="34"/>
      <c r="I80" s="102"/>
      <c r="J80" s="153">
        <f>BK80</f>
        <v>100000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69</v>
      </c>
      <c r="AU80" s="16" t="s">
        <v>94</v>
      </c>
      <c r="BK80" s="156">
        <f>BK81</f>
        <v>100000</v>
      </c>
    </row>
    <row r="81" spans="2:65" s="10" customFormat="1" ht="25.9" customHeight="1">
      <c r="B81" s="157"/>
      <c r="C81" s="158"/>
      <c r="D81" s="159" t="s">
        <v>69</v>
      </c>
      <c r="E81" s="160" t="s">
        <v>1204</v>
      </c>
      <c r="F81" s="160" t="s">
        <v>1205</v>
      </c>
      <c r="G81" s="158"/>
      <c r="H81" s="158"/>
      <c r="I81" s="161"/>
      <c r="J81" s="162">
        <f>BK81</f>
        <v>100000</v>
      </c>
      <c r="K81" s="158"/>
      <c r="L81" s="163"/>
      <c r="M81" s="164"/>
      <c r="N81" s="165"/>
      <c r="O81" s="165"/>
      <c r="P81" s="166">
        <f>SUM(P82:P91)</f>
        <v>0</v>
      </c>
      <c r="Q81" s="165"/>
      <c r="R81" s="166">
        <f>SUM(R82:R91)</f>
        <v>0</v>
      </c>
      <c r="S81" s="165"/>
      <c r="T81" s="167">
        <f>SUM(T82:T91)</f>
        <v>0</v>
      </c>
      <c r="AR81" s="168" t="s">
        <v>154</v>
      </c>
      <c r="AT81" s="169" t="s">
        <v>69</v>
      </c>
      <c r="AU81" s="169" t="s">
        <v>70</v>
      </c>
      <c r="AY81" s="168" t="s">
        <v>127</v>
      </c>
      <c r="BK81" s="170">
        <f>SUM(BK82:BK91)</f>
        <v>100000</v>
      </c>
    </row>
    <row r="82" spans="2:65" s="1" customFormat="1" ht="22.5" customHeight="1">
      <c r="B82" s="33"/>
      <c r="C82" s="173" t="s">
        <v>78</v>
      </c>
      <c r="D82" s="173" t="s">
        <v>128</v>
      </c>
      <c r="E82" s="174" t="s">
        <v>1206</v>
      </c>
      <c r="F82" s="175" t="s">
        <v>1207</v>
      </c>
      <c r="G82" s="176" t="s">
        <v>361</v>
      </c>
      <c r="H82" s="177">
        <v>1</v>
      </c>
      <c r="I82" s="178"/>
      <c r="J82" s="179">
        <f t="shared" ref="J82:J91" si="0">ROUND(I82*H82,2)</f>
        <v>0</v>
      </c>
      <c r="K82" s="175" t="s">
        <v>1</v>
      </c>
      <c r="L82" s="37"/>
      <c r="M82" s="180" t="s">
        <v>1</v>
      </c>
      <c r="N82" s="181" t="s">
        <v>41</v>
      </c>
      <c r="O82" s="59"/>
      <c r="P82" s="182">
        <f t="shared" ref="P82:P91" si="1">O82*H82</f>
        <v>0</v>
      </c>
      <c r="Q82" s="182">
        <v>0</v>
      </c>
      <c r="R82" s="182">
        <f t="shared" ref="R82:R91" si="2">Q82*H82</f>
        <v>0</v>
      </c>
      <c r="S82" s="182">
        <v>0</v>
      </c>
      <c r="T82" s="183">
        <f t="shared" ref="T82:T91" si="3">S82*H82</f>
        <v>0</v>
      </c>
      <c r="AR82" s="16" t="s">
        <v>1208</v>
      </c>
      <c r="AT82" s="16" t="s">
        <v>128</v>
      </c>
      <c r="AU82" s="16" t="s">
        <v>78</v>
      </c>
      <c r="AY82" s="16" t="s">
        <v>127</v>
      </c>
      <c r="BE82" s="184">
        <f t="shared" ref="BE82:BE91" si="4">IF(N82="základní",J82,0)</f>
        <v>0</v>
      </c>
      <c r="BF82" s="184">
        <f t="shared" ref="BF82:BF91" si="5">IF(N82="snížená",J82,0)</f>
        <v>0</v>
      </c>
      <c r="BG82" s="184">
        <f t="shared" ref="BG82:BG91" si="6">IF(N82="zákl. přenesená",J82,0)</f>
        <v>0</v>
      </c>
      <c r="BH82" s="184">
        <f t="shared" ref="BH82:BH91" si="7">IF(N82="sníž. přenesená",J82,0)</f>
        <v>0</v>
      </c>
      <c r="BI82" s="184">
        <f t="shared" ref="BI82:BI91" si="8">IF(N82="nulová",J82,0)</f>
        <v>0</v>
      </c>
      <c r="BJ82" s="16" t="s">
        <v>78</v>
      </c>
      <c r="BK82" s="184">
        <f t="shared" ref="BK82:BK91" si="9">ROUND(I82*H82,2)</f>
        <v>0</v>
      </c>
      <c r="BL82" s="16" t="s">
        <v>1208</v>
      </c>
      <c r="BM82" s="16" t="s">
        <v>1209</v>
      </c>
    </row>
    <row r="83" spans="2:65" s="1" customFormat="1" ht="22.5" customHeight="1">
      <c r="B83" s="33"/>
      <c r="C83" s="173" t="s">
        <v>80</v>
      </c>
      <c r="D83" s="173" t="s">
        <v>128</v>
      </c>
      <c r="E83" s="174" t="s">
        <v>1210</v>
      </c>
      <c r="F83" s="175" t="s">
        <v>1211</v>
      </c>
      <c r="G83" s="176" t="s">
        <v>361</v>
      </c>
      <c r="H83" s="177">
        <v>1</v>
      </c>
      <c r="I83" s="178"/>
      <c r="J83" s="179">
        <f t="shared" si="0"/>
        <v>0</v>
      </c>
      <c r="K83" s="175" t="s">
        <v>1</v>
      </c>
      <c r="L83" s="37"/>
      <c r="M83" s="180" t="s">
        <v>1</v>
      </c>
      <c r="N83" s="181" t="s">
        <v>41</v>
      </c>
      <c r="O83" s="59"/>
      <c r="P83" s="182">
        <f t="shared" si="1"/>
        <v>0</v>
      </c>
      <c r="Q83" s="182">
        <v>0</v>
      </c>
      <c r="R83" s="182">
        <f t="shared" si="2"/>
        <v>0</v>
      </c>
      <c r="S83" s="182">
        <v>0</v>
      </c>
      <c r="T83" s="183">
        <f t="shared" si="3"/>
        <v>0</v>
      </c>
      <c r="AR83" s="16" t="s">
        <v>1208</v>
      </c>
      <c r="AT83" s="16" t="s">
        <v>128</v>
      </c>
      <c r="AU83" s="16" t="s">
        <v>78</v>
      </c>
      <c r="AY83" s="16" t="s">
        <v>127</v>
      </c>
      <c r="BE83" s="184">
        <f t="shared" si="4"/>
        <v>0</v>
      </c>
      <c r="BF83" s="184">
        <f t="shared" si="5"/>
        <v>0</v>
      </c>
      <c r="BG83" s="184">
        <f t="shared" si="6"/>
        <v>0</v>
      </c>
      <c r="BH83" s="184">
        <f t="shared" si="7"/>
        <v>0</v>
      </c>
      <c r="BI83" s="184">
        <f t="shared" si="8"/>
        <v>0</v>
      </c>
      <c r="BJ83" s="16" t="s">
        <v>78</v>
      </c>
      <c r="BK83" s="184">
        <f t="shared" si="9"/>
        <v>0</v>
      </c>
      <c r="BL83" s="16" t="s">
        <v>1208</v>
      </c>
      <c r="BM83" s="16" t="s">
        <v>1212</v>
      </c>
    </row>
    <row r="84" spans="2:65" s="1" customFormat="1" ht="22.5" customHeight="1">
      <c r="B84" s="33"/>
      <c r="C84" s="173" t="s">
        <v>144</v>
      </c>
      <c r="D84" s="173" t="s">
        <v>128</v>
      </c>
      <c r="E84" s="174" t="s">
        <v>1213</v>
      </c>
      <c r="F84" s="175" t="s">
        <v>1214</v>
      </c>
      <c r="G84" s="176" t="s">
        <v>361</v>
      </c>
      <c r="H84" s="177">
        <v>1</v>
      </c>
      <c r="I84" s="178"/>
      <c r="J84" s="179">
        <f t="shared" si="0"/>
        <v>0</v>
      </c>
      <c r="K84" s="175" t="s">
        <v>1</v>
      </c>
      <c r="L84" s="37"/>
      <c r="M84" s="180" t="s">
        <v>1</v>
      </c>
      <c r="N84" s="181" t="s">
        <v>41</v>
      </c>
      <c r="O84" s="59"/>
      <c r="P84" s="182">
        <f t="shared" si="1"/>
        <v>0</v>
      </c>
      <c r="Q84" s="182">
        <v>0</v>
      </c>
      <c r="R84" s="182">
        <f t="shared" si="2"/>
        <v>0</v>
      </c>
      <c r="S84" s="182">
        <v>0</v>
      </c>
      <c r="T84" s="183">
        <f t="shared" si="3"/>
        <v>0</v>
      </c>
      <c r="AR84" s="16" t="s">
        <v>1208</v>
      </c>
      <c r="AT84" s="16" t="s">
        <v>128</v>
      </c>
      <c r="AU84" s="16" t="s">
        <v>78</v>
      </c>
      <c r="AY84" s="16" t="s">
        <v>127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16" t="s">
        <v>78</v>
      </c>
      <c r="BK84" s="184">
        <f t="shared" si="9"/>
        <v>0</v>
      </c>
      <c r="BL84" s="16" t="s">
        <v>1208</v>
      </c>
      <c r="BM84" s="16" t="s">
        <v>1215</v>
      </c>
    </row>
    <row r="85" spans="2:65" s="1" customFormat="1" ht="22.5" customHeight="1">
      <c r="B85" s="33"/>
      <c r="C85" s="173" t="s">
        <v>133</v>
      </c>
      <c r="D85" s="173" t="s">
        <v>128</v>
      </c>
      <c r="E85" s="174" t="s">
        <v>1216</v>
      </c>
      <c r="F85" s="175" t="s">
        <v>1217</v>
      </c>
      <c r="G85" s="176" t="s">
        <v>361</v>
      </c>
      <c r="H85" s="177">
        <v>1</v>
      </c>
      <c r="I85" s="178"/>
      <c r="J85" s="179">
        <f t="shared" si="0"/>
        <v>0</v>
      </c>
      <c r="K85" s="175" t="s">
        <v>1</v>
      </c>
      <c r="L85" s="37"/>
      <c r="M85" s="180" t="s">
        <v>1</v>
      </c>
      <c r="N85" s="181" t="s">
        <v>41</v>
      </c>
      <c r="O85" s="59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AR85" s="16" t="s">
        <v>1208</v>
      </c>
      <c r="AT85" s="16" t="s">
        <v>128</v>
      </c>
      <c r="AU85" s="16" t="s">
        <v>78</v>
      </c>
      <c r="AY85" s="16" t="s">
        <v>127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16" t="s">
        <v>78</v>
      </c>
      <c r="BK85" s="184">
        <f t="shared" si="9"/>
        <v>0</v>
      </c>
      <c r="BL85" s="16" t="s">
        <v>1208</v>
      </c>
      <c r="BM85" s="16" t="s">
        <v>1218</v>
      </c>
    </row>
    <row r="86" spans="2:65" s="1" customFormat="1" ht="16.5" customHeight="1">
      <c r="B86" s="33"/>
      <c r="C86" s="173" t="s">
        <v>154</v>
      </c>
      <c r="D86" s="173" t="s">
        <v>128</v>
      </c>
      <c r="E86" s="174" t="s">
        <v>1219</v>
      </c>
      <c r="F86" s="175" t="s">
        <v>1220</v>
      </c>
      <c r="G86" s="176" t="s">
        <v>361</v>
      </c>
      <c r="H86" s="177">
        <v>1</v>
      </c>
      <c r="I86" s="178"/>
      <c r="J86" s="179">
        <f t="shared" si="0"/>
        <v>0</v>
      </c>
      <c r="K86" s="175" t="s">
        <v>1</v>
      </c>
      <c r="L86" s="37"/>
      <c r="M86" s="180" t="s">
        <v>1</v>
      </c>
      <c r="N86" s="181" t="s">
        <v>41</v>
      </c>
      <c r="O86" s="59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16" t="s">
        <v>1208</v>
      </c>
      <c r="AT86" s="16" t="s">
        <v>128</v>
      </c>
      <c r="AU86" s="16" t="s">
        <v>78</v>
      </c>
      <c r="AY86" s="16" t="s">
        <v>127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16" t="s">
        <v>78</v>
      </c>
      <c r="BK86" s="184">
        <f t="shared" si="9"/>
        <v>0</v>
      </c>
      <c r="BL86" s="16" t="s">
        <v>1208</v>
      </c>
      <c r="BM86" s="16" t="s">
        <v>1221</v>
      </c>
    </row>
    <row r="87" spans="2:65" s="1" customFormat="1" ht="16.5" customHeight="1">
      <c r="B87" s="33"/>
      <c r="C87" s="173" t="s">
        <v>158</v>
      </c>
      <c r="D87" s="173" t="s">
        <v>128</v>
      </c>
      <c r="E87" s="174" t="s">
        <v>1222</v>
      </c>
      <c r="F87" s="175" t="s">
        <v>1223</v>
      </c>
      <c r="G87" s="176" t="s">
        <v>361</v>
      </c>
      <c r="H87" s="177">
        <v>1</v>
      </c>
      <c r="I87" s="178"/>
      <c r="J87" s="179">
        <f t="shared" si="0"/>
        <v>0</v>
      </c>
      <c r="K87" s="175" t="s">
        <v>1</v>
      </c>
      <c r="L87" s="37"/>
      <c r="M87" s="180" t="s">
        <v>1</v>
      </c>
      <c r="N87" s="181" t="s">
        <v>41</v>
      </c>
      <c r="O87" s="59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16" t="s">
        <v>1208</v>
      </c>
      <c r="AT87" s="16" t="s">
        <v>128</v>
      </c>
      <c r="AU87" s="16" t="s">
        <v>78</v>
      </c>
      <c r="AY87" s="16" t="s">
        <v>127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16" t="s">
        <v>78</v>
      </c>
      <c r="BK87" s="184">
        <f t="shared" si="9"/>
        <v>0</v>
      </c>
      <c r="BL87" s="16" t="s">
        <v>1208</v>
      </c>
      <c r="BM87" s="16" t="s">
        <v>1224</v>
      </c>
    </row>
    <row r="88" spans="2:65" s="1" customFormat="1" ht="16.5" customHeight="1">
      <c r="B88" s="33"/>
      <c r="C88" s="173" t="s">
        <v>162</v>
      </c>
      <c r="D88" s="173" t="s">
        <v>128</v>
      </c>
      <c r="E88" s="174" t="s">
        <v>1225</v>
      </c>
      <c r="F88" s="175" t="s">
        <v>1226</v>
      </c>
      <c r="G88" s="176" t="s">
        <v>361</v>
      </c>
      <c r="H88" s="177">
        <v>1</v>
      </c>
      <c r="I88" s="178"/>
      <c r="J88" s="179">
        <f t="shared" si="0"/>
        <v>0</v>
      </c>
      <c r="K88" s="175" t="s">
        <v>1</v>
      </c>
      <c r="L88" s="37"/>
      <c r="M88" s="180" t="s">
        <v>1</v>
      </c>
      <c r="N88" s="181" t="s">
        <v>41</v>
      </c>
      <c r="O88" s="59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16" t="s">
        <v>1208</v>
      </c>
      <c r="AT88" s="16" t="s">
        <v>128</v>
      </c>
      <c r="AU88" s="16" t="s">
        <v>78</v>
      </c>
      <c r="AY88" s="16" t="s">
        <v>127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16" t="s">
        <v>78</v>
      </c>
      <c r="BK88" s="184">
        <f t="shared" si="9"/>
        <v>0</v>
      </c>
      <c r="BL88" s="16" t="s">
        <v>1208</v>
      </c>
      <c r="BM88" s="16" t="s">
        <v>1227</v>
      </c>
    </row>
    <row r="89" spans="2:65" s="1" customFormat="1" ht="22.5" customHeight="1">
      <c r="B89" s="33"/>
      <c r="C89" s="173" t="s">
        <v>166</v>
      </c>
      <c r="D89" s="173" t="s">
        <v>128</v>
      </c>
      <c r="E89" s="174" t="s">
        <v>1228</v>
      </c>
      <c r="F89" s="175" t="s">
        <v>1229</v>
      </c>
      <c r="G89" s="176" t="s">
        <v>361</v>
      </c>
      <c r="H89" s="177">
        <v>1</v>
      </c>
      <c r="I89" s="178"/>
      <c r="J89" s="179">
        <f t="shared" si="0"/>
        <v>0</v>
      </c>
      <c r="K89" s="175" t="s">
        <v>1</v>
      </c>
      <c r="L89" s="37"/>
      <c r="M89" s="180" t="s">
        <v>1</v>
      </c>
      <c r="N89" s="181" t="s">
        <v>41</v>
      </c>
      <c r="O89" s="59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16" t="s">
        <v>1208</v>
      </c>
      <c r="AT89" s="16" t="s">
        <v>128</v>
      </c>
      <c r="AU89" s="16" t="s">
        <v>78</v>
      </c>
      <c r="AY89" s="16" t="s">
        <v>127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16" t="s">
        <v>78</v>
      </c>
      <c r="BK89" s="184">
        <f t="shared" si="9"/>
        <v>0</v>
      </c>
      <c r="BL89" s="16" t="s">
        <v>1208</v>
      </c>
      <c r="BM89" s="16" t="s">
        <v>1230</v>
      </c>
    </row>
    <row r="90" spans="2:65" s="1" customFormat="1" ht="16.5" customHeight="1">
      <c r="B90" s="33"/>
      <c r="C90" s="173" t="s">
        <v>170</v>
      </c>
      <c r="D90" s="173" t="s">
        <v>128</v>
      </c>
      <c r="E90" s="174" t="s">
        <v>1231</v>
      </c>
      <c r="F90" s="175" t="s">
        <v>1232</v>
      </c>
      <c r="G90" s="176" t="s">
        <v>361</v>
      </c>
      <c r="H90" s="177">
        <v>1</v>
      </c>
      <c r="I90" s="178"/>
      <c r="J90" s="179">
        <f t="shared" si="0"/>
        <v>0</v>
      </c>
      <c r="K90" s="175" t="s">
        <v>1</v>
      </c>
      <c r="L90" s="37"/>
      <c r="M90" s="180" t="s">
        <v>1</v>
      </c>
      <c r="N90" s="181" t="s">
        <v>41</v>
      </c>
      <c r="O90" s="59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16" t="s">
        <v>1208</v>
      </c>
      <c r="AT90" s="16" t="s">
        <v>128</v>
      </c>
      <c r="AU90" s="16" t="s">
        <v>78</v>
      </c>
      <c r="AY90" s="16" t="s">
        <v>127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6" t="s">
        <v>78</v>
      </c>
      <c r="BK90" s="184">
        <f t="shared" si="9"/>
        <v>0</v>
      </c>
      <c r="BL90" s="16" t="s">
        <v>1208</v>
      </c>
      <c r="BM90" s="16" t="s">
        <v>1233</v>
      </c>
    </row>
    <row r="91" spans="2:65" s="1" customFormat="1" ht="16.5" customHeight="1">
      <c r="B91" s="33"/>
      <c r="C91" s="173" t="s">
        <v>176</v>
      </c>
      <c r="D91" s="173" t="s">
        <v>128</v>
      </c>
      <c r="E91" s="174" t="s">
        <v>1234</v>
      </c>
      <c r="F91" s="175" t="s">
        <v>1235</v>
      </c>
      <c r="G91" s="176" t="s">
        <v>361</v>
      </c>
      <c r="H91" s="177">
        <v>1</v>
      </c>
      <c r="I91" s="250">
        <v>100000</v>
      </c>
      <c r="J91" s="179">
        <f t="shared" si="0"/>
        <v>100000</v>
      </c>
      <c r="K91" s="175" t="s">
        <v>1</v>
      </c>
      <c r="L91" s="37"/>
      <c r="M91" s="248" t="s">
        <v>1</v>
      </c>
      <c r="N91" s="249" t="s">
        <v>41</v>
      </c>
      <c r="O91" s="245"/>
      <c r="P91" s="246">
        <f t="shared" si="1"/>
        <v>0</v>
      </c>
      <c r="Q91" s="246">
        <v>0</v>
      </c>
      <c r="R91" s="246">
        <f t="shared" si="2"/>
        <v>0</v>
      </c>
      <c r="S91" s="246">
        <v>0</v>
      </c>
      <c r="T91" s="247">
        <f t="shared" si="3"/>
        <v>0</v>
      </c>
      <c r="AR91" s="16" t="s">
        <v>1208</v>
      </c>
      <c r="AT91" s="16" t="s">
        <v>128</v>
      </c>
      <c r="AU91" s="16" t="s">
        <v>78</v>
      </c>
      <c r="AY91" s="16" t="s">
        <v>127</v>
      </c>
      <c r="BE91" s="184">
        <f t="shared" si="4"/>
        <v>100000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16" t="s">
        <v>78</v>
      </c>
      <c r="BK91" s="184">
        <f t="shared" si="9"/>
        <v>100000</v>
      </c>
      <c r="BL91" s="16" t="s">
        <v>1208</v>
      </c>
      <c r="BM91" s="16" t="s">
        <v>1236</v>
      </c>
    </row>
    <row r="92" spans="2:65" s="1" customFormat="1" ht="6.95" customHeight="1">
      <c r="B92" s="45"/>
      <c r="C92" s="46"/>
      <c r="D92" s="46"/>
      <c r="E92" s="46"/>
      <c r="F92" s="46"/>
      <c r="G92" s="46"/>
      <c r="H92" s="46"/>
      <c r="I92" s="124"/>
      <c r="J92" s="46"/>
      <c r="K92" s="46"/>
      <c r="L92" s="37"/>
    </row>
  </sheetData>
  <sheetProtection password="CF7A" sheet="1" objects="1" scenarios="1" formatColumns="0" formatRows="0" autoFilter="0"/>
  <autoFilter ref="C79:K9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Oprava fasády</vt:lpstr>
      <vt:lpstr>02 - Výměna výplní otvorů</vt:lpstr>
      <vt:lpstr>VON - Vedlejší a ostatní ...</vt:lpstr>
      <vt:lpstr>'01 - Oprava fasády'!Názvy_tisku</vt:lpstr>
      <vt:lpstr>'02 - Výměna výplní otvorů'!Názvy_tisku</vt:lpstr>
      <vt:lpstr>'Rekapitulace stavby'!Názvy_tisku</vt:lpstr>
      <vt:lpstr>'VON - Vedlejší a ostatní ...'!Názvy_tisku</vt:lpstr>
      <vt:lpstr>'01 - Oprava fasády'!Oblast_tisku</vt:lpstr>
      <vt:lpstr>'02 - Výměna výplní otvorů'!Oblast_tisku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Sakreida-PC\Sakreida</dc:creator>
  <cp:lastModifiedBy>Honza</cp:lastModifiedBy>
  <dcterms:created xsi:type="dcterms:W3CDTF">2019-01-21T07:04:58Z</dcterms:created>
  <dcterms:modified xsi:type="dcterms:W3CDTF">2019-02-06T12:02:46Z</dcterms:modified>
</cp:coreProperties>
</file>