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5" i="12" l="1"/>
  <c r="F39" i="1" s="1"/>
  <c r="K8" i="12"/>
  <c r="G9" i="12"/>
  <c r="M9" i="12" s="1"/>
  <c r="M8" i="12" s="1"/>
  <c r="I9" i="12"/>
  <c r="I8" i="12" s="1"/>
  <c r="K9" i="12"/>
  <c r="O9" i="12"/>
  <c r="O8" i="12" s="1"/>
  <c r="Q9" i="12"/>
  <c r="Q8" i="12" s="1"/>
  <c r="U9" i="12"/>
  <c r="U8" i="12" s="1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O10" i="12" s="1"/>
  <c r="Q14" i="12"/>
  <c r="U14" i="12"/>
  <c r="G16" i="12"/>
  <c r="G15" i="12" s="1"/>
  <c r="I49" i="1" s="1"/>
  <c r="I16" i="12"/>
  <c r="I15" i="12" s="1"/>
  <c r="K16" i="12"/>
  <c r="O16" i="12"/>
  <c r="Q16" i="12"/>
  <c r="Q15" i="12" s="1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M29" i="12" s="1"/>
  <c r="I29" i="12"/>
  <c r="K29" i="12"/>
  <c r="K28" i="12" s="1"/>
  <c r="O29" i="12"/>
  <c r="Q29" i="12"/>
  <c r="U29" i="12"/>
  <c r="G30" i="12"/>
  <c r="I30" i="12"/>
  <c r="I28" i="12" s="1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O34" i="12"/>
  <c r="G35" i="12"/>
  <c r="M35" i="12" s="1"/>
  <c r="M34" i="12" s="1"/>
  <c r="I35" i="12"/>
  <c r="I34" i="12" s="1"/>
  <c r="K35" i="12"/>
  <c r="K34" i="12" s="1"/>
  <c r="O35" i="12"/>
  <c r="Q35" i="12"/>
  <c r="Q34" i="12" s="1"/>
  <c r="U35" i="12"/>
  <c r="U34" i="12" s="1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K36" i="12" s="1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3" i="12"/>
  <c r="G52" i="12" s="1"/>
  <c r="I55" i="1" s="1"/>
  <c r="I53" i="12"/>
  <c r="I52" i="12" s="1"/>
  <c r="K53" i="12"/>
  <c r="K52" i="12" s="1"/>
  <c r="O53" i="12"/>
  <c r="O52" i="12" s="1"/>
  <c r="Q53" i="12"/>
  <c r="Q52" i="12" s="1"/>
  <c r="U53" i="12"/>
  <c r="U52" i="12" s="1"/>
  <c r="I20" i="1"/>
  <c r="I19" i="1"/>
  <c r="I18" i="1"/>
  <c r="G27" i="1"/>
  <c r="F40" i="1"/>
  <c r="G23" i="1" s="1"/>
  <c r="G40" i="1"/>
  <c r="G25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M28" i="12" l="1"/>
  <c r="Q44" i="12"/>
  <c r="Q10" i="12"/>
  <c r="M53" i="12"/>
  <c r="M52" i="12" s="1"/>
  <c r="O44" i="12"/>
  <c r="G36" i="12"/>
  <c r="I53" i="1" s="1"/>
  <c r="U36" i="12"/>
  <c r="G34" i="12"/>
  <c r="I52" i="1" s="1"/>
  <c r="U28" i="12"/>
  <c r="G28" i="12"/>
  <c r="I51" i="1" s="1"/>
  <c r="M16" i="12"/>
  <c r="M15" i="12" s="1"/>
  <c r="G10" i="12"/>
  <c r="I48" i="1" s="1"/>
  <c r="G8" i="12"/>
  <c r="I44" i="12"/>
  <c r="O28" i="12"/>
  <c r="O19" i="12"/>
  <c r="G44" i="12"/>
  <c r="I54" i="1" s="1"/>
  <c r="U44" i="12"/>
  <c r="I36" i="12"/>
  <c r="Q36" i="12"/>
  <c r="G19" i="12"/>
  <c r="I50" i="1" s="1"/>
  <c r="Q19" i="12"/>
  <c r="U19" i="12"/>
  <c r="K19" i="12"/>
  <c r="U15" i="12"/>
  <c r="K15" i="12"/>
  <c r="K10" i="12"/>
  <c r="AD55" i="12"/>
  <c r="G39" i="1" s="1"/>
  <c r="I39" i="1" s="1"/>
  <c r="K44" i="12"/>
  <c r="O36" i="12"/>
  <c r="Q28" i="12"/>
  <c r="I19" i="12"/>
  <c r="O15" i="12"/>
  <c r="U10" i="12"/>
  <c r="I10" i="12"/>
  <c r="G29" i="1"/>
  <c r="G28" i="1"/>
  <c r="M10" i="12"/>
  <c r="M36" i="12"/>
  <c r="M50" i="12"/>
  <c r="M44" i="12" s="1"/>
  <c r="M42" i="12"/>
  <c r="M26" i="12"/>
  <c r="M19" i="12" s="1"/>
  <c r="I47" i="1" l="1"/>
  <c r="G55" i="12"/>
  <c r="I17" i="1"/>
  <c r="I16" i="1" l="1"/>
  <c r="I21" i="1" s="1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<sst xmlns="http://schemas.openxmlformats.org/spreadsheetml/2006/main" count="325" uniqueCount="193">
  <si>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</si>
  <si>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</si>
  <si>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</si>
  <si>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</si>
  <si>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</si>
  <si>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</si>
  <si>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</si>
  <si>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</si>
  <si>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</si>
  <si>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</si>
  <si>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</si>
  <si>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</si>
  <si>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</si>
  <si>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</si>
  <si>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</si>
  <si>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</si>
  <si>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</si>
  <si>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</si>
  <si>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</si>
  <si>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</si>
  <si>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</si>
  <si>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</si>
  <si>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</si>
  <si>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</si>
  <si>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</si>
  <si>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</si>
  <si>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</si>
  <si>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</si>
  <si>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</si>
  <si>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</si>
  <si>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</si>
  <si>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</si>
  <si>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</si>
  <si>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</si>
  <si>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</si>
  <si>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</si>
  <si>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</si>
  <si>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</si>
  <si>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</si>
  <si>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</si>
  <si>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</si>
  <si>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</si>
  <si>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</si>
  <si>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Milostovice</t>
  </si>
  <si>
    <t>Rozpočet:</t>
  </si>
  <si>
    <t>Misto</t>
  </si>
  <si>
    <t>mateřská škola Milostovice - výměna kotle</t>
  </si>
  <si>
    <t>Rozpočet</t>
  </si>
  <si>
    <t>Celkem za stavbu</t>
  </si>
  <si>
    <t>CZK</t>
  </si>
  <si>
    <t>Rekapitulace dílů</t>
  </si>
  <si>
    <t>Typ dílu</t>
  </si>
  <si>
    <t>90</t>
  </si>
  <si>
    <t>Přípočty</t>
  </si>
  <si>
    <t>713</t>
  </si>
  <si>
    <t>Izolace tepelné</t>
  </si>
  <si>
    <t>721</t>
  </si>
  <si>
    <t>Vnitřní kanalizace</t>
  </si>
  <si>
    <t>723</t>
  </si>
  <si>
    <t>Vnitřní plynovod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</si>
  <si>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</si>
  <si>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</si>
  <si>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</si>
  <si>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</si>
  <si>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</si>
  <si>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</si>
  <si>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</si>
  <si>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</si>
  <si>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</si>
  <si>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</si>
  <si>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</si>
  <si>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</si>
  <si>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</si>
  <si>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</si>
  <si>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</si>
  <si>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</si>
  <si>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</si>
  <si>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</si>
  <si>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</si>
  <si>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</si>
  <si>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</si>
  <si>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</si>
  <si>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</si>
  <si>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</si>
  <si>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</si>
  <si>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</si>
  <si>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</si>
  <si>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</si>
  <si>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</si>
  <si>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</si>
  <si>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</si>
  <si>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</si>
  <si>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</si>
  <si>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</si>
  <si>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</si>
  <si>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</si>
  <si>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</si>
  <si>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</si>
  <si>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</si>
  <si>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905      R01</t>
  </si>
  <si>
    <t>Hzs-revize provoz.souboru a st.obj., Revize</t>
  </si>
  <si>
    <t>h</t>
  </si>
  <si>
    <t>POL1_0</t>
  </si>
  <si>
    <t>713400991R00</t>
  </si>
  <si>
    <t>Příplatek za opravu izolace potrubí ostatní</t>
  </si>
  <si>
    <t>kus</t>
  </si>
  <si>
    <t>713461121R00</t>
  </si>
  <si>
    <t>Izolace potrubí-skružemi na tmel za stud., 1vrstvá</t>
  </si>
  <si>
    <t>m2</t>
  </si>
  <si>
    <t>631547114R</t>
  </si>
  <si>
    <t>Pouzdro potrubní izolační  28/30 mm, kamenná vlna s polepem Al fólií vyztuženou skleněnou mřížkou</t>
  </si>
  <si>
    <t>m</t>
  </si>
  <si>
    <t>POL3_0</t>
  </si>
  <si>
    <t>631547218R</t>
  </si>
  <si>
    <t>Pouzdro potrubní izolační  54/40 mm, kamenná vlna s polepem Al fólií vyztuženou skleněnou mřížkou</t>
  </si>
  <si>
    <t>721176101R00</t>
  </si>
  <si>
    <t>Potrubí HT připojovací D 32 x 1,8 mm</t>
  </si>
  <si>
    <t>42610391R</t>
  </si>
  <si>
    <t>Čerpadlo kondenzátu 230 V</t>
  </si>
  <si>
    <t>10109200T</t>
  </si>
  <si>
    <t xml:space="preserve">Neutralizační box - pro kondenzační kotle do 50kW </t>
  </si>
  <si>
    <t>723120204R00</t>
  </si>
  <si>
    <t>Potrubí ocelové závitové černé svařované DN 25</t>
  </si>
  <si>
    <t>723120804R00</t>
  </si>
  <si>
    <t>Demontáž potrubí svařovaného závitového do DN 25</t>
  </si>
  <si>
    <t>723190204R00</t>
  </si>
  <si>
    <t>Přípojka plynovodu, trubky závitové černé DN 25</t>
  </si>
  <si>
    <t>soubor</t>
  </si>
  <si>
    <t>723190901R00</t>
  </si>
  <si>
    <t>Uzavření nebo otevření plynového potrubí</t>
  </si>
  <si>
    <t>723190907R00</t>
  </si>
  <si>
    <t>Odvzdušnění a napuštění plynového potrubí</t>
  </si>
  <si>
    <t>723190909R00</t>
  </si>
  <si>
    <t>Zkouška tlaková  plynového potrubí</t>
  </si>
  <si>
    <t>723190914R00</t>
  </si>
  <si>
    <t>Navaření odbočky na plynové potrubí DN 25</t>
  </si>
  <si>
    <t>723237215R00</t>
  </si>
  <si>
    <t>Kohout kulový,2xvnitřní závit, DN 25</t>
  </si>
  <si>
    <t>731191941R00</t>
  </si>
  <si>
    <t>Napuštění kotle po opravě do 5 m2</t>
  </si>
  <si>
    <t>731200823R00</t>
  </si>
  <si>
    <t>Demontáž kotle ocel.,kapal./plyn, do 25 kW</t>
  </si>
  <si>
    <t>731249124R00</t>
  </si>
  <si>
    <t>Montáž kotle ocel.teplov.,kapalina/plyn do 29 kW</t>
  </si>
  <si>
    <t>731391811R00</t>
  </si>
  <si>
    <t>Vypouštění vody z kotlů samospádem do 5 m2</t>
  </si>
  <si>
    <t>4841731307R</t>
  </si>
  <si>
    <t>Kotel  kondenzační výkon 24 kW</t>
  </si>
  <si>
    <t>732199100RM1</t>
  </si>
  <si>
    <t>Montáž orientačního štítku, včetně dodávky štítku</t>
  </si>
  <si>
    <t>733110808R00</t>
  </si>
  <si>
    <t>Demontáž potrubí ocelového závitového do DN 32-50</t>
  </si>
  <si>
    <t>4848175018R</t>
  </si>
  <si>
    <t>Přísl. kotle T-průchodka střechou-šikmá, odkouření pro kondenz.kotel do 33 kW</t>
  </si>
  <si>
    <t>4848175031R</t>
  </si>
  <si>
    <t>Přísl. kotle -trubka DN80/125, l=1 m, odkouření pro kondenz.kotel do 33 kW, pr.80/125</t>
  </si>
  <si>
    <t>4848175035R</t>
  </si>
  <si>
    <t>Přísl. kotle-T-kus revizní 80/125 , odkouření pro kondenz.kotel do 33 kW, pr.80/125</t>
  </si>
  <si>
    <t>733111115R00</t>
  </si>
  <si>
    <t>Potrubí závit. bezešvé běžné v kotelnách DN 25</t>
  </si>
  <si>
    <t>733111118R00</t>
  </si>
  <si>
    <t>Potrubí závit. bezešvé běžné v kotelnách DN 50</t>
  </si>
  <si>
    <t>733190108R00</t>
  </si>
  <si>
    <t>Tlaková zkouška potrubí  DN 50</t>
  </si>
  <si>
    <t>734200823R00</t>
  </si>
  <si>
    <t>Demontáž armatur se 2závity do G 6/4</t>
  </si>
  <si>
    <t>734235123R00</t>
  </si>
  <si>
    <t>Kohout kulový,2xvnitřní záv. DN 25</t>
  </si>
  <si>
    <t>734235223R00</t>
  </si>
  <si>
    <t>Kohout kulový, 2xvnitřní záv.  DN 25</t>
  </si>
  <si>
    <t>734245123R00</t>
  </si>
  <si>
    <t>Ventil zpětný,2xvnitřní závit DN 25</t>
  </si>
  <si>
    <t>734255114R00</t>
  </si>
  <si>
    <t xml:space="preserve">Ventil pojistný, </t>
  </si>
  <si>
    <t>48488115R</t>
  </si>
  <si>
    <t>Směšovač čtyřcestný DN 50</t>
  </si>
  <si>
    <t>42243705R</t>
  </si>
  <si>
    <t>regulace kaskády , prostorový termostat bezdrátový</t>
  </si>
  <si>
    <t>783424140R00</t>
  </si>
  <si>
    <t>Nátěr syntetický potrubí do DN 50 mm  Z + 2x</t>
  </si>
  <si>
    <t/>
  </si>
  <si>
    <t>SUM</t>
  </si>
  <si>
    <t>POPUZIV</t>
  </si>
  <si>
    <t>END</t>
  </si>
  <si>
    <t>Přípočty - čerpáno z výkresu D-01</t>
  </si>
  <si>
    <t>Izolace tepelné - čerpáno z výkresu D-01</t>
  </si>
  <si>
    <t>Vnitřní kanalizace - čerpáno z výkresu D-01</t>
  </si>
  <si>
    <t>Vnitřní plynovod - čerpáno z výkresu D-01</t>
  </si>
  <si>
    <t>Kotelny - čerpáno z výkresu D-01</t>
  </si>
  <si>
    <t>Strojovny - čerpáno z výkresu D-01</t>
  </si>
  <si>
    <t>Rozvod potrubí - čerpáno z výkresu D-01</t>
  </si>
  <si>
    <t>Armatury - čerpáno z výkresu D-01</t>
  </si>
  <si>
    <t>Nátěry - čerpáno z výkresu D-01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</si>
</sst>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4" borderId="0" xfId="0" applyNumberFormat="1" applyFont="1" applyFill="1" applyBorder="1" applyAlignment="1" applyProtection="1">
      <alignment horizontal="left" vertical="center"/>
    </xf>
    <xf numFmtId="49" fontId="8" fillId="4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31" xfId="0" applyNumberFormat="1" applyFont="1" applyFill="1" applyBorder="1" applyAlignment="1" applyProtection="1">
      <alignment horizontal="center" vertical="center" wrapText="1" shrinkToFit="1"/>
    </xf>
    <xf numFmtId="3" fontId="7" fillId="3" borderId="32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Border="1" applyAlignment="1" applyProtection="1"/>
    <xf numFmtId="3" fontId="3" fillId="0" borderId="12" xfId="0" applyNumberFormat="1" applyFont="1" applyBorder="1" applyAlignment="1" applyProtection="1">
      <alignment horizontal="right" wrapText="1" shrinkToFit="1"/>
    </xf>
    <xf numFmtId="3" fontId="3" fillId="0" borderId="12" xfId="0" applyNumberFormat="1" applyFont="1" applyBorder="1" applyAlignment="1" applyProtection="1">
      <alignment horizontal="right" shrinkToFit="1"/>
    </xf>
    <xf numFmtId="3" fontId="0" fillId="0" borderId="12" xfId="0" applyNumberFormat="1" applyBorder="1" applyAlignment="1" applyProtection="1">
      <alignment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15" fillId="5" borderId="6" xfId="0" applyNumberFormat="1" applyFont="1" applyFill="1" applyBorder="1" applyAlignment="1" applyProtection="1">
      <alignment wrapText="1" shrinkToFit="1"/>
    </xf>
    <xf numFmtId="3" fontId="15" fillId="5" borderId="6" xfId="0" applyNumberFormat="1" applyFont="1" applyFill="1" applyBorder="1" applyAlignment="1" applyProtection="1">
      <alignment shrinkToFit="1"/>
    </xf>
    <xf numFmtId="3" fontId="0" fillId="5" borderId="30" xfId="0" applyNumberFormat="1" applyFill="1" applyBorder="1" applyAlignment="1" applyProtection="1">
      <alignment shrinkToFit="1"/>
    </xf>
    <xf numFmtId="3" fontId="0" fillId="5" borderId="30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3" borderId="32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1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2" xfId="0" applyNumberFormat="1" applyFont="1" applyBorder="1" applyAlignment="1" applyProtection="1">
      <alignment vertical="center"/>
    </xf>
    <xf numFmtId="4" fontId="7" fillId="0" borderId="31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8" xfId="0" applyNumberFormat="1" applyFont="1" applyBorder="1" applyAlignment="1" applyProtection="1">
      <alignment horizontal="center" vertical="center"/>
    </xf>
    <xf numFmtId="4" fontId="7" fillId="0" borderId="38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8" xfId="0" applyNumberFormat="1" applyFont="1" applyFill="1" applyBorder="1" applyAlignment="1" applyProtection="1">
      <alignment horizontal="center"/>
    </xf>
    <xf numFmtId="4" fontId="7" fillId="5" borderId="38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0" fillId="0" borderId="43" xfId="0" applyFont="1" applyBorder="1" applyAlignment="1" applyProtection="1">
      <alignment vertical="center"/>
    </xf>
    <xf numFmtId="49" fontId="0" fillId="0" borderId="39" xfId="0" applyNumberFormat="1" applyBorder="1" applyAlignment="1" applyProtection="1">
      <alignment vertic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3" borderId="45" xfId="0" applyFill="1" applyBorder="1" applyProtection="1"/>
    <xf numFmtId="49" fontId="0" fillId="3" borderId="42" xfId="0" applyNumberFormat="1" applyFill="1" applyBorder="1" applyAlignment="1" applyProtection="1"/>
    <xf numFmtId="49" fontId="0" fillId="3" borderId="42" xfId="0" applyNumberFormat="1" applyFill="1" applyBorder="1" applyProtection="1"/>
    <xf numFmtId="0" fontId="0" fillId="3" borderId="42" xfId="0" applyFill="1" applyBorder="1" applyProtection="1"/>
    <xf numFmtId="0" fontId="0" fillId="3" borderId="41" xfId="0" applyFill="1" applyBorder="1" applyProtection="1"/>
    <xf numFmtId="0" fontId="0" fillId="3" borderId="31" xfId="0" applyFill="1" applyBorder="1" applyProtection="1"/>
    <xf numFmtId="49" fontId="0" fillId="3" borderId="31" xfId="0" applyNumberFormat="1" applyFill="1" applyBorder="1" applyProtection="1"/>
    <xf numFmtId="0" fontId="0" fillId="3" borderId="32" xfId="0" applyFill="1" applyBorder="1" applyProtection="1"/>
    <xf numFmtId="0" fontId="0" fillId="3" borderId="50" xfId="0" applyFill="1" applyBorder="1" applyProtection="1"/>
    <xf numFmtId="0" fontId="0" fillId="3" borderId="51" xfId="0" applyFill="1" applyBorder="1" applyAlignment="1" applyProtection="1">
      <alignment wrapText="1"/>
    </xf>
    <xf numFmtId="0" fontId="0" fillId="3" borderId="49" xfId="0" applyFill="1" applyBorder="1" applyAlignment="1" applyProtection="1">
      <alignment wrapText="1"/>
    </xf>
    <xf numFmtId="0" fontId="0" fillId="3" borderId="52" xfId="0" applyFill="1" applyBorder="1" applyAlignment="1" applyProtection="1">
      <alignment vertical="top"/>
    </xf>
    <xf numFmtId="49" fontId="0" fillId="3" borderId="52" xfId="0" applyNumberFormat="1" applyFill="1" applyBorder="1" applyAlignment="1" applyProtection="1">
      <alignment vertical="top"/>
    </xf>
    <xf numFmtId="49" fontId="0" fillId="3" borderId="48" xfId="0" applyNumberFormat="1" applyFill="1" applyBorder="1" applyAlignment="1" applyProtection="1">
      <alignment vertical="top"/>
    </xf>
    <xf numFmtId="0" fontId="0" fillId="3" borderId="53" xfId="0" applyFill="1" applyBorder="1" applyAlignment="1" applyProtection="1">
      <alignment vertical="top"/>
    </xf>
    <xf numFmtId="164" fontId="0" fillId="3" borderId="48" xfId="0" applyNumberFormat="1" applyFill="1" applyBorder="1" applyAlignment="1" applyProtection="1">
      <alignment vertical="top"/>
    </xf>
    <xf numFmtId="4" fontId="0" fillId="3" borderId="48" xfId="0" applyNumberFormat="1" applyFill="1" applyBorder="1" applyAlignment="1" applyProtection="1">
      <alignment vertical="top"/>
    </xf>
    <xf numFmtId="0" fontId="0" fillId="3" borderId="48" xfId="0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Font="1" applyBorder="1" applyAlignment="1" applyProtection="1">
      <alignment vertical="top" shrinkToFit="1"/>
    </xf>
    <xf numFmtId="164" fontId="17" fillId="0" borderId="34" xfId="0" applyNumberFormat="1" applyFont="1" applyBorder="1" applyAlignment="1" applyProtection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</xf>
    <xf numFmtId="4" fontId="17" fillId="0" borderId="34" xfId="0" applyNumberFormat="1" applyFont="1" applyBorder="1" applyAlignment="1" applyProtection="1">
      <alignment vertical="top" shrinkToFit="1"/>
    </xf>
    <xf numFmtId="0" fontId="17" fillId="0" borderId="34" xfId="0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Protection="1"/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8" xfId="0" applyNumberFormat="1" applyFill="1" applyBorder="1" applyAlignment="1" applyProtection="1">
      <alignment horizontal="left" vertical="top" wrapText="1"/>
    </xf>
    <xf numFmtId="0" fontId="0" fillId="3" borderId="37" xfId="0" applyFill="1" applyBorder="1" applyAlignment="1" applyProtection="1">
      <alignment vertical="top" shrinkToFit="1"/>
    </xf>
    <xf numFmtId="164" fontId="0" fillId="3" borderId="38" xfId="0" applyNumberFormat="1" applyFill="1" applyBorder="1" applyAlignment="1" applyProtection="1">
      <alignment vertical="top" shrinkToFit="1"/>
    </xf>
    <xf numFmtId="4" fontId="0" fillId="3" borderId="38" xfId="0" applyNumberFormat="1" applyFill="1" applyBorder="1" applyAlignment="1" applyProtection="1">
      <alignment vertical="top" shrinkToFit="1"/>
    </xf>
    <xf numFmtId="0" fontId="0" fillId="3" borderId="38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7" fillId="0" borderId="38" xfId="0" applyNumberFormat="1" applyFont="1" applyBorder="1" applyAlignment="1" applyProtection="1">
      <alignment horizontal="left" vertical="top" wrapText="1"/>
    </xf>
    <xf numFmtId="0" fontId="17" fillId="0" borderId="37" xfId="0" applyFont="1" applyBorder="1" applyAlignment="1" applyProtection="1">
      <alignment vertical="top" shrinkToFit="1"/>
    </xf>
    <xf numFmtId="164" fontId="17" fillId="0" borderId="38" xfId="0" applyNumberFormat="1" applyFont="1" applyBorder="1" applyAlignment="1" applyProtection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</xf>
    <xf numFmtId="4" fontId="17" fillId="0" borderId="38" xfId="0" applyNumberFormat="1" applyFont="1" applyBorder="1" applyAlignment="1" applyProtection="1">
      <alignment vertical="top" shrinkToFit="1"/>
    </xf>
    <xf numFmtId="0" fontId="17" fillId="0" borderId="38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3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</xf>
    <xf numFmtId="49" fontId="8" fillId="4" borderId="6" xfId="0" applyNumberFormat="1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4" fontId="11" fillId="0" borderId="16" xfId="0" applyNumberFormat="1" applyFont="1" applyBorder="1" applyAlignment="1" applyProtection="1">
      <alignment horizontal="right" vertical="center" indent="1"/>
    </xf>
    <xf numFmtId="4" fontId="7" fillId="0" borderId="34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1" fontId="0" fillId="0" borderId="6" xfId="0" applyNumberFormat="1" applyFont="1" applyBorder="1" applyAlignment="1" applyProtection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5" borderId="33" xfId="0" applyNumberFormat="1" applyFill="1" applyBorder="1" applyProtection="1"/>
    <xf numFmtId="3" fontId="0" fillId="5" borderId="12" xfId="0" applyNumberFormat="1" applyFill="1" applyBorder="1" applyProtection="1"/>
    <xf numFmtId="0" fontId="16" fillId="3" borderId="31" xfId="0" applyFont="1" applyFill="1" applyBorder="1" applyAlignment="1" applyProtection="1">
      <alignment horizontal="center" vertical="center" wrapText="1"/>
    </xf>
    <xf numFmtId="4" fontId="7" fillId="0" borderId="31" xfId="0" applyNumberFormat="1" applyFont="1" applyBorder="1" applyAlignment="1" applyProtection="1">
      <alignment vertical="center"/>
    </xf>
    <xf numFmtId="49" fontId="7" fillId="0" borderId="32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8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5" borderId="38" xfId="0" applyNumberFormat="1" applyFont="1" applyFill="1" applyBorder="1" applyAlignment="1" applyProtection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</xf>
    <xf numFmtId="0" fontId="0" fillId="4" borderId="18" xfId="0" applyFill="1" applyBorder="1" applyAlignment="1" applyProtection="1">
      <alignment vertical="top" wrapText="1"/>
    </xf>
    <xf numFmtId="0" fontId="0" fillId="4" borderId="18" xfId="0" applyFill="1" applyBorder="1" applyAlignment="1" applyProtection="1">
      <alignment horizontal="left" vertical="top" wrapText="1"/>
    </xf>
    <xf numFmtId="0" fontId="0" fillId="4" borderId="36" xfId="0" applyFill="1" applyBorder="1" applyAlignment="1" applyProtection="1">
      <alignment vertical="top" wrapText="1"/>
    </xf>
    <xf numFmtId="0" fontId="0" fillId="4" borderId="26" xfId="0" applyFill="1" applyBorder="1" applyAlignment="1" applyProtection="1">
      <alignment vertical="top" wrapText="1"/>
    </xf>
    <xf numFmtId="0" fontId="0" fillId="4" borderId="0" xfId="0" applyFill="1" applyBorder="1" applyAlignment="1" applyProtection="1">
      <alignment vertical="top" wrapText="1"/>
    </xf>
    <xf numFmtId="0" fontId="0" fillId="4" borderId="0" xfId="0" applyFill="1" applyBorder="1" applyAlignment="1" applyProtection="1">
      <alignment horizontal="left" vertical="top" wrapText="1"/>
    </xf>
    <xf numFmtId="0" fontId="0" fillId="4" borderId="35" xfId="0" applyFill="1" applyBorder="1" applyAlignment="1" applyProtection="1">
      <alignment vertical="top" wrapText="1"/>
    </xf>
    <xf numFmtId="0" fontId="0" fillId="4" borderId="10" xfId="0" applyFill="1" applyBorder="1" applyAlignment="1" applyProtection="1">
      <alignment vertical="top" wrapText="1"/>
    </xf>
    <xf numFmtId="0" fontId="0" fillId="4" borderId="6" xfId="0" applyFill="1" applyBorder="1" applyAlignment="1" applyProtection="1">
      <alignment vertical="top" wrapText="1"/>
    </xf>
    <xf numFmtId="0" fontId="0" fillId="4" borderId="6" xfId="0" applyFill="1" applyBorder="1" applyAlignment="1" applyProtection="1">
      <alignment horizontal="left" vertical="top" wrapText="1"/>
    </xf>
    <xf numFmtId="0" fontId="0" fillId="4" borderId="37" xfId="0" applyFill="1" applyBorder="1" applyAlignment="1" applyProtection="1">
      <alignment vertical="top" wrapText="1"/>
    </xf>
    <xf numFmtId="0" fontId="6" fillId="0" borderId="0" xfId="0" applyFont="1" applyAlignment="1" applyProtection="1">
      <alignment horizontal="center"/>
    </xf>
    <xf numFmtId="49" fontId="0" fillId="0" borderId="39" xfId="0" applyNumberFormat="1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0" fillId="0" borderId="46" xfId="0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G23" sqref="G23"/>
    </sheetView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209" t="s">
        <v>39</v>
      </c>
      <c r="B2" s="209"/>
      <c r="C2" s="209"/>
      <c r="D2" s="209"/>
      <c r="E2" s="209"/>
      <c r="F2" s="209"/>
      <c r="G2" s="209"/>
    </row>
  </sheetData>
  <sheetProtection password="EF2E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6" zoomScaleNormal="100" zoomScaleSheetLayoutView="75" workbookViewId="0">
      <selection activeCell="G28" sqref="G28:I28"/>
    </sheetView>
  </sheetViews>
  <sheetFormatPr defaultColWidth="9" defaultRowHeight="12.75" x14ac:dyDescent="0.2"/>
  <cols>
    <col min="1" max="1" width="8.42578125" style="12" hidden="1" customWidth="1"/>
    <col min="2" max="2" width="9.140625" style="12" customWidth="1"/>
    <col min="3" max="3" width="7.42578125" style="12" customWidth="1"/>
    <col min="4" max="4" width="13.42578125" style="12" customWidth="1"/>
    <col min="5" max="5" width="12.140625" style="12" customWidth="1"/>
    <col min="6" max="6" width="11.42578125" style="12" customWidth="1"/>
    <col min="7" max="7" width="12.7109375" style="127" customWidth="1"/>
    <col min="8" max="8" width="12.7109375" style="12" customWidth="1"/>
    <col min="9" max="9" width="12.7109375" style="127" customWidth="1"/>
    <col min="10" max="10" width="6.7109375" style="127" customWidth="1"/>
    <col min="11" max="11" width="4.28515625" style="12" customWidth="1"/>
    <col min="12" max="15" width="10.7109375" style="12" customWidth="1"/>
    <col min="16" max="16384" width="9" style="12"/>
  </cols>
  <sheetData>
    <row r="1" spans="1:15" ht="33.75" customHeight="1" x14ac:dyDescent="0.2">
      <c r="A1" s="11" t="s">
        <v>36</v>
      </c>
      <c r="B1" s="210" t="s">
        <v>42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13"/>
      <c r="B2" s="14" t="s">
        <v>40</v>
      </c>
      <c r="C2" s="15"/>
      <c r="D2" s="236" t="s">
        <v>46</v>
      </c>
      <c r="E2" s="237"/>
      <c r="F2" s="237"/>
      <c r="G2" s="237"/>
      <c r="H2" s="237"/>
      <c r="I2" s="237"/>
      <c r="J2" s="238"/>
      <c r="O2" s="16"/>
    </row>
    <row r="3" spans="1:15" ht="23.25" customHeight="1" x14ac:dyDescent="0.2">
      <c r="A3" s="13"/>
      <c r="B3" s="17" t="s">
        <v>45</v>
      </c>
      <c r="C3" s="18"/>
      <c r="D3" s="229" t="s">
        <v>43</v>
      </c>
      <c r="E3" s="230"/>
      <c r="F3" s="230"/>
      <c r="G3" s="230"/>
      <c r="H3" s="230"/>
      <c r="I3" s="230"/>
      <c r="J3" s="231"/>
    </row>
    <row r="4" spans="1:15" ht="23.25" hidden="1" customHeight="1" x14ac:dyDescent="0.2">
      <c r="A4" s="13"/>
      <c r="B4" s="19" t="s">
        <v>44</v>
      </c>
      <c r="C4" s="20"/>
      <c r="D4" s="21"/>
      <c r="E4" s="21"/>
      <c r="F4" s="22"/>
      <c r="G4" s="23"/>
      <c r="H4" s="22"/>
      <c r="I4" s="23"/>
      <c r="J4" s="24"/>
    </row>
    <row r="5" spans="1:15" ht="24" customHeight="1" x14ac:dyDescent="0.2">
      <c r="A5" s="13"/>
      <c r="B5" s="25" t="s">
        <v>21</v>
      </c>
      <c r="C5" s="26"/>
      <c r="D5" s="27"/>
      <c r="E5" s="28"/>
      <c r="F5" s="28"/>
      <c r="G5" s="28"/>
      <c r="H5" s="29" t="s">
        <v>33</v>
      </c>
      <c r="I5" s="27"/>
      <c r="J5" s="30"/>
    </row>
    <row r="6" spans="1:15" ht="15.75" customHeight="1" x14ac:dyDescent="0.2">
      <c r="A6" s="13"/>
      <c r="B6" s="31"/>
      <c r="C6" s="28"/>
      <c r="D6" s="27"/>
      <c r="E6" s="28"/>
      <c r="F6" s="28"/>
      <c r="G6" s="28"/>
      <c r="H6" s="29" t="s">
        <v>34</v>
      </c>
      <c r="I6" s="27"/>
      <c r="J6" s="30"/>
    </row>
    <row r="7" spans="1:15" ht="15.75" customHeight="1" x14ac:dyDescent="0.2">
      <c r="A7" s="13"/>
      <c r="B7" s="32"/>
      <c r="C7" s="33"/>
      <c r="D7" s="34"/>
      <c r="E7" s="35"/>
      <c r="F7" s="35"/>
      <c r="G7" s="35"/>
      <c r="H7" s="36"/>
      <c r="I7" s="35"/>
      <c r="J7" s="37"/>
    </row>
    <row r="8" spans="1:15" ht="24" hidden="1" customHeight="1" x14ac:dyDescent="0.2">
      <c r="A8" s="13"/>
      <c r="B8" s="25" t="s">
        <v>19</v>
      </c>
      <c r="C8" s="26"/>
      <c r="D8" s="38"/>
      <c r="E8" s="26"/>
      <c r="F8" s="26"/>
      <c r="G8" s="39"/>
      <c r="H8" s="29" t="s">
        <v>33</v>
      </c>
      <c r="I8" s="40"/>
      <c r="J8" s="30"/>
    </row>
    <row r="9" spans="1:15" ht="15.75" hidden="1" customHeight="1" x14ac:dyDescent="0.2">
      <c r="A9" s="13"/>
      <c r="B9" s="13"/>
      <c r="C9" s="26"/>
      <c r="D9" s="38"/>
      <c r="E9" s="26"/>
      <c r="F9" s="26"/>
      <c r="G9" s="39"/>
      <c r="H9" s="29" t="s">
        <v>34</v>
      </c>
      <c r="I9" s="40"/>
      <c r="J9" s="30"/>
    </row>
    <row r="10" spans="1:15" ht="15.75" hidden="1" customHeight="1" x14ac:dyDescent="0.2">
      <c r="A10" s="13"/>
      <c r="B10" s="41"/>
      <c r="C10" s="42"/>
      <c r="D10" s="43"/>
      <c r="E10" s="44"/>
      <c r="F10" s="44"/>
      <c r="G10" s="45"/>
      <c r="H10" s="45"/>
      <c r="I10" s="46"/>
      <c r="J10" s="37"/>
    </row>
    <row r="11" spans="1:15" ht="24" customHeight="1" x14ac:dyDescent="0.2">
      <c r="A11" s="13"/>
      <c r="B11" s="25" t="s">
        <v>18</v>
      </c>
      <c r="C11" s="26"/>
      <c r="D11" s="240"/>
      <c r="E11" s="240"/>
      <c r="F11" s="240"/>
      <c r="G11" s="240"/>
      <c r="H11" s="29" t="s">
        <v>33</v>
      </c>
      <c r="I11" s="47"/>
      <c r="J11" s="30"/>
    </row>
    <row r="12" spans="1:15" ht="15.75" customHeight="1" x14ac:dyDescent="0.2">
      <c r="A12" s="13"/>
      <c r="B12" s="31"/>
      <c r="C12" s="28"/>
      <c r="D12" s="227"/>
      <c r="E12" s="227"/>
      <c r="F12" s="227"/>
      <c r="G12" s="227"/>
      <c r="H12" s="29" t="s">
        <v>34</v>
      </c>
      <c r="I12" s="47"/>
      <c r="J12" s="30"/>
    </row>
    <row r="13" spans="1:15" ht="15.75" customHeight="1" x14ac:dyDescent="0.2">
      <c r="A13" s="13"/>
      <c r="B13" s="32"/>
      <c r="C13" s="48"/>
      <c r="D13" s="228"/>
      <c r="E13" s="228"/>
      <c r="F13" s="228"/>
      <c r="G13" s="228"/>
      <c r="H13" s="49"/>
      <c r="I13" s="35"/>
      <c r="J13" s="37"/>
    </row>
    <row r="14" spans="1:15" ht="24" hidden="1" customHeight="1" x14ac:dyDescent="0.2">
      <c r="A14" s="13"/>
      <c r="B14" s="50" t="s">
        <v>20</v>
      </c>
      <c r="C14" s="51"/>
      <c r="D14" s="52"/>
      <c r="E14" s="53"/>
      <c r="F14" s="53"/>
      <c r="G14" s="53"/>
      <c r="H14" s="54"/>
      <c r="I14" s="53"/>
      <c r="J14" s="55"/>
    </row>
    <row r="15" spans="1:15" ht="32.25" customHeight="1" x14ac:dyDescent="0.2">
      <c r="A15" s="13"/>
      <c r="B15" s="41" t="s">
        <v>31</v>
      </c>
      <c r="C15" s="56"/>
      <c r="D15" s="45"/>
      <c r="E15" s="239"/>
      <c r="F15" s="239"/>
      <c r="G15" s="224"/>
      <c r="H15" s="224"/>
      <c r="I15" s="224" t="s">
        <v>28</v>
      </c>
      <c r="J15" s="225"/>
    </row>
    <row r="16" spans="1:15" ht="23.25" customHeight="1" x14ac:dyDescent="0.2">
      <c r="A16" s="57" t="s">
        <v>23</v>
      </c>
      <c r="B16" s="58" t="s">
        <v>23</v>
      </c>
      <c r="C16" s="59"/>
      <c r="D16" s="60"/>
      <c r="E16" s="219"/>
      <c r="F16" s="226"/>
      <c r="G16" s="219"/>
      <c r="H16" s="226"/>
      <c r="I16" s="219">
        <f>SUMIF(F47:F55,A16,I47:I55)+SUMIF(F47:F55,"PSU",I47:I55)</f>
        <v>0</v>
      </c>
      <c r="J16" s="220"/>
    </row>
    <row r="17" spans="1:10" ht="23.25" customHeight="1" x14ac:dyDescent="0.2">
      <c r="A17" s="57" t="s">
        <v>24</v>
      </c>
      <c r="B17" s="58" t="s">
        <v>24</v>
      </c>
      <c r="C17" s="59"/>
      <c r="D17" s="60"/>
      <c r="E17" s="219"/>
      <c r="F17" s="226"/>
      <c r="G17" s="219"/>
      <c r="H17" s="226"/>
      <c r="I17" s="219">
        <f>SUMIF(F47:F55,A17,I47:I55)</f>
        <v>0</v>
      </c>
      <c r="J17" s="220"/>
    </row>
    <row r="18" spans="1:10" ht="23.25" customHeight="1" x14ac:dyDescent="0.2">
      <c r="A18" s="57" t="s">
        <v>25</v>
      </c>
      <c r="B18" s="58" t="s">
        <v>25</v>
      </c>
      <c r="C18" s="59"/>
      <c r="D18" s="60"/>
      <c r="E18" s="219"/>
      <c r="F18" s="226"/>
      <c r="G18" s="219"/>
      <c r="H18" s="226"/>
      <c r="I18" s="219">
        <f>SUMIF(F47:F55,A18,I47:I55)</f>
        <v>0</v>
      </c>
      <c r="J18" s="220"/>
    </row>
    <row r="19" spans="1:10" ht="23.25" customHeight="1" x14ac:dyDescent="0.2">
      <c r="A19" s="57" t="s">
        <v>70</v>
      </c>
      <c r="B19" s="58" t="s">
        <v>26</v>
      </c>
      <c r="C19" s="59"/>
      <c r="D19" s="60"/>
      <c r="E19" s="219"/>
      <c r="F19" s="226"/>
      <c r="G19" s="219"/>
      <c r="H19" s="226"/>
      <c r="I19" s="219">
        <f>SUMIF(F47:F55,A19,I47:I55)</f>
        <v>0</v>
      </c>
      <c r="J19" s="220"/>
    </row>
    <row r="20" spans="1:10" ht="23.25" customHeight="1" x14ac:dyDescent="0.2">
      <c r="A20" s="57" t="s">
        <v>71</v>
      </c>
      <c r="B20" s="58" t="s">
        <v>27</v>
      </c>
      <c r="C20" s="59"/>
      <c r="D20" s="60"/>
      <c r="E20" s="219"/>
      <c r="F20" s="226"/>
      <c r="G20" s="219"/>
      <c r="H20" s="226"/>
      <c r="I20" s="219">
        <f>SUMIF(F47:F55,A20,I47:I55)</f>
        <v>0</v>
      </c>
      <c r="J20" s="220"/>
    </row>
    <row r="21" spans="1:10" ht="23.25" customHeight="1" x14ac:dyDescent="0.2">
      <c r="A21" s="13"/>
      <c r="B21" s="61" t="s">
        <v>28</v>
      </c>
      <c r="C21" s="62"/>
      <c r="D21" s="63"/>
      <c r="E21" s="221"/>
      <c r="F21" s="222"/>
      <c r="G21" s="221"/>
      <c r="H21" s="222"/>
      <c r="I21" s="221">
        <f>SUM(I16:J20)</f>
        <v>0</v>
      </c>
      <c r="J21" s="232"/>
    </row>
    <row r="22" spans="1:10" ht="33" customHeight="1" x14ac:dyDescent="0.2">
      <c r="A22" s="13"/>
      <c r="B22" s="64" t="s">
        <v>32</v>
      </c>
      <c r="C22" s="59"/>
      <c r="D22" s="60"/>
      <c r="E22" s="65"/>
      <c r="F22" s="66"/>
      <c r="G22" s="67"/>
      <c r="H22" s="67"/>
      <c r="I22" s="67"/>
      <c r="J22" s="68"/>
    </row>
    <row r="23" spans="1:10" ht="23.25" customHeight="1" x14ac:dyDescent="0.2">
      <c r="A23" s="13"/>
      <c r="B23" s="69" t="s">
        <v>11</v>
      </c>
      <c r="C23" s="59"/>
      <c r="D23" s="60"/>
      <c r="E23" s="70">
        <v>15</v>
      </c>
      <c r="F23" s="66" t="s">
        <v>0</v>
      </c>
      <c r="G23" s="217">
        <f>ZakladDPHSniVypocet</f>
        <v>0</v>
      </c>
      <c r="H23" s="218"/>
      <c r="I23" s="218"/>
      <c r="J23" s="68" t="str">
        <f t="shared" ref="J23:J28" si="0">Mena</f>
        <v>CZK</v>
      </c>
    </row>
    <row r="24" spans="1:10" ht="23.25" hidden="1" customHeight="1" x14ac:dyDescent="0.2">
      <c r="A24" s="13"/>
      <c r="B24" s="69" t="s">
        <v>12</v>
      </c>
      <c r="C24" s="59"/>
      <c r="D24" s="60"/>
      <c r="E24" s="70">
        <f>SazbaDPH1</f>
        <v>15</v>
      </c>
      <c r="F24" s="66" t="s">
        <v>0</v>
      </c>
      <c r="G24" s="242">
        <f>I23*E23/100</f>
        <v>0</v>
      </c>
      <c r="H24" s="243"/>
      <c r="I24" s="243"/>
      <c r="J24" s="68" t="str">
        <f t="shared" si="0"/>
        <v>CZK</v>
      </c>
    </row>
    <row r="25" spans="1:10" ht="23.25" customHeight="1" thickBot="1" x14ac:dyDescent="0.25">
      <c r="A25" s="13"/>
      <c r="B25" s="69" t="s">
        <v>13</v>
      </c>
      <c r="C25" s="59"/>
      <c r="D25" s="60"/>
      <c r="E25" s="70">
        <v>21</v>
      </c>
      <c r="F25" s="66" t="s">
        <v>0</v>
      </c>
      <c r="G25" s="217">
        <f>ZakladDPHZaklVypocet</f>
        <v>0</v>
      </c>
      <c r="H25" s="218"/>
      <c r="I25" s="218"/>
      <c r="J25" s="68" t="str">
        <f t="shared" si="0"/>
        <v>CZK</v>
      </c>
    </row>
    <row r="26" spans="1:10" ht="23.25" hidden="1" customHeight="1" x14ac:dyDescent="0.2">
      <c r="A26" s="13"/>
      <c r="B26" s="71" t="s">
        <v>14</v>
      </c>
      <c r="C26" s="72"/>
      <c r="D26" s="73"/>
      <c r="E26" s="74">
        <f>SazbaDPH2</f>
        <v>21</v>
      </c>
      <c r="F26" s="75" t="s">
        <v>0</v>
      </c>
      <c r="G26" s="213">
        <f>I25*E25/100</f>
        <v>0</v>
      </c>
      <c r="H26" s="214"/>
      <c r="I26" s="214"/>
      <c r="J26" s="76" t="str">
        <f t="shared" si="0"/>
        <v>CZK</v>
      </c>
    </row>
    <row r="27" spans="1:10" ht="23.25" hidden="1" customHeight="1" thickBot="1" x14ac:dyDescent="0.25">
      <c r="A27" s="13"/>
      <c r="B27" s="77" t="s">
        <v>4</v>
      </c>
      <c r="C27" s="78"/>
      <c r="D27" s="79"/>
      <c r="E27" s="78"/>
      <c r="F27" s="80"/>
      <c r="G27" s="215">
        <f>0</f>
        <v>0</v>
      </c>
      <c r="H27" s="215"/>
      <c r="I27" s="215"/>
      <c r="J27" s="81" t="str">
        <f t="shared" si="0"/>
        <v>CZK</v>
      </c>
    </row>
    <row r="28" spans="1:10" ht="27.75" customHeight="1" thickBot="1" x14ac:dyDescent="0.25">
      <c r="A28" s="13"/>
      <c r="B28" s="82" t="s">
        <v>22</v>
      </c>
      <c r="C28" s="83"/>
      <c r="D28" s="83"/>
      <c r="E28" s="84"/>
      <c r="F28" s="85"/>
      <c r="G28" s="223">
        <f>ZakladDPHSniVypocet+ZakladDPHZaklVypocet</f>
        <v>0</v>
      </c>
      <c r="H28" s="223"/>
      <c r="I28" s="223"/>
      <c r="J28" s="86" t="str">
        <f t="shared" si="0"/>
        <v>CZK</v>
      </c>
    </row>
    <row r="29" spans="1:10" ht="27.75" hidden="1" customHeight="1" thickBot="1" x14ac:dyDescent="0.25">
      <c r="A29" s="13"/>
      <c r="B29" s="82" t="s">
        <v>35</v>
      </c>
      <c r="C29" s="87"/>
      <c r="D29" s="87"/>
      <c r="E29" s="87"/>
      <c r="F29" s="87"/>
      <c r="G29" s="216">
        <f>ZakladDPHSni+DPHSni+ZakladDPHZakl+DPHZakl+Zaokrouhleni</f>
        <v>0</v>
      </c>
      <c r="H29" s="216"/>
      <c r="I29" s="216"/>
      <c r="J29" s="88" t="s">
        <v>49</v>
      </c>
    </row>
    <row r="30" spans="1:10" ht="12.75" customHeight="1" x14ac:dyDescent="0.2">
      <c r="A30" s="13"/>
      <c r="B30" s="13"/>
      <c r="C30" s="26"/>
      <c r="D30" s="26"/>
      <c r="E30" s="26"/>
      <c r="F30" s="26"/>
      <c r="G30" s="39"/>
      <c r="H30" s="26"/>
      <c r="I30" s="39"/>
      <c r="J30" s="89"/>
    </row>
    <row r="31" spans="1:10" ht="30" customHeight="1" x14ac:dyDescent="0.2">
      <c r="A31" s="13"/>
      <c r="B31" s="13"/>
      <c r="C31" s="26"/>
      <c r="D31" s="26"/>
      <c r="E31" s="26"/>
      <c r="F31" s="26"/>
      <c r="G31" s="39"/>
      <c r="H31" s="26"/>
      <c r="I31" s="39"/>
      <c r="J31" s="89"/>
    </row>
    <row r="32" spans="1:10" ht="18.75" customHeight="1" x14ac:dyDescent="0.2">
      <c r="A32" s="13"/>
      <c r="B32" s="90"/>
      <c r="C32" s="91" t="s">
        <v>10</v>
      </c>
      <c r="D32" s="92"/>
      <c r="E32" s="92"/>
      <c r="F32" s="91" t="s">
        <v>9</v>
      </c>
      <c r="G32" s="92"/>
      <c r="H32" s="93">
        <f ca="1">TODAY()</f>
        <v>43502</v>
      </c>
      <c r="I32" s="92"/>
      <c r="J32" s="89"/>
    </row>
    <row r="33" spans="1:10" ht="47.25" customHeight="1" x14ac:dyDescent="0.2">
      <c r="A33" s="13"/>
      <c r="B33" s="13"/>
      <c r="C33" s="26"/>
      <c r="D33" s="26"/>
      <c r="E33" s="26"/>
      <c r="F33" s="26"/>
      <c r="G33" s="39"/>
      <c r="H33" s="26"/>
      <c r="I33" s="39"/>
      <c r="J33" s="89"/>
    </row>
    <row r="34" spans="1:10" s="99" customFormat="1" ht="18.75" customHeight="1" x14ac:dyDescent="0.2">
      <c r="A34" s="94"/>
      <c r="B34" s="94"/>
      <c r="C34" s="95"/>
      <c r="D34" s="96"/>
      <c r="E34" s="96"/>
      <c r="F34" s="95"/>
      <c r="G34" s="97"/>
      <c r="H34" s="96"/>
      <c r="I34" s="97"/>
      <c r="J34" s="98"/>
    </row>
    <row r="35" spans="1:10" ht="12.75" customHeight="1" x14ac:dyDescent="0.2">
      <c r="A35" s="13"/>
      <c r="B35" s="13"/>
      <c r="C35" s="26"/>
      <c r="D35" s="241" t="s">
        <v>2</v>
      </c>
      <c r="E35" s="241"/>
      <c r="F35" s="26"/>
      <c r="G35" s="39"/>
      <c r="H35" s="100" t="s">
        <v>3</v>
      </c>
      <c r="I35" s="39"/>
      <c r="J35" s="89"/>
    </row>
    <row r="36" spans="1:10" ht="13.5" customHeight="1" thickBot="1" x14ac:dyDescent="0.25">
      <c r="A36" s="101"/>
      <c r="B36" s="101"/>
      <c r="C36" s="102"/>
      <c r="D36" s="102"/>
      <c r="E36" s="102"/>
      <c r="F36" s="102"/>
      <c r="G36" s="103"/>
      <c r="H36" s="102"/>
      <c r="I36" s="103"/>
      <c r="J36" s="104"/>
    </row>
    <row r="37" spans="1:10" ht="27" hidden="1" customHeight="1" x14ac:dyDescent="0.25">
      <c r="B37" s="105" t="s">
        <v>15</v>
      </c>
      <c r="C37" s="106"/>
      <c r="D37" s="106"/>
      <c r="E37" s="106"/>
      <c r="F37" s="107"/>
      <c r="G37" s="107"/>
      <c r="H37" s="107"/>
      <c r="I37" s="107"/>
      <c r="J37" s="106"/>
    </row>
    <row r="38" spans="1:10" ht="25.5" hidden="1" customHeight="1" x14ac:dyDescent="0.2">
      <c r="A38" s="108" t="s">
        <v>37</v>
      </c>
      <c r="B38" s="109" t="s">
        <v>16</v>
      </c>
      <c r="C38" s="110" t="s">
        <v>5</v>
      </c>
      <c r="D38" s="111"/>
      <c r="E38" s="111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4" t="s">
        <v>1</v>
      </c>
      <c r="J38" s="115" t="s">
        <v>0</v>
      </c>
    </row>
    <row r="39" spans="1:10" ht="25.5" hidden="1" customHeight="1" x14ac:dyDescent="0.2">
      <c r="A39" s="108">
        <v>0</v>
      </c>
      <c r="B39" s="116" t="s">
        <v>47</v>
      </c>
      <c r="C39" s="244" t="s">
        <v>46</v>
      </c>
      <c r="D39" s="245"/>
      <c r="E39" s="245"/>
      <c r="F39" s="117">
        <f>'Rozpočet Pol'!AC55</f>
        <v>0</v>
      </c>
      <c r="G39" s="118">
        <f>'Rozpočet Pol'!AD55</f>
        <v>0</v>
      </c>
      <c r="H39" s="119"/>
      <c r="I39" s="120">
        <f>F39+G39+H39</f>
        <v>0</v>
      </c>
      <c r="J39" s="121" t="str">
        <f>IF(CenaCelkemVypocet=0,"",I39/CenaCelkemVypocet*100)</f>
        <v/>
      </c>
    </row>
    <row r="40" spans="1:10" ht="25.5" hidden="1" customHeight="1" x14ac:dyDescent="0.2">
      <c r="A40" s="108"/>
      <c r="B40" s="246" t="s">
        <v>48</v>
      </c>
      <c r="C40" s="247"/>
      <c r="D40" s="247"/>
      <c r="E40" s="247"/>
      <c r="F40" s="122">
        <f>SUMIF(A39:A39,"=1",F39:F39)</f>
        <v>0</v>
      </c>
      <c r="G40" s="123">
        <f>SUMIF(A39:A39,"=1",G39:G39)</f>
        <v>0</v>
      </c>
      <c r="H40" s="123">
        <f>SUMIF(A39:A39,"=1",H39:H39)</f>
        <v>0</v>
      </c>
      <c r="I40" s="124">
        <f>SUMIF(A39:A39,"=1",I39:I39)</f>
        <v>0</v>
      </c>
      <c r="J40" s="125">
        <f>SUMIF(A39:A39,"=1",J39:J39)</f>
        <v>0</v>
      </c>
    </row>
    <row r="44" spans="1:10" ht="15.75" x14ac:dyDescent="0.25">
      <c r="B44" s="126" t="s">
        <v>50</v>
      </c>
    </row>
    <row r="46" spans="1:10" ht="25.5" customHeight="1" x14ac:dyDescent="0.2">
      <c r="A46" s="128"/>
      <c r="B46" s="129" t="s">
        <v>16</v>
      </c>
      <c r="C46" s="129" t="s">
        <v>5</v>
      </c>
      <c r="D46" s="130"/>
      <c r="E46" s="130"/>
      <c r="F46" s="131" t="s">
        <v>51</v>
      </c>
      <c r="G46" s="131"/>
      <c r="H46" s="131"/>
      <c r="I46" s="248" t="s">
        <v>28</v>
      </c>
      <c r="J46" s="248"/>
    </row>
    <row r="47" spans="1:10" ht="25.5" customHeight="1" x14ac:dyDescent="0.2">
      <c r="A47" s="132"/>
      <c r="B47" s="133" t="s">
        <v>52</v>
      </c>
      <c r="C47" s="250" t="s">
        <v>53</v>
      </c>
      <c r="D47" s="251"/>
      <c r="E47" s="251"/>
      <c r="F47" s="134" t="s">
        <v>23</v>
      </c>
      <c r="G47" s="135"/>
      <c r="H47" s="135"/>
      <c r="I47" s="249">
        <f>'Rozpočet Pol'!G8</f>
        <v>0</v>
      </c>
      <c r="J47" s="249"/>
    </row>
    <row r="48" spans="1:10" ht="25.5" customHeight="1" x14ac:dyDescent="0.2">
      <c r="A48" s="132"/>
      <c r="B48" s="136" t="s">
        <v>54</v>
      </c>
      <c r="C48" s="234" t="s">
        <v>55</v>
      </c>
      <c r="D48" s="235"/>
      <c r="E48" s="235"/>
      <c r="F48" s="137" t="s">
        <v>24</v>
      </c>
      <c r="G48" s="138"/>
      <c r="H48" s="138"/>
      <c r="I48" s="233">
        <f>'Rozpočet Pol'!G10</f>
        <v>0</v>
      </c>
      <c r="J48" s="233"/>
    </row>
    <row r="49" spans="1:10" ht="25.5" customHeight="1" x14ac:dyDescent="0.2">
      <c r="A49" s="132"/>
      <c r="B49" s="136" t="s">
        <v>56</v>
      </c>
      <c r="C49" s="234" t="s">
        <v>57</v>
      </c>
      <c r="D49" s="235"/>
      <c r="E49" s="235"/>
      <c r="F49" s="137" t="s">
        <v>24</v>
      </c>
      <c r="G49" s="138"/>
      <c r="H49" s="138"/>
      <c r="I49" s="233">
        <f>'Rozpočet Pol'!G15</f>
        <v>0</v>
      </c>
      <c r="J49" s="233"/>
    </row>
    <row r="50" spans="1:10" ht="25.5" customHeight="1" x14ac:dyDescent="0.2">
      <c r="A50" s="132"/>
      <c r="B50" s="136" t="s">
        <v>58</v>
      </c>
      <c r="C50" s="234" t="s">
        <v>59</v>
      </c>
      <c r="D50" s="235"/>
      <c r="E50" s="235"/>
      <c r="F50" s="137" t="s">
        <v>24</v>
      </c>
      <c r="G50" s="138"/>
      <c r="H50" s="138"/>
      <c r="I50" s="233">
        <f>'Rozpočet Pol'!G19</f>
        <v>0</v>
      </c>
      <c r="J50" s="233"/>
    </row>
    <row r="51" spans="1:10" ht="25.5" customHeight="1" x14ac:dyDescent="0.2">
      <c r="A51" s="132"/>
      <c r="B51" s="136" t="s">
        <v>60</v>
      </c>
      <c r="C51" s="234" t="s">
        <v>61</v>
      </c>
      <c r="D51" s="235"/>
      <c r="E51" s="235"/>
      <c r="F51" s="137" t="s">
        <v>24</v>
      </c>
      <c r="G51" s="138"/>
      <c r="H51" s="138"/>
      <c r="I51" s="233">
        <f>'Rozpočet Pol'!G28</f>
        <v>0</v>
      </c>
      <c r="J51" s="233"/>
    </row>
    <row r="52" spans="1:10" ht="25.5" customHeight="1" x14ac:dyDescent="0.2">
      <c r="A52" s="132"/>
      <c r="B52" s="136" t="s">
        <v>62</v>
      </c>
      <c r="C52" s="234" t="s">
        <v>63</v>
      </c>
      <c r="D52" s="235"/>
      <c r="E52" s="235"/>
      <c r="F52" s="137" t="s">
        <v>24</v>
      </c>
      <c r="G52" s="138"/>
      <c r="H52" s="138"/>
      <c r="I52" s="233">
        <f>'Rozpočet Pol'!G34</f>
        <v>0</v>
      </c>
      <c r="J52" s="233"/>
    </row>
    <row r="53" spans="1:10" ht="25.5" customHeight="1" x14ac:dyDescent="0.2">
      <c r="A53" s="132"/>
      <c r="B53" s="136" t="s">
        <v>64</v>
      </c>
      <c r="C53" s="234" t="s">
        <v>65</v>
      </c>
      <c r="D53" s="235"/>
      <c r="E53" s="235"/>
      <c r="F53" s="137" t="s">
        <v>24</v>
      </c>
      <c r="G53" s="138"/>
      <c r="H53" s="138"/>
      <c r="I53" s="233">
        <f>'Rozpočet Pol'!G36</f>
        <v>0</v>
      </c>
      <c r="J53" s="233"/>
    </row>
    <row r="54" spans="1:10" ht="25.5" customHeight="1" x14ac:dyDescent="0.2">
      <c r="A54" s="132"/>
      <c r="B54" s="136" t="s">
        <v>66</v>
      </c>
      <c r="C54" s="234" t="s">
        <v>67</v>
      </c>
      <c r="D54" s="235"/>
      <c r="E54" s="235"/>
      <c r="F54" s="137" t="s">
        <v>24</v>
      </c>
      <c r="G54" s="138"/>
      <c r="H54" s="138"/>
      <c r="I54" s="233">
        <f>'Rozpočet Pol'!G44</f>
        <v>0</v>
      </c>
      <c r="J54" s="233"/>
    </row>
    <row r="55" spans="1:10" ht="25.5" customHeight="1" x14ac:dyDescent="0.2">
      <c r="A55" s="132"/>
      <c r="B55" s="139" t="s">
        <v>68</v>
      </c>
      <c r="C55" s="253" t="s">
        <v>69</v>
      </c>
      <c r="D55" s="254"/>
      <c r="E55" s="254"/>
      <c r="F55" s="140" t="s">
        <v>24</v>
      </c>
      <c r="G55" s="141"/>
      <c r="H55" s="141"/>
      <c r="I55" s="252">
        <f>'Rozpočet Pol'!G52</f>
        <v>0</v>
      </c>
      <c r="J55" s="252"/>
    </row>
    <row r="56" spans="1:10" ht="25.5" customHeight="1" x14ac:dyDescent="0.2">
      <c r="A56" s="142"/>
      <c r="B56" s="143" t="s">
        <v>1</v>
      </c>
      <c r="C56" s="143"/>
      <c r="D56" s="144"/>
      <c r="E56" s="144"/>
      <c r="F56" s="145"/>
      <c r="G56" s="146"/>
      <c r="H56" s="146"/>
      <c r="I56" s="255">
        <f>SUM(I47:I55)</f>
        <v>0</v>
      </c>
      <c r="J56" s="255"/>
    </row>
    <row r="57" spans="1:10" x14ac:dyDescent="0.2">
      <c r="F57" s="147"/>
      <c r="G57" s="148"/>
      <c r="H57" s="147"/>
      <c r="I57" s="148"/>
      <c r="J57" s="148"/>
    </row>
    <row r="58" spans="1:10" x14ac:dyDescent="0.2">
      <c r="F58" s="147"/>
      <c r="G58" s="148"/>
      <c r="H58" s="147"/>
      <c r="I58" s="148"/>
      <c r="J58" s="148"/>
    </row>
    <row r="59" spans="1:10" x14ac:dyDescent="0.2">
      <c r="F59" s="147"/>
      <c r="G59" s="148"/>
      <c r="H59" s="147"/>
      <c r="I59" s="148"/>
      <c r="J59" s="148"/>
    </row>
  </sheetData>
  <sheetProtection password="EF2E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8" t="s">
        <v>41</v>
      </c>
      <c r="B2" s="7"/>
      <c r="C2" s="258"/>
      <c r="D2" s="258"/>
      <c r="E2" s="258"/>
      <c r="F2" s="258"/>
      <c r="G2" s="259"/>
    </row>
    <row r="3" spans="1:7" ht="24.95" hidden="1" customHeight="1" x14ac:dyDescent="0.2">
      <c r="A3" s="8" t="s">
        <v>7</v>
      </c>
      <c r="B3" s="7"/>
      <c r="C3" s="258"/>
      <c r="D3" s="258"/>
      <c r="E3" s="258"/>
      <c r="F3" s="258"/>
      <c r="G3" s="259"/>
    </row>
    <row r="4" spans="1:7" ht="24.95" hidden="1" customHeight="1" x14ac:dyDescent="0.2">
      <c r="A4" s="8" t="s">
        <v>8</v>
      </c>
      <c r="B4" s="7"/>
      <c r="C4" s="258"/>
      <c r="D4" s="258"/>
      <c r="E4" s="258"/>
      <c r="F4" s="258"/>
      <c r="G4" s="25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5"/>
  <sheetViews>
    <sheetView tabSelected="1" topLeftCell="A18" zoomScale="150" zoomScaleNormal="150" workbookViewId="0">
      <selection activeCell="F47" sqref="F47"/>
    </sheetView>
  </sheetViews>
  <sheetFormatPr defaultRowHeight="12.75" outlineLevelRow="1" x14ac:dyDescent="0.2"/>
  <cols>
    <col min="1" max="1" width="4.28515625" style="12" customWidth="1"/>
    <col min="2" max="2" width="14.42578125" style="206" customWidth="1"/>
    <col min="3" max="3" width="38.28515625" style="206" customWidth="1"/>
    <col min="4" max="4" width="4.5703125" style="12" customWidth="1"/>
    <col min="5" max="5" width="10.5703125" style="12" customWidth="1"/>
    <col min="6" max="6" width="9.85546875" style="12" customWidth="1"/>
    <col min="7" max="7" width="12.7109375" style="12" customWidth="1"/>
    <col min="8" max="21" width="0" style="12" hidden="1" customWidth="1"/>
    <col min="22" max="28" width="9.140625" style="12"/>
    <col min="29" max="39" width="0" style="12" hidden="1" customWidth="1"/>
    <col min="40" max="16384" width="9.140625" style="12"/>
  </cols>
  <sheetData>
    <row r="1" spans="1:60" ht="15.75" customHeight="1" x14ac:dyDescent="0.25">
      <c r="A1" s="272" t="s">
        <v>6</v>
      </c>
      <c r="B1" s="272"/>
      <c r="C1" s="272"/>
      <c r="D1" s="272"/>
      <c r="E1" s="272"/>
      <c r="F1" s="272"/>
      <c r="G1" s="272"/>
      <c r="AE1" s="12" t="s">
        <v>73</v>
      </c>
    </row>
    <row r="2" spans="1:60" ht="24.95" customHeight="1" x14ac:dyDescent="0.2">
      <c r="A2" s="149" t="s">
        <v>72</v>
      </c>
      <c r="B2" s="150"/>
      <c r="C2" s="273" t="s">
        <v>46</v>
      </c>
      <c r="D2" s="274"/>
      <c r="E2" s="274"/>
      <c r="F2" s="274"/>
      <c r="G2" s="275"/>
      <c r="AE2" s="12" t="s">
        <v>74</v>
      </c>
    </row>
    <row r="3" spans="1:60" ht="24.95" customHeight="1" x14ac:dyDescent="0.2">
      <c r="A3" s="151" t="s">
        <v>7</v>
      </c>
      <c r="B3" s="152"/>
      <c r="C3" s="276" t="s">
        <v>43</v>
      </c>
      <c r="D3" s="277"/>
      <c r="E3" s="277"/>
      <c r="F3" s="277"/>
      <c r="G3" s="278"/>
      <c r="AE3" s="12" t="s">
        <v>75</v>
      </c>
    </row>
    <row r="4" spans="1:60" ht="24.95" hidden="1" customHeight="1" x14ac:dyDescent="0.2">
      <c r="A4" s="151" t="s">
        <v>8</v>
      </c>
      <c r="B4" s="152"/>
      <c r="C4" s="276"/>
      <c r="D4" s="277"/>
      <c r="E4" s="277"/>
      <c r="F4" s="277"/>
      <c r="G4" s="278"/>
      <c r="AE4" s="12" t="s">
        <v>76</v>
      </c>
    </row>
    <row r="5" spans="1:60" hidden="1" x14ac:dyDescent="0.2">
      <c r="A5" s="153" t="s">
        <v>77</v>
      </c>
      <c r="B5" s="154"/>
      <c r="C5" s="155"/>
      <c r="D5" s="156"/>
      <c r="E5" s="156"/>
      <c r="F5" s="156"/>
      <c r="G5" s="157"/>
      <c r="AE5" s="12" t="s">
        <v>78</v>
      </c>
    </row>
    <row r="7" spans="1:60" ht="38.25" x14ac:dyDescent="0.2">
      <c r="A7" s="158" t="s">
        <v>79</v>
      </c>
      <c r="B7" s="159" t="s">
        <v>80</v>
      </c>
      <c r="C7" s="159" t="s">
        <v>81</v>
      </c>
      <c r="D7" s="158" t="s">
        <v>82</v>
      </c>
      <c r="E7" s="158" t="s">
        <v>83</v>
      </c>
      <c r="F7" s="160" t="s">
        <v>84</v>
      </c>
      <c r="G7" s="161" t="s">
        <v>28</v>
      </c>
      <c r="H7" s="162" t="s">
        <v>29</v>
      </c>
      <c r="I7" s="162" t="s">
        <v>85</v>
      </c>
      <c r="J7" s="162" t="s">
        <v>30</v>
      </c>
      <c r="K7" s="162" t="s">
        <v>86</v>
      </c>
      <c r="L7" s="162" t="s">
        <v>87</v>
      </c>
      <c r="M7" s="162" t="s">
        <v>88</v>
      </c>
      <c r="N7" s="162" t="s">
        <v>89</v>
      </c>
      <c r="O7" s="162" t="s">
        <v>90</v>
      </c>
      <c r="P7" s="162" t="s">
        <v>91</v>
      </c>
      <c r="Q7" s="162" t="s">
        <v>92</v>
      </c>
      <c r="R7" s="162" t="s">
        <v>93</v>
      </c>
      <c r="S7" s="162" t="s">
        <v>94</v>
      </c>
      <c r="T7" s="162" t="s">
        <v>95</v>
      </c>
      <c r="U7" s="163" t="s">
        <v>96</v>
      </c>
    </row>
    <row r="8" spans="1:60" x14ac:dyDescent="0.2">
      <c r="A8" s="164" t="s">
        <v>97</v>
      </c>
      <c r="B8" s="165" t="s">
        <v>52</v>
      </c>
      <c r="C8" s="166" t="s">
        <v>184</v>
      </c>
      <c r="D8" s="167"/>
      <c r="E8" s="168"/>
      <c r="F8" s="169"/>
      <c r="G8" s="169">
        <f>SUMIF(AE9:AE9,"&lt;&gt;NOR",G9:G9)</f>
        <v>0</v>
      </c>
      <c r="H8" s="169"/>
      <c r="I8" s="169">
        <f>SUM(I9:I9)</f>
        <v>0</v>
      </c>
      <c r="J8" s="169"/>
      <c r="K8" s="169">
        <f>SUM(K9:K9)</f>
        <v>0</v>
      </c>
      <c r="L8" s="169"/>
      <c r="M8" s="169">
        <f>SUM(M9:M9)</f>
        <v>0</v>
      </c>
      <c r="N8" s="170"/>
      <c r="O8" s="170">
        <f>SUM(O9:O9)</f>
        <v>0</v>
      </c>
      <c r="P8" s="170"/>
      <c r="Q8" s="170">
        <f>SUM(Q9:Q9)</f>
        <v>0</v>
      </c>
      <c r="R8" s="170"/>
      <c r="S8" s="170"/>
      <c r="T8" s="164"/>
      <c r="U8" s="170">
        <f>SUM(U9:U9)</f>
        <v>16</v>
      </c>
      <c r="AE8" s="12" t="s">
        <v>98</v>
      </c>
    </row>
    <row r="9" spans="1:60" outlineLevel="1" x14ac:dyDescent="0.2">
      <c r="A9" s="171">
        <v>1</v>
      </c>
      <c r="B9" s="172" t="s">
        <v>99</v>
      </c>
      <c r="C9" s="173" t="s">
        <v>100</v>
      </c>
      <c r="D9" s="174" t="s">
        <v>101</v>
      </c>
      <c r="E9" s="175">
        <v>16</v>
      </c>
      <c r="F9" s="9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8">
        <v>0</v>
      </c>
      <c r="O9" s="178">
        <f>ROUND(E9*N9,5)</f>
        <v>0</v>
      </c>
      <c r="P9" s="178">
        <v>0</v>
      </c>
      <c r="Q9" s="178">
        <f>ROUND(E9*P9,5)</f>
        <v>0</v>
      </c>
      <c r="R9" s="178"/>
      <c r="S9" s="178"/>
      <c r="T9" s="179">
        <v>1</v>
      </c>
      <c r="U9" s="178">
        <f>ROUND(E9*T9,2)</f>
        <v>16</v>
      </c>
      <c r="V9" s="180"/>
      <c r="W9" s="180"/>
      <c r="X9" s="180"/>
      <c r="Y9" s="180"/>
      <c r="Z9" s="180"/>
      <c r="AA9" s="180"/>
      <c r="AB9" s="180"/>
      <c r="AC9" s="180"/>
      <c r="AD9" s="180"/>
      <c r="AE9" s="180" t="s">
        <v>102</v>
      </c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</row>
    <row r="10" spans="1:60" x14ac:dyDescent="0.2">
      <c r="A10" s="181" t="s">
        <v>97</v>
      </c>
      <c r="B10" s="182" t="s">
        <v>54</v>
      </c>
      <c r="C10" s="183" t="s">
        <v>185</v>
      </c>
      <c r="D10" s="184"/>
      <c r="E10" s="185"/>
      <c r="F10" s="208"/>
      <c r="G10" s="186">
        <f>SUMIF(AE11:AE14,"&lt;&gt;NOR",G11:G14)</f>
        <v>0</v>
      </c>
      <c r="H10" s="186"/>
      <c r="I10" s="186">
        <f>SUM(I11:I14)</f>
        <v>0</v>
      </c>
      <c r="J10" s="186"/>
      <c r="K10" s="186">
        <f>SUM(K11:K14)</f>
        <v>0</v>
      </c>
      <c r="L10" s="186"/>
      <c r="M10" s="186">
        <f>SUM(M11:M14)</f>
        <v>0</v>
      </c>
      <c r="N10" s="187"/>
      <c r="O10" s="187">
        <f>SUM(O11:O14)</f>
        <v>1.214E-2</v>
      </c>
      <c r="P10" s="187"/>
      <c r="Q10" s="187">
        <f>SUM(Q11:Q14)</f>
        <v>0</v>
      </c>
      <c r="R10" s="187"/>
      <c r="S10" s="187"/>
      <c r="T10" s="188"/>
      <c r="U10" s="187">
        <f>SUM(U11:U14)</f>
        <v>3.21</v>
      </c>
      <c r="AE10" s="12" t="s">
        <v>98</v>
      </c>
    </row>
    <row r="11" spans="1:60" outlineLevel="1" x14ac:dyDescent="0.2">
      <c r="A11" s="171">
        <v>2</v>
      </c>
      <c r="B11" s="172" t="s">
        <v>103</v>
      </c>
      <c r="C11" s="173" t="s">
        <v>104</v>
      </c>
      <c r="D11" s="174" t="s">
        <v>105</v>
      </c>
      <c r="E11" s="175">
        <v>4</v>
      </c>
      <c r="F11" s="9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8">
        <v>0</v>
      </c>
      <c r="O11" s="178">
        <f>ROUND(E11*N11,5)</f>
        <v>0</v>
      </c>
      <c r="P11" s="178">
        <v>0</v>
      </c>
      <c r="Q11" s="178">
        <f>ROUND(E11*P11,5)</f>
        <v>0</v>
      </c>
      <c r="R11" s="178"/>
      <c r="S11" s="178"/>
      <c r="T11" s="179">
        <v>0.5</v>
      </c>
      <c r="U11" s="178">
        <f>ROUND(E11*T11,2)</f>
        <v>2</v>
      </c>
      <c r="V11" s="180"/>
      <c r="W11" s="180"/>
      <c r="X11" s="180"/>
      <c r="Y11" s="180"/>
      <c r="Z11" s="180"/>
      <c r="AA11" s="180"/>
      <c r="AB11" s="180"/>
      <c r="AC11" s="180"/>
      <c r="AD11" s="180"/>
      <c r="AE11" s="180" t="s">
        <v>102</v>
      </c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</row>
    <row r="12" spans="1:60" outlineLevel="1" x14ac:dyDescent="0.2">
      <c r="A12" s="171">
        <v>3</v>
      </c>
      <c r="B12" s="172" t="s">
        <v>106</v>
      </c>
      <c r="C12" s="173" t="s">
        <v>107</v>
      </c>
      <c r="D12" s="174" t="s">
        <v>108</v>
      </c>
      <c r="E12" s="175">
        <v>2</v>
      </c>
      <c r="F12" s="9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8">
        <v>2.0500000000000002E-3</v>
      </c>
      <c r="O12" s="178">
        <f>ROUND(E12*N12,5)</f>
        <v>4.1000000000000003E-3</v>
      </c>
      <c r="P12" s="178">
        <v>0</v>
      </c>
      <c r="Q12" s="178">
        <f>ROUND(E12*P12,5)</f>
        <v>0</v>
      </c>
      <c r="R12" s="178"/>
      <c r="S12" s="178"/>
      <c r="T12" s="179">
        <v>0.60699999999999998</v>
      </c>
      <c r="U12" s="178">
        <f>ROUND(E12*T12,2)</f>
        <v>1.21</v>
      </c>
      <c r="V12" s="180"/>
      <c r="W12" s="180"/>
      <c r="X12" s="180"/>
      <c r="Y12" s="180"/>
      <c r="Z12" s="180"/>
      <c r="AA12" s="180"/>
      <c r="AB12" s="180"/>
      <c r="AC12" s="180"/>
      <c r="AD12" s="180"/>
      <c r="AE12" s="180" t="s">
        <v>102</v>
      </c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  <c r="BH12" s="180"/>
    </row>
    <row r="13" spans="1:60" ht="22.5" outlineLevel="1" x14ac:dyDescent="0.2">
      <c r="A13" s="171">
        <v>4</v>
      </c>
      <c r="B13" s="172" t="s">
        <v>109</v>
      </c>
      <c r="C13" s="173" t="s">
        <v>110</v>
      </c>
      <c r="D13" s="174" t="s">
        <v>111</v>
      </c>
      <c r="E13" s="175">
        <v>4</v>
      </c>
      <c r="F13" s="9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8">
        <v>3.1E-4</v>
      </c>
      <c r="O13" s="178">
        <f>ROUND(E13*N13,5)</f>
        <v>1.24E-3</v>
      </c>
      <c r="P13" s="178">
        <v>0</v>
      </c>
      <c r="Q13" s="178">
        <f>ROUND(E13*P13,5)</f>
        <v>0</v>
      </c>
      <c r="R13" s="178"/>
      <c r="S13" s="178"/>
      <c r="T13" s="179">
        <v>0</v>
      </c>
      <c r="U13" s="178">
        <f>ROUND(E13*T13,2)</f>
        <v>0</v>
      </c>
      <c r="V13" s="180"/>
      <c r="W13" s="180"/>
      <c r="X13" s="180"/>
      <c r="Y13" s="180"/>
      <c r="Z13" s="180"/>
      <c r="AA13" s="180"/>
      <c r="AB13" s="180"/>
      <c r="AC13" s="180"/>
      <c r="AD13" s="180"/>
      <c r="AE13" s="180" t="s">
        <v>112</v>
      </c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0"/>
      <c r="BF13" s="180"/>
      <c r="BG13" s="180"/>
      <c r="BH13" s="180"/>
    </row>
    <row r="14" spans="1:60" ht="22.5" outlineLevel="1" x14ac:dyDescent="0.2">
      <c r="A14" s="171">
        <v>5</v>
      </c>
      <c r="B14" s="172" t="s">
        <v>113</v>
      </c>
      <c r="C14" s="173" t="s">
        <v>114</v>
      </c>
      <c r="D14" s="174" t="s">
        <v>111</v>
      </c>
      <c r="E14" s="175">
        <v>8</v>
      </c>
      <c r="F14" s="9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8">
        <v>8.4999999999999995E-4</v>
      </c>
      <c r="O14" s="178">
        <f>ROUND(E14*N14,5)</f>
        <v>6.7999999999999996E-3</v>
      </c>
      <c r="P14" s="178">
        <v>0</v>
      </c>
      <c r="Q14" s="178">
        <f>ROUND(E14*P14,5)</f>
        <v>0</v>
      </c>
      <c r="R14" s="178"/>
      <c r="S14" s="178"/>
      <c r="T14" s="179">
        <v>0</v>
      </c>
      <c r="U14" s="178">
        <f>ROUND(E14*T14,2)</f>
        <v>0</v>
      </c>
      <c r="V14" s="180"/>
      <c r="W14" s="180"/>
      <c r="X14" s="180"/>
      <c r="Y14" s="180"/>
      <c r="Z14" s="180"/>
      <c r="AA14" s="180"/>
      <c r="AB14" s="180"/>
      <c r="AC14" s="180"/>
      <c r="AD14" s="180"/>
      <c r="AE14" s="180" t="s">
        <v>112</v>
      </c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</row>
    <row r="15" spans="1:60" x14ac:dyDescent="0.2">
      <c r="A15" s="181" t="s">
        <v>97</v>
      </c>
      <c r="B15" s="182" t="s">
        <v>56</v>
      </c>
      <c r="C15" s="183" t="s">
        <v>186</v>
      </c>
      <c r="D15" s="184"/>
      <c r="E15" s="185"/>
      <c r="F15" s="208"/>
      <c r="G15" s="186">
        <f>SUMIF(AE16:AE18,"&lt;&gt;NOR",G16:G18)</f>
        <v>0</v>
      </c>
      <c r="H15" s="186"/>
      <c r="I15" s="186">
        <f>SUM(I16:I18)</f>
        <v>0</v>
      </c>
      <c r="J15" s="186"/>
      <c r="K15" s="186">
        <f>SUM(K16:K18)</f>
        <v>0</v>
      </c>
      <c r="L15" s="186"/>
      <c r="M15" s="186">
        <f>SUM(M16:M18)</f>
        <v>0</v>
      </c>
      <c r="N15" s="187"/>
      <c r="O15" s="187">
        <f>SUM(O16:O18)</f>
        <v>3.644E-2</v>
      </c>
      <c r="P15" s="187"/>
      <c r="Q15" s="187">
        <f>SUM(Q16:Q18)</f>
        <v>0</v>
      </c>
      <c r="R15" s="187"/>
      <c r="S15" s="187"/>
      <c r="T15" s="188"/>
      <c r="U15" s="187">
        <f>SUM(U16:U18)</f>
        <v>5.12</v>
      </c>
      <c r="AE15" s="12" t="s">
        <v>98</v>
      </c>
    </row>
    <row r="16" spans="1:60" outlineLevel="1" x14ac:dyDescent="0.2">
      <c r="A16" s="171">
        <v>6</v>
      </c>
      <c r="B16" s="172" t="s">
        <v>115</v>
      </c>
      <c r="C16" s="173" t="s">
        <v>116</v>
      </c>
      <c r="D16" s="174" t="s">
        <v>111</v>
      </c>
      <c r="E16" s="175">
        <v>16</v>
      </c>
      <c r="F16" s="9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8">
        <v>3.4000000000000002E-4</v>
      </c>
      <c r="O16" s="178">
        <f>ROUND(E16*N16,5)</f>
        <v>5.4400000000000004E-3</v>
      </c>
      <c r="P16" s="178">
        <v>0</v>
      </c>
      <c r="Q16" s="178">
        <f>ROUND(E16*P16,5)</f>
        <v>0</v>
      </c>
      <c r="R16" s="178"/>
      <c r="S16" s="178"/>
      <c r="T16" s="179">
        <v>0.32</v>
      </c>
      <c r="U16" s="178">
        <f>ROUND(E16*T16,2)</f>
        <v>5.12</v>
      </c>
      <c r="V16" s="180"/>
      <c r="W16" s="180"/>
      <c r="X16" s="180"/>
      <c r="Y16" s="180"/>
      <c r="Z16" s="180"/>
      <c r="AA16" s="180"/>
      <c r="AB16" s="180"/>
      <c r="AC16" s="180"/>
      <c r="AD16" s="180"/>
      <c r="AE16" s="180" t="s">
        <v>102</v>
      </c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0"/>
      <c r="AZ16" s="180"/>
      <c r="BA16" s="180"/>
      <c r="BB16" s="180"/>
      <c r="BC16" s="180"/>
      <c r="BD16" s="180"/>
      <c r="BE16" s="180"/>
      <c r="BF16" s="180"/>
      <c r="BG16" s="180"/>
      <c r="BH16" s="180"/>
    </row>
    <row r="17" spans="1:60" outlineLevel="1" x14ac:dyDescent="0.2">
      <c r="A17" s="171">
        <v>7</v>
      </c>
      <c r="B17" s="172" t="s">
        <v>117</v>
      </c>
      <c r="C17" s="173" t="s">
        <v>118</v>
      </c>
      <c r="D17" s="174" t="s">
        <v>105</v>
      </c>
      <c r="E17" s="175">
        <v>1</v>
      </c>
      <c r="F17" s="9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78">
        <v>3.1E-2</v>
      </c>
      <c r="O17" s="178">
        <f>ROUND(E17*N17,5)</f>
        <v>3.1E-2</v>
      </c>
      <c r="P17" s="178">
        <v>0</v>
      </c>
      <c r="Q17" s="178">
        <f>ROUND(E17*P17,5)</f>
        <v>0</v>
      </c>
      <c r="R17" s="178"/>
      <c r="S17" s="178"/>
      <c r="T17" s="179">
        <v>0</v>
      </c>
      <c r="U17" s="178">
        <f>ROUND(E17*T17,2)</f>
        <v>0</v>
      </c>
      <c r="V17" s="180"/>
      <c r="W17" s="180"/>
      <c r="X17" s="180"/>
      <c r="Y17" s="180"/>
      <c r="Z17" s="180"/>
      <c r="AA17" s="180"/>
      <c r="AB17" s="180"/>
      <c r="AC17" s="180"/>
      <c r="AD17" s="180"/>
      <c r="AE17" s="180" t="s">
        <v>112</v>
      </c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</row>
    <row r="18" spans="1:60" outlineLevel="1" x14ac:dyDescent="0.2">
      <c r="A18" s="171">
        <v>8</v>
      </c>
      <c r="B18" s="172" t="s">
        <v>119</v>
      </c>
      <c r="C18" s="173" t="s">
        <v>120</v>
      </c>
      <c r="D18" s="174" t="s">
        <v>105</v>
      </c>
      <c r="E18" s="175">
        <v>1</v>
      </c>
      <c r="F18" s="9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8">
        <v>0</v>
      </c>
      <c r="O18" s="178">
        <f>ROUND(E18*N18,5)</f>
        <v>0</v>
      </c>
      <c r="P18" s="178">
        <v>0</v>
      </c>
      <c r="Q18" s="178">
        <f>ROUND(E18*P18,5)</f>
        <v>0</v>
      </c>
      <c r="R18" s="178"/>
      <c r="S18" s="178"/>
      <c r="T18" s="179">
        <v>0</v>
      </c>
      <c r="U18" s="178">
        <f>ROUND(E18*T18,2)</f>
        <v>0</v>
      </c>
      <c r="V18" s="180"/>
      <c r="W18" s="180"/>
      <c r="X18" s="180"/>
      <c r="Y18" s="180"/>
      <c r="Z18" s="180"/>
      <c r="AA18" s="180"/>
      <c r="AB18" s="180"/>
      <c r="AC18" s="180"/>
      <c r="AD18" s="180"/>
      <c r="AE18" s="180" t="s">
        <v>112</v>
      </c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180"/>
      <c r="BE18" s="180"/>
      <c r="BF18" s="180"/>
      <c r="BG18" s="180"/>
      <c r="BH18" s="180"/>
    </row>
    <row r="19" spans="1:60" x14ac:dyDescent="0.2">
      <c r="A19" s="181" t="s">
        <v>97</v>
      </c>
      <c r="B19" s="182" t="s">
        <v>58</v>
      </c>
      <c r="C19" s="183" t="s">
        <v>187</v>
      </c>
      <c r="D19" s="184"/>
      <c r="E19" s="185"/>
      <c r="F19" s="208"/>
      <c r="G19" s="186">
        <f>SUMIF(AE20:AE27,"&lt;&gt;NOR",G20:G27)</f>
        <v>0</v>
      </c>
      <c r="H19" s="186"/>
      <c r="I19" s="186">
        <f>SUM(I20:I27)</f>
        <v>0</v>
      </c>
      <c r="J19" s="186"/>
      <c r="K19" s="186">
        <f>SUM(K20:K27)</f>
        <v>0</v>
      </c>
      <c r="L19" s="186"/>
      <c r="M19" s="186">
        <f>SUM(M20:M27)</f>
        <v>0</v>
      </c>
      <c r="N19" s="187"/>
      <c r="O19" s="187">
        <f>SUM(O20:O27)</f>
        <v>9.0060000000000001E-2</v>
      </c>
      <c r="P19" s="187"/>
      <c r="Q19" s="187">
        <f>SUM(Q20:Q27)</f>
        <v>1.29E-2</v>
      </c>
      <c r="R19" s="187"/>
      <c r="S19" s="187"/>
      <c r="T19" s="188"/>
      <c r="U19" s="187">
        <f>SUM(U20:U27)</f>
        <v>13.41</v>
      </c>
      <c r="AE19" s="12" t="s">
        <v>98</v>
      </c>
    </row>
    <row r="20" spans="1:60" outlineLevel="1" x14ac:dyDescent="0.2">
      <c r="A20" s="171">
        <v>9</v>
      </c>
      <c r="B20" s="172" t="s">
        <v>121</v>
      </c>
      <c r="C20" s="173" t="s">
        <v>122</v>
      </c>
      <c r="D20" s="174" t="s">
        <v>111</v>
      </c>
      <c r="E20" s="175">
        <v>6</v>
      </c>
      <c r="F20" s="9"/>
      <c r="G20" s="177">
        <f t="shared" ref="G20:G27" si="0">ROUND(E20*F20,2)</f>
        <v>0</v>
      </c>
      <c r="H20" s="176"/>
      <c r="I20" s="177">
        <f t="shared" ref="I20:I27" si="1">ROUND(E20*H20,2)</f>
        <v>0</v>
      </c>
      <c r="J20" s="176"/>
      <c r="K20" s="177">
        <f t="shared" ref="K20:K27" si="2">ROUND(E20*J20,2)</f>
        <v>0</v>
      </c>
      <c r="L20" s="177">
        <v>21</v>
      </c>
      <c r="M20" s="177">
        <f t="shared" ref="M20:M27" si="3">G20*(1+L20/100)</f>
        <v>0</v>
      </c>
      <c r="N20" s="178">
        <v>1.2489999999999999E-2</v>
      </c>
      <c r="O20" s="178">
        <f t="shared" ref="O20:O27" si="4">ROUND(E20*N20,5)</f>
        <v>7.4940000000000007E-2</v>
      </c>
      <c r="P20" s="178">
        <v>0</v>
      </c>
      <c r="Q20" s="178">
        <f t="shared" ref="Q20:Q27" si="5">ROUND(E20*P20,5)</f>
        <v>0</v>
      </c>
      <c r="R20" s="178"/>
      <c r="S20" s="178"/>
      <c r="T20" s="179">
        <v>0.70399999999999996</v>
      </c>
      <c r="U20" s="178">
        <f t="shared" ref="U20:U27" si="6">ROUND(E20*T20,2)</f>
        <v>4.22</v>
      </c>
      <c r="V20" s="180"/>
      <c r="W20" s="180"/>
      <c r="X20" s="180"/>
      <c r="Y20" s="180"/>
      <c r="Z20" s="180"/>
      <c r="AA20" s="180"/>
      <c r="AB20" s="180"/>
      <c r="AC20" s="180"/>
      <c r="AD20" s="180"/>
      <c r="AE20" s="180" t="s">
        <v>102</v>
      </c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180"/>
      <c r="BF20" s="180"/>
      <c r="BG20" s="180"/>
      <c r="BH20" s="180"/>
    </row>
    <row r="21" spans="1:60" outlineLevel="1" x14ac:dyDescent="0.2">
      <c r="A21" s="171">
        <v>10</v>
      </c>
      <c r="B21" s="172" t="s">
        <v>123</v>
      </c>
      <c r="C21" s="173" t="s">
        <v>124</v>
      </c>
      <c r="D21" s="174" t="s">
        <v>111</v>
      </c>
      <c r="E21" s="175">
        <v>6</v>
      </c>
      <c r="F21" s="9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8">
        <v>1.1E-4</v>
      </c>
      <c r="O21" s="178">
        <f t="shared" si="4"/>
        <v>6.6E-4</v>
      </c>
      <c r="P21" s="178">
        <v>2.15E-3</v>
      </c>
      <c r="Q21" s="178">
        <f t="shared" si="5"/>
        <v>1.29E-2</v>
      </c>
      <c r="R21" s="178"/>
      <c r="S21" s="178"/>
      <c r="T21" s="179">
        <v>0.03</v>
      </c>
      <c r="U21" s="178">
        <f t="shared" si="6"/>
        <v>0.18</v>
      </c>
      <c r="V21" s="180"/>
      <c r="W21" s="180"/>
      <c r="X21" s="180"/>
      <c r="Y21" s="180"/>
      <c r="Z21" s="180"/>
      <c r="AA21" s="180"/>
      <c r="AB21" s="180"/>
      <c r="AC21" s="180"/>
      <c r="AD21" s="180"/>
      <c r="AE21" s="180" t="s">
        <v>102</v>
      </c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180"/>
      <c r="BE21" s="180"/>
      <c r="BF21" s="180"/>
      <c r="BG21" s="180"/>
      <c r="BH21" s="180"/>
    </row>
    <row r="22" spans="1:60" outlineLevel="1" x14ac:dyDescent="0.2">
      <c r="A22" s="171">
        <v>11</v>
      </c>
      <c r="B22" s="172" t="s">
        <v>125</v>
      </c>
      <c r="C22" s="173" t="s">
        <v>126</v>
      </c>
      <c r="D22" s="174" t="s">
        <v>127</v>
      </c>
      <c r="E22" s="175">
        <v>2</v>
      </c>
      <c r="F22" s="9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8">
        <v>6.3699999999999998E-3</v>
      </c>
      <c r="O22" s="178">
        <f t="shared" si="4"/>
        <v>1.274E-2</v>
      </c>
      <c r="P22" s="178">
        <v>0</v>
      </c>
      <c r="Q22" s="178">
        <f t="shared" si="5"/>
        <v>0</v>
      </c>
      <c r="R22" s="178"/>
      <c r="S22" s="178"/>
      <c r="T22" s="179">
        <v>1.756</v>
      </c>
      <c r="U22" s="178">
        <f t="shared" si="6"/>
        <v>3.51</v>
      </c>
      <c r="V22" s="180"/>
      <c r="W22" s="180"/>
      <c r="X22" s="180"/>
      <c r="Y22" s="180"/>
      <c r="Z22" s="180"/>
      <c r="AA22" s="180"/>
      <c r="AB22" s="180"/>
      <c r="AC22" s="180"/>
      <c r="AD22" s="180"/>
      <c r="AE22" s="180" t="s">
        <v>102</v>
      </c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180"/>
      <c r="BF22" s="180"/>
      <c r="BG22" s="180"/>
      <c r="BH22" s="180"/>
    </row>
    <row r="23" spans="1:60" outlineLevel="1" x14ac:dyDescent="0.2">
      <c r="A23" s="171">
        <v>12</v>
      </c>
      <c r="B23" s="172" t="s">
        <v>128</v>
      </c>
      <c r="C23" s="173" t="s">
        <v>129</v>
      </c>
      <c r="D23" s="174" t="s">
        <v>105</v>
      </c>
      <c r="E23" s="175">
        <v>2</v>
      </c>
      <c r="F23" s="9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8">
        <v>0</v>
      </c>
      <c r="O23" s="178">
        <f t="shared" si="4"/>
        <v>0</v>
      </c>
      <c r="P23" s="178">
        <v>0</v>
      </c>
      <c r="Q23" s="178">
        <f t="shared" si="5"/>
        <v>0</v>
      </c>
      <c r="R23" s="178"/>
      <c r="S23" s="178"/>
      <c r="T23" s="179">
        <v>6.4000000000000001E-2</v>
      </c>
      <c r="U23" s="178">
        <f t="shared" si="6"/>
        <v>0.13</v>
      </c>
      <c r="V23" s="180"/>
      <c r="W23" s="180"/>
      <c r="X23" s="180"/>
      <c r="Y23" s="180"/>
      <c r="Z23" s="180"/>
      <c r="AA23" s="180"/>
      <c r="AB23" s="180"/>
      <c r="AC23" s="180"/>
      <c r="AD23" s="180"/>
      <c r="AE23" s="180" t="s">
        <v>102</v>
      </c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</row>
    <row r="24" spans="1:60" outlineLevel="1" x14ac:dyDescent="0.2">
      <c r="A24" s="171">
        <v>13</v>
      </c>
      <c r="B24" s="172" t="s">
        <v>130</v>
      </c>
      <c r="C24" s="173" t="s">
        <v>131</v>
      </c>
      <c r="D24" s="174" t="s">
        <v>111</v>
      </c>
      <c r="E24" s="175">
        <v>60</v>
      </c>
      <c r="F24" s="9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8">
        <v>0</v>
      </c>
      <c r="O24" s="178">
        <f t="shared" si="4"/>
        <v>0</v>
      </c>
      <c r="P24" s="178">
        <v>0</v>
      </c>
      <c r="Q24" s="178">
        <f t="shared" si="5"/>
        <v>0</v>
      </c>
      <c r="R24" s="178"/>
      <c r="S24" s="178"/>
      <c r="T24" s="179">
        <v>6.2E-2</v>
      </c>
      <c r="U24" s="178">
        <f t="shared" si="6"/>
        <v>3.72</v>
      </c>
      <c r="V24" s="180"/>
      <c r="W24" s="180"/>
      <c r="X24" s="180"/>
      <c r="Y24" s="180"/>
      <c r="Z24" s="180"/>
      <c r="AA24" s="180"/>
      <c r="AB24" s="180"/>
      <c r="AC24" s="180"/>
      <c r="AD24" s="180"/>
      <c r="AE24" s="180" t="s">
        <v>102</v>
      </c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</row>
    <row r="25" spans="1:60" outlineLevel="1" x14ac:dyDescent="0.2">
      <c r="A25" s="171">
        <v>14</v>
      </c>
      <c r="B25" s="172" t="s">
        <v>132</v>
      </c>
      <c r="C25" s="173" t="s">
        <v>133</v>
      </c>
      <c r="D25" s="174" t="s">
        <v>105</v>
      </c>
      <c r="E25" s="175">
        <v>1</v>
      </c>
      <c r="F25" s="9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8">
        <v>0</v>
      </c>
      <c r="O25" s="178">
        <f t="shared" si="4"/>
        <v>0</v>
      </c>
      <c r="P25" s="178">
        <v>0</v>
      </c>
      <c r="Q25" s="178">
        <f t="shared" si="5"/>
        <v>0</v>
      </c>
      <c r="R25" s="178"/>
      <c r="S25" s="178"/>
      <c r="T25" s="179">
        <v>0.48199999999999998</v>
      </c>
      <c r="U25" s="178">
        <f t="shared" si="6"/>
        <v>0.48</v>
      </c>
      <c r="V25" s="180"/>
      <c r="W25" s="180"/>
      <c r="X25" s="180"/>
      <c r="Y25" s="180"/>
      <c r="Z25" s="180"/>
      <c r="AA25" s="180"/>
      <c r="AB25" s="180"/>
      <c r="AC25" s="180"/>
      <c r="AD25" s="180"/>
      <c r="AE25" s="180" t="s">
        <v>102</v>
      </c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</row>
    <row r="26" spans="1:60" outlineLevel="1" x14ac:dyDescent="0.2">
      <c r="A26" s="171">
        <v>15</v>
      </c>
      <c r="B26" s="172" t="s">
        <v>134</v>
      </c>
      <c r="C26" s="173" t="s">
        <v>135</v>
      </c>
      <c r="D26" s="174" t="s">
        <v>105</v>
      </c>
      <c r="E26" s="175">
        <v>2</v>
      </c>
      <c r="F26" s="9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8">
        <v>2.5000000000000001E-4</v>
      </c>
      <c r="O26" s="178">
        <f t="shared" si="4"/>
        <v>5.0000000000000001E-4</v>
      </c>
      <c r="P26" s="178">
        <v>0</v>
      </c>
      <c r="Q26" s="178">
        <f t="shared" si="5"/>
        <v>0</v>
      </c>
      <c r="R26" s="178"/>
      <c r="S26" s="178"/>
      <c r="T26" s="179">
        <v>0.36</v>
      </c>
      <c r="U26" s="178">
        <f t="shared" si="6"/>
        <v>0.72</v>
      </c>
      <c r="V26" s="180"/>
      <c r="W26" s="180"/>
      <c r="X26" s="180"/>
      <c r="Y26" s="180"/>
      <c r="Z26" s="180"/>
      <c r="AA26" s="180"/>
      <c r="AB26" s="180"/>
      <c r="AC26" s="180"/>
      <c r="AD26" s="180"/>
      <c r="AE26" s="180" t="s">
        <v>102</v>
      </c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</row>
    <row r="27" spans="1:60" outlineLevel="1" x14ac:dyDescent="0.2">
      <c r="A27" s="171">
        <v>16</v>
      </c>
      <c r="B27" s="172" t="s">
        <v>136</v>
      </c>
      <c r="C27" s="173" t="s">
        <v>137</v>
      </c>
      <c r="D27" s="174" t="s">
        <v>105</v>
      </c>
      <c r="E27" s="175">
        <v>2</v>
      </c>
      <c r="F27" s="9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8">
        <v>6.0999999999999997E-4</v>
      </c>
      <c r="O27" s="178">
        <f t="shared" si="4"/>
        <v>1.2199999999999999E-3</v>
      </c>
      <c r="P27" s="178">
        <v>0</v>
      </c>
      <c r="Q27" s="178">
        <f t="shared" si="5"/>
        <v>0</v>
      </c>
      <c r="R27" s="178"/>
      <c r="S27" s="178"/>
      <c r="T27" s="179">
        <v>0.22700000000000001</v>
      </c>
      <c r="U27" s="178">
        <f t="shared" si="6"/>
        <v>0.45</v>
      </c>
      <c r="V27" s="180"/>
      <c r="W27" s="180"/>
      <c r="X27" s="180"/>
      <c r="Y27" s="180"/>
      <c r="Z27" s="180"/>
      <c r="AA27" s="180"/>
      <c r="AB27" s="180"/>
      <c r="AC27" s="180"/>
      <c r="AD27" s="180"/>
      <c r="AE27" s="180" t="s">
        <v>102</v>
      </c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</row>
    <row r="28" spans="1:60" x14ac:dyDescent="0.2">
      <c r="A28" s="181" t="s">
        <v>97</v>
      </c>
      <c r="B28" s="182" t="s">
        <v>60</v>
      </c>
      <c r="C28" s="183" t="s">
        <v>188</v>
      </c>
      <c r="D28" s="184"/>
      <c r="E28" s="185"/>
      <c r="F28" s="208"/>
      <c r="G28" s="186">
        <f>SUMIF(AE29:AE33,"&lt;&gt;NOR",G29:G33)</f>
        <v>0</v>
      </c>
      <c r="H28" s="186"/>
      <c r="I28" s="186">
        <f>SUM(I29:I33)</f>
        <v>0</v>
      </c>
      <c r="J28" s="186"/>
      <c r="K28" s="186">
        <f>SUM(K29:K33)</f>
        <v>0</v>
      </c>
      <c r="L28" s="186"/>
      <c r="M28" s="186">
        <f>SUM(M29:M33)</f>
        <v>0</v>
      </c>
      <c r="N28" s="187"/>
      <c r="O28" s="187">
        <f>SUM(O29:O33)</f>
        <v>7.0320000000000008E-2</v>
      </c>
      <c r="P28" s="187"/>
      <c r="Q28" s="187">
        <f>SUM(Q29:Q33)</f>
        <v>0.45250000000000001</v>
      </c>
      <c r="R28" s="187"/>
      <c r="S28" s="187"/>
      <c r="T28" s="188"/>
      <c r="U28" s="187">
        <f>SUM(U29:U33)</f>
        <v>19.07</v>
      </c>
      <c r="AE28" s="12" t="s">
        <v>98</v>
      </c>
    </row>
    <row r="29" spans="1:60" outlineLevel="1" x14ac:dyDescent="0.2">
      <c r="A29" s="171">
        <v>17</v>
      </c>
      <c r="B29" s="172" t="s">
        <v>138</v>
      </c>
      <c r="C29" s="173" t="s">
        <v>139</v>
      </c>
      <c r="D29" s="174" t="s">
        <v>105</v>
      </c>
      <c r="E29" s="175">
        <v>1</v>
      </c>
      <c r="F29" s="9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8">
        <v>0</v>
      </c>
      <c r="O29" s="178">
        <f>ROUND(E29*N29,5)</f>
        <v>0</v>
      </c>
      <c r="P29" s="178">
        <v>0</v>
      </c>
      <c r="Q29" s="178">
        <f>ROUND(E29*P29,5)</f>
        <v>0</v>
      </c>
      <c r="R29" s="178"/>
      <c r="S29" s="178"/>
      <c r="T29" s="179">
        <v>0.42599999999999999</v>
      </c>
      <c r="U29" s="178">
        <f>ROUND(E29*T29,2)</f>
        <v>0.43</v>
      </c>
      <c r="V29" s="180"/>
      <c r="W29" s="180"/>
      <c r="X29" s="180"/>
      <c r="Y29" s="180"/>
      <c r="Z29" s="180"/>
      <c r="AA29" s="180"/>
      <c r="AB29" s="180"/>
      <c r="AC29" s="180"/>
      <c r="AD29" s="180"/>
      <c r="AE29" s="180" t="s">
        <v>102</v>
      </c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</row>
    <row r="30" spans="1:60" outlineLevel="1" x14ac:dyDescent="0.2">
      <c r="A30" s="171">
        <v>18</v>
      </c>
      <c r="B30" s="172" t="s">
        <v>140</v>
      </c>
      <c r="C30" s="173" t="s">
        <v>141</v>
      </c>
      <c r="D30" s="174" t="s">
        <v>105</v>
      </c>
      <c r="E30" s="175">
        <v>2</v>
      </c>
      <c r="F30" s="9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8">
        <v>2.0000000000000001E-4</v>
      </c>
      <c r="O30" s="178">
        <f>ROUND(E30*N30,5)</f>
        <v>4.0000000000000002E-4</v>
      </c>
      <c r="P30" s="178">
        <v>0.22625000000000001</v>
      </c>
      <c r="Q30" s="178">
        <f>ROUND(E30*P30,5)</f>
        <v>0.45250000000000001</v>
      </c>
      <c r="R30" s="178"/>
      <c r="S30" s="178"/>
      <c r="T30" s="179">
        <v>1.5449999999999999</v>
      </c>
      <c r="U30" s="178">
        <f>ROUND(E30*T30,2)</f>
        <v>3.09</v>
      </c>
      <c r="V30" s="180"/>
      <c r="W30" s="180"/>
      <c r="X30" s="180"/>
      <c r="Y30" s="180"/>
      <c r="Z30" s="180"/>
      <c r="AA30" s="180"/>
      <c r="AB30" s="180"/>
      <c r="AC30" s="180"/>
      <c r="AD30" s="180"/>
      <c r="AE30" s="180" t="s">
        <v>102</v>
      </c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</row>
    <row r="31" spans="1:60" outlineLevel="1" x14ac:dyDescent="0.2">
      <c r="A31" s="171">
        <v>19</v>
      </c>
      <c r="B31" s="172" t="s">
        <v>142</v>
      </c>
      <c r="C31" s="173" t="s">
        <v>143</v>
      </c>
      <c r="D31" s="174" t="s">
        <v>105</v>
      </c>
      <c r="E31" s="175">
        <v>2</v>
      </c>
      <c r="F31" s="9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8">
        <v>4.6000000000000001E-4</v>
      </c>
      <c r="O31" s="178">
        <f>ROUND(E31*N31,5)</f>
        <v>9.2000000000000003E-4</v>
      </c>
      <c r="P31" s="178">
        <v>0</v>
      </c>
      <c r="Q31" s="178">
        <f>ROUND(E31*P31,5)</f>
        <v>0</v>
      </c>
      <c r="R31" s="178"/>
      <c r="S31" s="178"/>
      <c r="T31" s="179">
        <v>7.508</v>
      </c>
      <c r="U31" s="178">
        <f>ROUND(E31*T31,2)</f>
        <v>15.02</v>
      </c>
      <c r="V31" s="180"/>
      <c r="W31" s="180"/>
      <c r="X31" s="180"/>
      <c r="Y31" s="180"/>
      <c r="Z31" s="180"/>
      <c r="AA31" s="180"/>
      <c r="AB31" s="180"/>
      <c r="AC31" s="180"/>
      <c r="AD31" s="180"/>
      <c r="AE31" s="180" t="s">
        <v>102</v>
      </c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</row>
    <row r="32" spans="1:60" outlineLevel="1" x14ac:dyDescent="0.2">
      <c r="A32" s="171">
        <v>20</v>
      </c>
      <c r="B32" s="172" t="s">
        <v>144</v>
      </c>
      <c r="C32" s="173" t="s">
        <v>145</v>
      </c>
      <c r="D32" s="174" t="s">
        <v>105</v>
      </c>
      <c r="E32" s="175">
        <v>1</v>
      </c>
      <c r="F32" s="9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8">
        <v>0</v>
      </c>
      <c r="O32" s="178">
        <f>ROUND(E32*N32,5)</f>
        <v>0</v>
      </c>
      <c r="P32" s="178">
        <v>0</v>
      </c>
      <c r="Q32" s="178">
        <f>ROUND(E32*P32,5)</f>
        <v>0</v>
      </c>
      <c r="R32" s="178"/>
      <c r="S32" s="178"/>
      <c r="T32" s="179">
        <v>0.53</v>
      </c>
      <c r="U32" s="178">
        <f>ROUND(E32*T32,2)</f>
        <v>0.53</v>
      </c>
      <c r="V32" s="180"/>
      <c r="W32" s="180"/>
      <c r="X32" s="180"/>
      <c r="Y32" s="180"/>
      <c r="Z32" s="180"/>
      <c r="AA32" s="180"/>
      <c r="AB32" s="180"/>
      <c r="AC32" s="180"/>
      <c r="AD32" s="180"/>
      <c r="AE32" s="180" t="s">
        <v>102</v>
      </c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</row>
    <row r="33" spans="1:60" outlineLevel="1" x14ac:dyDescent="0.2">
      <c r="A33" s="171">
        <v>21</v>
      </c>
      <c r="B33" s="172" t="s">
        <v>146</v>
      </c>
      <c r="C33" s="173" t="s">
        <v>147</v>
      </c>
      <c r="D33" s="174" t="s">
        <v>105</v>
      </c>
      <c r="E33" s="175">
        <v>2</v>
      </c>
      <c r="F33" s="9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78">
        <v>3.4500000000000003E-2</v>
      </c>
      <c r="O33" s="178">
        <f>ROUND(E33*N33,5)</f>
        <v>6.9000000000000006E-2</v>
      </c>
      <c r="P33" s="178">
        <v>0</v>
      </c>
      <c r="Q33" s="178">
        <f>ROUND(E33*P33,5)</f>
        <v>0</v>
      </c>
      <c r="R33" s="178"/>
      <c r="S33" s="178"/>
      <c r="T33" s="179">
        <v>0</v>
      </c>
      <c r="U33" s="178">
        <f>ROUND(E33*T33,2)</f>
        <v>0</v>
      </c>
      <c r="V33" s="180"/>
      <c r="W33" s="180"/>
      <c r="X33" s="180"/>
      <c r="Y33" s="180"/>
      <c r="Z33" s="180"/>
      <c r="AA33" s="180"/>
      <c r="AB33" s="180"/>
      <c r="AC33" s="180"/>
      <c r="AD33" s="180"/>
      <c r="AE33" s="180" t="s">
        <v>112</v>
      </c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  <c r="BE33" s="180"/>
      <c r="BF33" s="180"/>
      <c r="BG33" s="180"/>
      <c r="BH33" s="180"/>
    </row>
    <row r="34" spans="1:60" x14ac:dyDescent="0.2">
      <c r="A34" s="181" t="s">
        <v>97</v>
      </c>
      <c r="B34" s="182" t="s">
        <v>62</v>
      </c>
      <c r="C34" s="183" t="s">
        <v>189</v>
      </c>
      <c r="D34" s="184"/>
      <c r="E34" s="185"/>
      <c r="F34" s="208"/>
      <c r="G34" s="186">
        <f>SUMIF(AE35:AE35,"&lt;&gt;NOR",G35:G35)</f>
        <v>0</v>
      </c>
      <c r="H34" s="186"/>
      <c r="I34" s="186">
        <f>SUM(I35:I35)</f>
        <v>0</v>
      </c>
      <c r="J34" s="186"/>
      <c r="K34" s="186">
        <f>SUM(K35:K35)</f>
        <v>0</v>
      </c>
      <c r="L34" s="186"/>
      <c r="M34" s="186">
        <f>SUM(M35:M35)</f>
        <v>0</v>
      </c>
      <c r="N34" s="187"/>
      <c r="O34" s="187">
        <f>SUM(O35:O35)</f>
        <v>5.6499999999999996E-3</v>
      </c>
      <c r="P34" s="187"/>
      <c r="Q34" s="187">
        <f>SUM(Q35:Q35)</f>
        <v>0</v>
      </c>
      <c r="R34" s="187"/>
      <c r="S34" s="187"/>
      <c r="T34" s="188"/>
      <c r="U34" s="187">
        <f>SUM(U35:U35)</f>
        <v>0.56999999999999995</v>
      </c>
      <c r="AE34" s="12" t="s">
        <v>98</v>
      </c>
    </row>
    <row r="35" spans="1:60" outlineLevel="1" x14ac:dyDescent="0.2">
      <c r="A35" s="171">
        <v>22</v>
      </c>
      <c r="B35" s="172" t="s">
        <v>148</v>
      </c>
      <c r="C35" s="173" t="s">
        <v>149</v>
      </c>
      <c r="D35" s="174" t="s">
        <v>105</v>
      </c>
      <c r="E35" s="175">
        <v>5</v>
      </c>
      <c r="F35" s="9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8">
        <v>1.1299999999999999E-3</v>
      </c>
      <c r="O35" s="178">
        <f>ROUND(E35*N35,5)</f>
        <v>5.6499999999999996E-3</v>
      </c>
      <c r="P35" s="178">
        <v>0</v>
      </c>
      <c r="Q35" s="178">
        <f>ROUND(E35*P35,5)</f>
        <v>0</v>
      </c>
      <c r="R35" s="178"/>
      <c r="S35" s="178"/>
      <c r="T35" s="179">
        <v>0.114</v>
      </c>
      <c r="U35" s="178">
        <f>ROUND(E35*T35,2)</f>
        <v>0.56999999999999995</v>
      </c>
      <c r="V35" s="180"/>
      <c r="W35" s="180"/>
      <c r="X35" s="180"/>
      <c r="Y35" s="180"/>
      <c r="Z35" s="180"/>
      <c r="AA35" s="180"/>
      <c r="AB35" s="180"/>
      <c r="AC35" s="180"/>
      <c r="AD35" s="180"/>
      <c r="AE35" s="180" t="s">
        <v>102</v>
      </c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</row>
    <row r="36" spans="1:60" x14ac:dyDescent="0.2">
      <c r="A36" s="181" t="s">
        <v>97</v>
      </c>
      <c r="B36" s="182" t="s">
        <v>64</v>
      </c>
      <c r="C36" s="183" t="s">
        <v>190</v>
      </c>
      <c r="D36" s="184"/>
      <c r="E36" s="185"/>
      <c r="F36" s="208"/>
      <c r="G36" s="186">
        <f>SUMIF(AE37:AE43,"&lt;&gt;NOR",G37:G43)</f>
        <v>0</v>
      </c>
      <c r="H36" s="186"/>
      <c r="I36" s="186">
        <f>SUM(I37:I43)</f>
        <v>0</v>
      </c>
      <c r="J36" s="186"/>
      <c r="K36" s="186">
        <f>SUM(K37:K43)</f>
        <v>0</v>
      </c>
      <c r="L36" s="186"/>
      <c r="M36" s="186">
        <f>SUM(M37:M43)</f>
        <v>0</v>
      </c>
      <c r="N36" s="187"/>
      <c r="O36" s="187">
        <f>SUM(O37:O43)</f>
        <v>0.10986</v>
      </c>
      <c r="P36" s="187"/>
      <c r="Q36" s="187">
        <f>SUM(Q37:Q43)</f>
        <v>5.3199999999999997E-2</v>
      </c>
      <c r="R36" s="187"/>
      <c r="S36" s="187"/>
      <c r="T36" s="188"/>
      <c r="U36" s="187">
        <f>SUM(U37:U43)</f>
        <v>10.290000000000001</v>
      </c>
      <c r="AE36" s="12" t="s">
        <v>98</v>
      </c>
    </row>
    <row r="37" spans="1:60" ht="22.5" outlineLevel="1" x14ac:dyDescent="0.2">
      <c r="A37" s="171">
        <v>23</v>
      </c>
      <c r="B37" s="172" t="s">
        <v>150</v>
      </c>
      <c r="C37" s="173" t="s">
        <v>151</v>
      </c>
      <c r="D37" s="174" t="s">
        <v>111</v>
      </c>
      <c r="E37" s="175">
        <v>10</v>
      </c>
      <c r="F37" s="9"/>
      <c r="G37" s="177">
        <f t="shared" ref="G37:G43" si="7">ROUND(E37*F37,2)</f>
        <v>0</v>
      </c>
      <c r="H37" s="176"/>
      <c r="I37" s="177">
        <f t="shared" ref="I37:I43" si="8">ROUND(E37*H37,2)</f>
        <v>0</v>
      </c>
      <c r="J37" s="176"/>
      <c r="K37" s="177">
        <f t="shared" ref="K37:K43" si="9">ROUND(E37*J37,2)</f>
        <v>0</v>
      </c>
      <c r="L37" s="177">
        <v>21</v>
      </c>
      <c r="M37" s="177">
        <f t="shared" ref="M37:M43" si="10">G37*(1+L37/100)</f>
        <v>0</v>
      </c>
      <c r="N37" s="178">
        <v>5.0000000000000002E-5</v>
      </c>
      <c r="O37" s="178">
        <f t="shared" ref="O37:O43" si="11">ROUND(E37*N37,5)</f>
        <v>5.0000000000000001E-4</v>
      </c>
      <c r="P37" s="178">
        <v>5.3200000000000001E-3</v>
      </c>
      <c r="Q37" s="178">
        <f t="shared" ref="Q37:Q43" si="12">ROUND(E37*P37,5)</f>
        <v>5.3199999999999997E-2</v>
      </c>
      <c r="R37" s="178"/>
      <c r="S37" s="178"/>
      <c r="T37" s="179">
        <v>0.10299999999999999</v>
      </c>
      <c r="U37" s="178">
        <f t="shared" ref="U37:U43" si="13">ROUND(E37*T37,2)</f>
        <v>1.03</v>
      </c>
      <c r="V37" s="180"/>
      <c r="W37" s="180"/>
      <c r="X37" s="180"/>
      <c r="Y37" s="180"/>
      <c r="Z37" s="180"/>
      <c r="AA37" s="180"/>
      <c r="AB37" s="180"/>
      <c r="AC37" s="180"/>
      <c r="AD37" s="180"/>
      <c r="AE37" s="180" t="s">
        <v>102</v>
      </c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</row>
    <row r="38" spans="1:60" ht="22.5" outlineLevel="1" x14ac:dyDescent="0.2">
      <c r="A38" s="171">
        <v>24</v>
      </c>
      <c r="B38" s="172" t="s">
        <v>152</v>
      </c>
      <c r="C38" s="173" t="s">
        <v>153</v>
      </c>
      <c r="D38" s="174" t="s">
        <v>105</v>
      </c>
      <c r="E38" s="175">
        <v>2</v>
      </c>
      <c r="F38" s="9"/>
      <c r="G38" s="177">
        <f t="shared" si="7"/>
        <v>0</v>
      </c>
      <c r="H38" s="176"/>
      <c r="I38" s="177">
        <f t="shared" si="8"/>
        <v>0</v>
      </c>
      <c r="J38" s="176"/>
      <c r="K38" s="177">
        <f t="shared" si="9"/>
        <v>0</v>
      </c>
      <c r="L38" s="177">
        <v>21</v>
      </c>
      <c r="M38" s="177">
        <f t="shared" si="10"/>
        <v>0</v>
      </c>
      <c r="N38" s="178">
        <v>0</v>
      </c>
      <c r="O38" s="178">
        <f t="shared" si="11"/>
        <v>0</v>
      </c>
      <c r="P38" s="178">
        <v>0</v>
      </c>
      <c r="Q38" s="178">
        <f t="shared" si="12"/>
        <v>0</v>
      </c>
      <c r="R38" s="178"/>
      <c r="S38" s="178"/>
      <c r="T38" s="179">
        <v>0</v>
      </c>
      <c r="U38" s="178">
        <f t="shared" si="13"/>
        <v>0</v>
      </c>
      <c r="V38" s="180"/>
      <c r="W38" s="180"/>
      <c r="X38" s="180"/>
      <c r="Y38" s="180"/>
      <c r="Z38" s="180"/>
      <c r="AA38" s="180"/>
      <c r="AB38" s="180"/>
      <c r="AC38" s="180"/>
      <c r="AD38" s="180"/>
      <c r="AE38" s="180" t="s">
        <v>112</v>
      </c>
      <c r="AF38" s="180"/>
      <c r="AG38" s="180"/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/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</row>
    <row r="39" spans="1:60" ht="22.5" outlineLevel="1" x14ac:dyDescent="0.2">
      <c r="A39" s="171">
        <v>25</v>
      </c>
      <c r="B39" s="172" t="s">
        <v>154</v>
      </c>
      <c r="C39" s="173" t="s">
        <v>155</v>
      </c>
      <c r="D39" s="174" t="s">
        <v>105</v>
      </c>
      <c r="E39" s="175">
        <v>30</v>
      </c>
      <c r="F39" s="9"/>
      <c r="G39" s="177">
        <f t="shared" si="7"/>
        <v>0</v>
      </c>
      <c r="H39" s="176"/>
      <c r="I39" s="177">
        <f t="shared" si="8"/>
        <v>0</v>
      </c>
      <c r="J39" s="176"/>
      <c r="K39" s="177">
        <f t="shared" si="9"/>
        <v>0</v>
      </c>
      <c r="L39" s="177">
        <v>21</v>
      </c>
      <c r="M39" s="177">
        <f t="shared" si="10"/>
        <v>0</v>
      </c>
      <c r="N39" s="178">
        <v>0</v>
      </c>
      <c r="O39" s="178">
        <f t="shared" si="11"/>
        <v>0</v>
      </c>
      <c r="P39" s="178">
        <v>0</v>
      </c>
      <c r="Q39" s="178">
        <f t="shared" si="12"/>
        <v>0</v>
      </c>
      <c r="R39" s="178"/>
      <c r="S39" s="178"/>
      <c r="T39" s="179">
        <v>0</v>
      </c>
      <c r="U39" s="178">
        <f t="shared" si="13"/>
        <v>0</v>
      </c>
      <c r="V39" s="180"/>
      <c r="W39" s="180"/>
      <c r="X39" s="180"/>
      <c r="Y39" s="180"/>
      <c r="Z39" s="180"/>
      <c r="AA39" s="180"/>
      <c r="AB39" s="180"/>
      <c r="AC39" s="180"/>
      <c r="AD39" s="180"/>
      <c r="AE39" s="180" t="s">
        <v>112</v>
      </c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</row>
    <row r="40" spans="1:60" ht="22.5" outlineLevel="1" x14ac:dyDescent="0.2">
      <c r="A40" s="171">
        <v>26</v>
      </c>
      <c r="B40" s="172" t="s">
        <v>156</v>
      </c>
      <c r="C40" s="173" t="s">
        <v>157</v>
      </c>
      <c r="D40" s="174" t="s">
        <v>105</v>
      </c>
      <c r="E40" s="175">
        <v>2</v>
      </c>
      <c r="F40" s="9"/>
      <c r="G40" s="177">
        <f t="shared" si="7"/>
        <v>0</v>
      </c>
      <c r="H40" s="176"/>
      <c r="I40" s="177">
        <f t="shared" si="8"/>
        <v>0</v>
      </c>
      <c r="J40" s="176"/>
      <c r="K40" s="177">
        <f t="shared" si="9"/>
        <v>0</v>
      </c>
      <c r="L40" s="177">
        <v>21</v>
      </c>
      <c r="M40" s="177">
        <f t="shared" si="10"/>
        <v>0</v>
      </c>
      <c r="N40" s="178">
        <v>0</v>
      </c>
      <c r="O40" s="178">
        <f t="shared" si="11"/>
        <v>0</v>
      </c>
      <c r="P40" s="178">
        <v>0</v>
      </c>
      <c r="Q40" s="178">
        <f t="shared" si="12"/>
        <v>0</v>
      </c>
      <c r="R40" s="178"/>
      <c r="S40" s="178"/>
      <c r="T40" s="179">
        <v>0</v>
      </c>
      <c r="U40" s="178">
        <f t="shared" si="13"/>
        <v>0</v>
      </c>
      <c r="V40" s="180"/>
      <c r="W40" s="180"/>
      <c r="X40" s="180"/>
      <c r="Y40" s="180"/>
      <c r="Z40" s="180"/>
      <c r="AA40" s="180"/>
      <c r="AB40" s="180"/>
      <c r="AC40" s="180"/>
      <c r="AD40" s="180"/>
      <c r="AE40" s="180" t="s">
        <v>112</v>
      </c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180"/>
      <c r="BE40" s="180"/>
      <c r="BF40" s="180"/>
      <c r="BG40" s="180"/>
      <c r="BH40" s="180"/>
    </row>
    <row r="41" spans="1:60" outlineLevel="1" x14ac:dyDescent="0.2">
      <c r="A41" s="171">
        <v>27</v>
      </c>
      <c r="B41" s="172" t="s">
        <v>158</v>
      </c>
      <c r="C41" s="173" t="s">
        <v>159</v>
      </c>
      <c r="D41" s="174" t="s">
        <v>111</v>
      </c>
      <c r="E41" s="175">
        <v>4</v>
      </c>
      <c r="F41" s="9"/>
      <c r="G41" s="177">
        <f t="shared" si="7"/>
        <v>0</v>
      </c>
      <c r="H41" s="176"/>
      <c r="I41" s="177">
        <f t="shared" si="8"/>
        <v>0</v>
      </c>
      <c r="J41" s="176"/>
      <c r="K41" s="177">
        <f t="shared" si="9"/>
        <v>0</v>
      </c>
      <c r="L41" s="177">
        <v>21</v>
      </c>
      <c r="M41" s="177">
        <f t="shared" si="10"/>
        <v>0</v>
      </c>
      <c r="N41" s="178">
        <v>7.0600000000000003E-3</v>
      </c>
      <c r="O41" s="178">
        <f t="shared" si="11"/>
        <v>2.8240000000000001E-2</v>
      </c>
      <c r="P41" s="178">
        <v>0</v>
      </c>
      <c r="Q41" s="178">
        <f t="shared" si="12"/>
        <v>0</v>
      </c>
      <c r="R41" s="178"/>
      <c r="S41" s="178"/>
      <c r="T41" s="179">
        <v>0.56499999999999995</v>
      </c>
      <c r="U41" s="178">
        <f t="shared" si="13"/>
        <v>2.2599999999999998</v>
      </c>
      <c r="V41" s="180"/>
      <c r="W41" s="180"/>
      <c r="X41" s="180"/>
      <c r="Y41" s="180"/>
      <c r="Z41" s="180"/>
      <c r="AA41" s="180"/>
      <c r="AB41" s="180"/>
      <c r="AC41" s="180"/>
      <c r="AD41" s="180"/>
      <c r="AE41" s="180" t="s">
        <v>102</v>
      </c>
      <c r="AF41" s="180"/>
      <c r="AG41" s="180"/>
      <c r="AH41" s="180"/>
      <c r="AI41" s="180"/>
      <c r="AJ41" s="180"/>
      <c r="AK41" s="180"/>
      <c r="AL41" s="180"/>
      <c r="AM41" s="180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0"/>
    </row>
    <row r="42" spans="1:60" outlineLevel="1" x14ac:dyDescent="0.2">
      <c r="A42" s="171">
        <v>28</v>
      </c>
      <c r="B42" s="172" t="s">
        <v>160</v>
      </c>
      <c r="C42" s="173" t="s">
        <v>161</v>
      </c>
      <c r="D42" s="174" t="s">
        <v>111</v>
      </c>
      <c r="E42" s="175">
        <v>8</v>
      </c>
      <c r="F42" s="9"/>
      <c r="G42" s="177">
        <f t="shared" si="7"/>
        <v>0</v>
      </c>
      <c r="H42" s="176"/>
      <c r="I42" s="177">
        <f t="shared" si="8"/>
        <v>0</v>
      </c>
      <c r="J42" s="176"/>
      <c r="K42" s="177">
        <f t="shared" si="9"/>
        <v>0</v>
      </c>
      <c r="L42" s="177">
        <v>21</v>
      </c>
      <c r="M42" s="177">
        <f t="shared" si="10"/>
        <v>0</v>
      </c>
      <c r="N42" s="178">
        <v>1.014E-2</v>
      </c>
      <c r="O42" s="178">
        <f t="shared" si="11"/>
        <v>8.1119999999999998E-2</v>
      </c>
      <c r="P42" s="178">
        <v>0</v>
      </c>
      <c r="Q42" s="178">
        <f t="shared" si="12"/>
        <v>0</v>
      </c>
      <c r="R42" s="178"/>
      <c r="S42" s="178"/>
      <c r="T42" s="179">
        <v>0.82799999999999996</v>
      </c>
      <c r="U42" s="178">
        <f t="shared" si="13"/>
        <v>6.62</v>
      </c>
      <c r="V42" s="180"/>
      <c r="W42" s="180"/>
      <c r="X42" s="180"/>
      <c r="Y42" s="180"/>
      <c r="Z42" s="180"/>
      <c r="AA42" s="180"/>
      <c r="AB42" s="180"/>
      <c r="AC42" s="180"/>
      <c r="AD42" s="180"/>
      <c r="AE42" s="180" t="s">
        <v>102</v>
      </c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</row>
    <row r="43" spans="1:60" outlineLevel="1" x14ac:dyDescent="0.2">
      <c r="A43" s="171">
        <v>29</v>
      </c>
      <c r="B43" s="172" t="s">
        <v>162</v>
      </c>
      <c r="C43" s="173" t="s">
        <v>163</v>
      </c>
      <c r="D43" s="174" t="s">
        <v>111</v>
      </c>
      <c r="E43" s="175">
        <v>12</v>
      </c>
      <c r="F43" s="9"/>
      <c r="G43" s="177">
        <f t="shared" si="7"/>
        <v>0</v>
      </c>
      <c r="H43" s="176"/>
      <c r="I43" s="177">
        <f t="shared" si="8"/>
        <v>0</v>
      </c>
      <c r="J43" s="176"/>
      <c r="K43" s="177">
        <f t="shared" si="9"/>
        <v>0</v>
      </c>
      <c r="L43" s="177">
        <v>21</v>
      </c>
      <c r="M43" s="177">
        <f t="shared" si="10"/>
        <v>0</v>
      </c>
      <c r="N43" s="178">
        <v>0</v>
      </c>
      <c r="O43" s="178">
        <f t="shared" si="11"/>
        <v>0</v>
      </c>
      <c r="P43" s="178">
        <v>0</v>
      </c>
      <c r="Q43" s="178">
        <f t="shared" si="12"/>
        <v>0</v>
      </c>
      <c r="R43" s="178"/>
      <c r="S43" s="178"/>
      <c r="T43" s="179">
        <v>3.2000000000000001E-2</v>
      </c>
      <c r="U43" s="178">
        <f t="shared" si="13"/>
        <v>0.38</v>
      </c>
      <c r="V43" s="180"/>
      <c r="W43" s="180"/>
      <c r="X43" s="180"/>
      <c r="Y43" s="180"/>
      <c r="Z43" s="180"/>
      <c r="AA43" s="180"/>
      <c r="AB43" s="180"/>
      <c r="AC43" s="180"/>
      <c r="AD43" s="180"/>
      <c r="AE43" s="180" t="s">
        <v>102</v>
      </c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0"/>
    </row>
    <row r="44" spans="1:60" x14ac:dyDescent="0.2">
      <c r="A44" s="181" t="s">
        <v>97</v>
      </c>
      <c r="B44" s="182" t="s">
        <v>66</v>
      </c>
      <c r="C44" s="183" t="s">
        <v>191</v>
      </c>
      <c r="D44" s="184"/>
      <c r="E44" s="185"/>
      <c r="F44" s="208"/>
      <c r="G44" s="186">
        <f>SUMIF(AE45:AE51,"&lt;&gt;NOR",G45:G51)</f>
        <v>0</v>
      </c>
      <c r="H44" s="186"/>
      <c r="I44" s="186">
        <f>SUM(I45:I51)</f>
        <v>0</v>
      </c>
      <c r="J44" s="186"/>
      <c r="K44" s="186">
        <f>SUM(K45:K51)</f>
        <v>0</v>
      </c>
      <c r="L44" s="186"/>
      <c r="M44" s="186">
        <f>SUM(M45:M51)</f>
        <v>0</v>
      </c>
      <c r="N44" s="187"/>
      <c r="O44" s="187">
        <f>SUM(O45:O51)</f>
        <v>1.0169999999999998E-2</v>
      </c>
      <c r="P44" s="187"/>
      <c r="Q44" s="187">
        <f>SUM(Q45:Q51)</f>
        <v>1.32E-2</v>
      </c>
      <c r="R44" s="187"/>
      <c r="S44" s="187"/>
      <c r="T44" s="188"/>
      <c r="U44" s="187">
        <f>SUM(U45:U51)</f>
        <v>4.0100000000000007</v>
      </c>
      <c r="AE44" s="12" t="s">
        <v>98</v>
      </c>
    </row>
    <row r="45" spans="1:60" outlineLevel="1" x14ac:dyDescent="0.2">
      <c r="A45" s="171">
        <v>30</v>
      </c>
      <c r="B45" s="172" t="s">
        <v>164</v>
      </c>
      <c r="C45" s="173" t="s">
        <v>165</v>
      </c>
      <c r="D45" s="174" t="s">
        <v>105</v>
      </c>
      <c r="E45" s="175">
        <v>6</v>
      </c>
      <c r="F45" s="9"/>
      <c r="G45" s="177">
        <f t="shared" ref="G45:G51" si="14">ROUND(E45*F45,2)</f>
        <v>0</v>
      </c>
      <c r="H45" s="176"/>
      <c r="I45" s="177">
        <f t="shared" ref="I45:I51" si="15">ROUND(E45*H45,2)</f>
        <v>0</v>
      </c>
      <c r="J45" s="176"/>
      <c r="K45" s="177">
        <f t="shared" ref="K45:K51" si="16">ROUND(E45*J45,2)</f>
        <v>0</v>
      </c>
      <c r="L45" s="177">
        <v>21</v>
      </c>
      <c r="M45" s="177">
        <f t="shared" ref="M45:M51" si="17">G45*(1+L45/100)</f>
        <v>0</v>
      </c>
      <c r="N45" s="178">
        <v>1.7000000000000001E-4</v>
      </c>
      <c r="O45" s="178">
        <f t="shared" ref="O45:O51" si="18">ROUND(E45*N45,5)</f>
        <v>1.0200000000000001E-3</v>
      </c>
      <c r="P45" s="178">
        <v>2.2000000000000001E-3</v>
      </c>
      <c r="Q45" s="178">
        <f t="shared" ref="Q45:Q51" si="19">ROUND(E45*P45,5)</f>
        <v>1.32E-2</v>
      </c>
      <c r="R45" s="178"/>
      <c r="S45" s="178"/>
      <c r="T45" s="179">
        <v>0.312</v>
      </c>
      <c r="U45" s="178">
        <f t="shared" ref="U45:U51" si="20">ROUND(E45*T45,2)</f>
        <v>1.87</v>
      </c>
      <c r="V45" s="180"/>
      <c r="W45" s="180"/>
      <c r="X45" s="180"/>
      <c r="Y45" s="180"/>
      <c r="Z45" s="180"/>
      <c r="AA45" s="180"/>
      <c r="AB45" s="180"/>
      <c r="AC45" s="180"/>
      <c r="AD45" s="180"/>
      <c r="AE45" s="180" t="s">
        <v>102</v>
      </c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  <c r="AX45" s="180"/>
      <c r="AY45" s="180"/>
      <c r="AZ45" s="180"/>
      <c r="BA45" s="180"/>
      <c r="BB45" s="180"/>
      <c r="BC45" s="180"/>
      <c r="BD45" s="180"/>
      <c r="BE45" s="180"/>
      <c r="BF45" s="180"/>
      <c r="BG45" s="180"/>
      <c r="BH45" s="180"/>
    </row>
    <row r="46" spans="1:60" outlineLevel="1" x14ac:dyDescent="0.2">
      <c r="A46" s="171">
        <v>31</v>
      </c>
      <c r="B46" s="172" t="s">
        <v>166</v>
      </c>
      <c r="C46" s="173" t="s">
        <v>167</v>
      </c>
      <c r="D46" s="174" t="s">
        <v>105</v>
      </c>
      <c r="E46" s="175">
        <v>4</v>
      </c>
      <c r="F46" s="9"/>
      <c r="G46" s="177">
        <f t="shared" si="14"/>
        <v>0</v>
      </c>
      <c r="H46" s="176"/>
      <c r="I46" s="177">
        <f t="shared" si="15"/>
        <v>0</v>
      </c>
      <c r="J46" s="176"/>
      <c r="K46" s="177">
        <f t="shared" si="16"/>
        <v>0</v>
      </c>
      <c r="L46" s="177">
        <v>21</v>
      </c>
      <c r="M46" s="177">
        <f t="shared" si="17"/>
        <v>0</v>
      </c>
      <c r="N46" s="178">
        <v>4.8000000000000001E-4</v>
      </c>
      <c r="O46" s="178">
        <f t="shared" si="18"/>
        <v>1.92E-3</v>
      </c>
      <c r="P46" s="178">
        <v>0</v>
      </c>
      <c r="Q46" s="178">
        <f t="shared" si="19"/>
        <v>0</v>
      </c>
      <c r="R46" s="178"/>
      <c r="S46" s="178"/>
      <c r="T46" s="179">
        <v>0.22700000000000001</v>
      </c>
      <c r="U46" s="178">
        <f t="shared" si="20"/>
        <v>0.91</v>
      </c>
      <c r="V46" s="180"/>
      <c r="W46" s="180"/>
      <c r="X46" s="180"/>
      <c r="Y46" s="180"/>
      <c r="Z46" s="180"/>
      <c r="AA46" s="180"/>
      <c r="AB46" s="180"/>
      <c r="AC46" s="180"/>
      <c r="AD46" s="180"/>
      <c r="AE46" s="180" t="s">
        <v>102</v>
      </c>
      <c r="AF46" s="180"/>
      <c r="AG46" s="180"/>
      <c r="AH46" s="180"/>
      <c r="AI46" s="180"/>
      <c r="AJ46" s="180"/>
      <c r="AK46" s="180"/>
      <c r="AL46" s="180"/>
      <c r="AM46" s="180"/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  <c r="AX46" s="180"/>
      <c r="AY46" s="180"/>
      <c r="AZ46" s="180"/>
      <c r="BA46" s="180"/>
      <c r="BB46" s="180"/>
      <c r="BC46" s="180"/>
      <c r="BD46" s="180"/>
      <c r="BE46" s="180"/>
      <c r="BF46" s="180"/>
      <c r="BG46" s="180"/>
      <c r="BH46" s="180"/>
    </row>
    <row r="47" spans="1:60" outlineLevel="1" x14ac:dyDescent="0.2">
      <c r="A47" s="171">
        <v>32</v>
      </c>
      <c r="B47" s="172" t="s">
        <v>168</v>
      </c>
      <c r="C47" s="173" t="s">
        <v>169</v>
      </c>
      <c r="D47" s="174" t="s">
        <v>105</v>
      </c>
      <c r="E47" s="175">
        <v>2</v>
      </c>
      <c r="F47" s="9"/>
      <c r="G47" s="177">
        <f t="shared" si="14"/>
        <v>0</v>
      </c>
      <c r="H47" s="176"/>
      <c r="I47" s="177">
        <f t="shared" si="15"/>
        <v>0</v>
      </c>
      <c r="J47" s="176"/>
      <c r="K47" s="177">
        <f t="shared" si="16"/>
        <v>0</v>
      </c>
      <c r="L47" s="177">
        <v>21</v>
      </c>
      <c r="M47" s="177">
        <f t="shared" si="17"/>
        <v>0</v>
      </c>
      <c r="N47" s="178">
        <v>6.0999999999999997E-4</v>
      </c>
      <c r="O47" s="178">
        <f t="shared" si="18"/>
        <v>1.2199999999999999E-3</v>
      </c>
      <c r="P47" s="178">
        <v>0</v>
      </c>
      <c r="Q47" s="178">
        <f t="shared" si="19"/>
        <v>0</v>
      </c>
      <c r="R47" s="178"/>
      <c r="S47" s="178"/>
      <c r="T47" s="179">
        <v>0.22700000000000001</v>
      </c>
      <c r="U47" s="178">
        <f t="shared" si="20"/>
        <v>0.45</v>
      </c>
      <c r="V47" s="180"/>
      <c r="W47" s="180"/>
      <c r="X47" s="180"/>
      <c r="Y47" s="180"/>
      <c r="Z47" s="180"/>
      <c r="AA47" s="180"/>
      <c r="AB47" s="180"/>
      <c r="AC47" s="180"/>
      <c r="AD47" s="180"/>
      <c r="AE47" s="180" t="s">
        <v>102</v>
      </c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0"/>
      <c r="AY47" s="180"/>
      <c r="AZ47" s="180"/>
      <c r="BA47" s="180"/>
      <c r="BB47" s="180"/>
      <c r="BC47" s="180"/>
      <c r="BD47" s="180"/>
      <c r="BE47" s="180"/>
      <c r="BF47" s="180"/>
      <c r="BG47" s="180"/>
      <c r="BH47" s="180"/>
    </row>
    <row r="48" spans="1:60" outlineLevel="1" x14ac:dyDescent="0.2">
      <c r="A48" s="171">
        <v>33</v>
      </c>
      <c r="B48" s="172" t="s">
        <v>170</v>
      </c>
      <c r="C48" s="173" t="s">
        <v>171</v>
      </c>
      <c r="D48" s="174" t="s">
        <v>105</v>
      </c>
      <c r="E48" s="175">
        <v>2</v>
      </c>
      <c r="F48" s="9"/>
      <c r="G48" s="177">
        <f t="shared" si="14"/>
        <v>0</v>
      </c>
      <c r="H48" s="176"/>
      <c r="I48" s="177">
        <f t="shared" si="15"/>
        <v>0</v>
      </c>
      <c r="J48" s="176"/>
      <c r="K48" s="177">
        <f t="shared" si="16"/>
        <v>0</v>
      </c>
      <c r="L48" s="177">
        <v>21</v>
      </c>
      <c r="M48" s="177">
        <f t="shared" si="17"/>
        <v>0</v>
      </c>
      <c r="N48" s="178">
        <v>2.7E-4</v>
      </c>
      <c r="O48" s="178">
        <f t="shared" si="18"/>
        <v>5.4000000000000001E-4</v>
      </c>
      <c r="P48" s="178">
        <v>0</v>
      </c>
      <c r="Q48" s="178">
        <f t="shared" si="19"/>
        <v>0</v>
      </c>
      <c r="R48" s="178"/>
      <c r="S48" s="178"/>
      <c r="T48" s="179">
        <v>0.22700000000000001</v>
      </c>
      <c r="U48" s="178">
        <f t="shared" si="20"/>
        <v>0.45</v>
      </c>
      <c r="V48" s="180"/>
      <c r="W48" s="180"/>
      <c r="X48" s="180"/>
      <c r="Y48" s="180"/>
      <c r="Z48" s="180"/>
      <c r="AA48" s="180"/>
      <c r="AB48" s="180"/>
      <c r="AC48" s="180"/>
      <c r="AD48" s="180"/>
      <c r="AE48" s="180" t="s">
        <v>102</v>
      </c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0"/>
      <c r="AY48" s="180"/>
      <c r="AZ48" s="180"/>
      <c r="BA48" s="180"/>
      <c r="BB48" s="180"/>
      <c r="BC48" s="180"/>
      <c r="BD48" s="180"/>
      <c r="BE48" s="180"/>
      <c r="BF48" s="180"/>
      <c r="BG48" s="180"/>
      <c r="BH48" s="180"/>
    </row>
    <row r="49" spans="1:60" outlineLevel="1" x14ac:dyDescent="0.2">
      <c r="A49" s="171">
        <v>34</v>
      </c>
      <c r="B49" s="172" t="s">
        <v>172</v>
      </c>
      <c r="C49" s="173" t="s">
        <v>173</v>
      </c>
      <c r="D49" s="174" t="s">
        <v>105</v>
      </c>
      <c r="E49" s="175">
        <v>2</v>
      </c>
      <c r="F49" s="9"/>
      <c r="G49" s="177">
        <f t="shared" si="14"/>
        <v>0</v>
      </c>
      <c r="H49" s="176"/>
      <c r="I49" s="177">
        <f t="shared" si="15"/>
        <v>0</v>
      </c>
      <c r="J49" s="176"/>
      <c r="K49" s="177">
        <f t="shared" si="16"/>
        <v>0</v>
      </c>
      <c r="L49" s="177">
        <v>21</v>
      </c>
      <c r="M49" s="177">
        <f t="shared" si="17"/>
        <v>0</v>
      </c>
      <c r="N49" s="178">
        <v>2.1000000000000001E-4</v>
      </c>
      <c r="O49" s="178">
        <f t="shared" si="18"/>
        <v>4.2000000000000002E-4</v>
      </c>
      <c r="P49" s="178">
        <v>0</v>
      </c>
      <c r="Q49" s="178">
        <f t="shared" si="19"/>
        <v>0</v>
      </c>
      <c r="R49" s="178"/>
      <c r="S49" s="178"/>
      <c r="T49" s="179">
        <v>0.16500000000000001</v>
      </c>
      <c r="U49" s="178">
        <f t="shared" si="20"/>
        <v>0.33</v>
      </c>
      <c r="V49" s="180"/>
      <c r="W49" s="180"/>
      <c r="X49" s="180"/>
      <c r="Y49" s="180"/>
      <c r="Z49" s="180"/>
      <c r="AA49" s="180"/>
      <c r="AB49" s="180"/>
      <c r="AC49" s="180"/>
      <c r="AD49" s="180"/>
      <c r="AE49" s="180" t="s">
        <v>102</v>
      </c>
      <c r="AF49" s="180"/>
      <c r="AG49" s="180"/>
      <c r="AH49" s="180"/>
      <c r="AI49" s="180"/>
      <c r="AJ49" s="180"/>
      <c r="AK49" s="180"/>
      <c r="AL49" s="180"/>
      <c r="AM49" s="180"/>
      <c r="AN49" s="180"/>
      <c r="AO49" s="180"/>
      <c r="AP49" s="180"/>
      <c r="AQ49" s="180"/>
      <c r="AR49" s="180"/>
      <c r="AS49" s="180"/>
      <c r="AT49" s="180"/>
      <c r="AU49" s="180"/>
      <c r="AV49" s="180"/>
      <c r="AW49" s="180"/>
      <c r="AX49" s="180"/>
      <c r="AY49" s="180"/>
      <c r="AZ49" s="180"/>
      <c r="BA49" s="180"/>
      <c r="BB49" s="180"/>
      <c r="BC49" s="180"/>
      <c r="BD49" s="180"/>
      <c r="BE49" s="180"/>
      <c r="BF49" s="180"/>
      <c r="BG49" s="180"/>
      <c r="BH49" s="180"/>
    </row>
    <row r="50" spans="1:60" outlineLevel="1" x14ac:dyDescent="0.2">
      <c r="A50" s="171">
        <v>35</v>
      </c>
      <c r="B50" s="172" t="s">
        <v>174</v>
      </c>
      <c r="C50" s="173" t="s">
        <v>175</v>
      </c>
      <c r="D50" s="174" t="s">
        <v>105</v>
      </c>
      <c r="E50" s="175">
        <v>1</v>
      </c>
      <c r="F50" s="9"/>
      <c r="G50" s="177">
        <f t="shared" si="14"/>
        <v>0</v>
      </c>
      <c r="H50" s="176"/>
      <c r="I50" s="177">
        <f t="shared" si="15"/>
        <v>0</v>
      </c>
      <c r="J50" s="176"/>
      <c r="K50" s="177">
        <f t="shared" si="16"/>
        <v>0</v>
      </c>
      <c r="L50" s="177">
        <v>21</v>
      </c>
      <c r="M50" s="177">
        <f t="shared" si="17"/>
        <v>0</v>
      </c>
      <c r="N50" s="178">
        <v>5.0499999999999998E-3</v>
      </c>
      <c r="O50" s="178">
        <f t="shared" si="18"/>
        <v>5.0499999999999998E-3</v>
      </c>
      <c r="P50" s="178">
        <v>0</v>
      </c>
      <c r="Q50" s="178">
        <f t="shared" si="19"/>
        <v>0</v>
      </c>
      <c r="R50" s="178"/>
      <c r="S50" s="178"/>
      <c r="T50" s="179">
        <v>0</v>
      </c>
      <c r="U50" s="178">
        <f t="shared" si="20"/>
        <v>0</v>
      </c>
      <c r="V50" s="180"/>
      <c r="W50" s="180"/>
      <c r="X50" s="180"/>
      <c r="Y50" s="180"/>
      <c r="Z50" s="180"/>
      <c r="AA50" s="180"/>
      <c r="AB50" s="180"/>
      <c r="AC50" s="180"/>
      <c r="AD50" s="180"/>
      <c r="AE50" s="180" t="s">
        <v>112</v>
      </c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  <c r="AX50" s="180"/>
      <c r="AY50" s="180"/>
      <c r="AZ50" s="180"/>
      <c r="BA50" s="180"/>
      <c r="BB50" s="180"/>
      <c r="BC50" s="180"/>
      <c r="BD50" s="180"/>
      <c r="BE50" s="180"/>
      <c r="BF50" s="180"/>
      <c r="BG50" s="180"/>
      <c r="BH50" s="180"/>
    </row>
    <row r="51" spans="1:60" outlineLevel="1" x14ac:dyDescent="0.2">
      <c r="A51" s="171">
        <v>36</v>
      </c>
      <c r="B51" s="172" t="s">
        <v>176</v>
      </c>
      <c r="C51" s="173" t="s">
        <v>177</v>
      </c>
      <c r="D51" s="174" t="s">
        <v>105</v>
      </c>
      <c r="E51" s="175">
        <v>1</v>
      </c>
      <c r="F51" s="9"/>
      <c r="G51" s="177">
        <f t="shared" si="14"/>
        <v>0</v>
      </c>
      <c r="H51" s="176"/>
      <c r="I51" s="177">
        <f t="shared" si="15"/>
        <v>0</v>
      </c>
      <c r="J51" s="176"/>
      <c r="K51" s="177">
        <f t="shared" si="16"/>
        <v>0</v>
      </c>
      <c r="L51" s="177">
        <v>21</v>
      </c>
      <c r="M51" s="177">
        <f t="shared" si="17"/>
        <v>0</v>
      </c>
      <c r="N51" s="178">
        <v>0</v>
      </c>
      <c r="O51" s="178">
        <f t="shared" si="18"/>
        <v>0</v>
      </c>
      <c r="P51" s="178">
        <v>0</v>
      </c>
      <c r="Q51" s="178">
        <f t="shared" si="19"/>
        <v>0</v>
      </c>
      <c r="R51" s="178"/>
      <c r="S51" s="178"/>
      <c r="T51" s="179">
        <v>0</v>
      </c>
      <c r="U51" s="178">
        <f t="shared" si="20"/>
        <v>0</v>
      </c>
      <c r="V51" s="180"/>
      <c r="W51" s="180"/>
      <c r="X51" s="180"/>
      <c r="Y51" s="180"/>
      <c r="Z51" s="180"/>
      <c r="AA51" s="180"/>
      <c r="AB51" s="180"/>
      <c r="AC51" s="180"/>
      <c r="AD51" s="180"/>
      <c r="AE51" s="180" t="s">
        <v>112</v>
      </c>
      <c r="AF51" s="180"/>
      <c r="AG51" s="180"/>
      <c r="AH51" s="180"/>
      <c r="AI51" s="180"/>
      <c r="AJ51" s="180"/>
      <c r="AK51" s="180"/>
      <c r="AL51" s="180"/>
      <c r="AM51" s="180"/>
      <c r="AN51" s="180"/>
      <c r="AO51" s="180"/>
      <c r="AP51" s="180"/>
      <c r="AQ51" s="180"/>
      <c r="AR51" s="180"/>
      <c r="AS51" s="180"/>
      <c r="AT51" s="180"/>
      <c r="AU51" s="180"/>
      <c r="AV51" s="180"/>
      <c r="AW51" s="180"/>
      <c r="AX51" s="180"/>
      <c r="AY51" s="180"/>
      <c r="AZ51" s="180"/>
      <c r="BA51" s="180"/>
      <c r="BB51" s="180"/>
      <c r="BC51" s="180"/>
      <c r="BD51" s="180"/>
      <c r="BE51" s="180"/>
      <c r="BF51" s="180"/>
      <c r="BG51" s="180"/>
      <c r="BH51" s="180"/>
    </row>
    <row r="52" spans="1:60" x14ac:dyDescent="0.2">
      <c r="A52" s="181" t="s">
        <v>97</v>
      </c>
      <c r="B52" s="182" t="s">
        <v>68</v>
      </c>
      <c r="C52" s="183" t="s">
        <v>192</v>
      </c>
      <c r="D52" s="184"/>
      <c r="E52" s="185"/>
      <c r="F52" s="208"/>
      <c r="G52" s="186">
        <f>SUMIF(AE53:AE53,"&lt;&gt;NOR",G53:G53)</f>
        <v>0</v>
      </c>
      <c r="H52" s="186"/>
      <c r="I52" s="186">
        <f>SUM(I53:I53)</f>
        <v>0</v>
      </c>
      <c r="J52" s="186"/>
      <c r="K52" s="186">
        <f>SUM(K53:K53)</f>
        <v>0</v>
      </c>
      <c r="L52" s="186"/>
      <c r="M52" s="186">
        <f>SUM(M53:M53)</f>
        <v>0</v>
      </c>
      <c r="N52" s="187"/>
      <c r="O52" s="187">
        <f>SUM(O53:O53)</f>
        <v>1.2600000000000001E-3</v>
      </c>
      <c r="P52" s="187"/>
      <c r="Q52" s="187">
        <f>SUM(Q53:Q53)</f>
        <v>0</v>
      </c>
      <c r="R52" s="187"/>
      <c r="S52" s="187"/>
      <c r="T52" s="188"/>
      <c r="U52" s="187">
        <f>SUM(U53:U53)</f>
        <v>1.57</v>
      </c>
      <c r="AE52" s="12" t="s">
        <v>98</v>
      </c>
    </row>
    <row r="53" spans="1:60" outlineLevel="1" x14ac:dyDescent="0.2">
      <c r="A53" s="189">
        <v>37</v>
      </c>
      <c r="B53" s="190" t="s">
        <v>178</v>
      </c>
      <c r="C53" s="191" t="s">
        <v>179</v>
      </c>
      <c r="D53" s="192" t="s">
        <v>111</v>
      </c>
      <c r="E53" s="193">
        <v>18</v>
      </c>
      <c r="F53" s="10"/>
      <c r="G53" s="195">
        <f>ROUND(E53*F53,2)</f>
        <v>0</v>
      </c>
      <c r="H53" s="194"/>
      <c r="I53" s="195">
        <f>ROUND(E53*H53,2)</f>
        <v>0</v>
      </c>
      <c r="J53" s="194"/>
      <c r="K53" s="195">
        <f>ROUND(E53*J53,2)</f>
        <v>0</v>
      </c>
      <c r="L53" s="195">
        <v>21</v>
      </c>
      <c r="M53" s="195">
        <f>G53*(1+L53/100)</f>
        <v>0</v>
      </c>
      <c r="N53" s="196">
        <v>6.9999999999999994E-5</v>
      </c>
      <c r="O53" s="196">
        <f>ROUND(E53*N53,5)</f>
        <v>1.2600000000000001E-3</v>
      </c>
      <c r="P53" s="196">
        <v>0</v>
      </c>
      <c r="Q53" s="196">
        <f>ROUND(E53*P53,5)</f>
        <v>0</v>
      </c>
      <c r="R53" s="196"/>
      <c r="S53" s="196"/>
      <c r="T53" s="197">
        <v>8.6999999999999994E-2</v>
      </c>
      <c r="U53" s="196">
        <f>ROUND(E53*T53,2)</f>
        <v>1.57</v>
      </c>
      <c r="V53" s="180"/>
      <c r="W53" s="180"/>
      <c r="X53" s="180"/>
      <c r="Y53" s="180"/>
      <c r="Z53" s="180"/>
      <c r="AA53" s="180"/>
      <c r="AB53" s="180"/>
      <c r="AC53" s="180"/>
      <c r="AD53" s="180"/>
      <c r="AE53" s="180" t="s">
        <v>102</v>
      </c>
      <c r="AF53" s="180"/>
      <c r="AG53" s="180"/>
      <c r="AH53" s="180"/>
      <c r="AI53" s="180"/>
      <c r="AJ53" s="180"/>
      <c r="AK53" s="180"/>
      <c r="AL53" s="180"/>
      <c r="AM53" s="180"/>
      <c r="AN53" s="180"/>
      <c r="AO53" s="180"/>
      <c r="AP53" s="180"/>
      <c r="AQ53" s="180"/>
      <c r="AR53" s="180"/>
      <c r="AS53" s="180"/>
      <c r="AT53" s="180"/>
      <c r="AU53" s="180"/>
      <c r="AV53" s="180"/>
      <c r="AW53" s="180"/>
      <c r="AX53" s="180"/>
      <c r="AY53" s="180"/>
      <c r="AZ53" s="180"/>
      <c r="BA53" s="180"/>
      <c r="BB53" s="180"/>
      <c r="BC53" s="180"/>
      <c r="BD53" s="180"/>
      <c r="BE53" s="180"/>
      <c r="BF53" s="180"/>
      <c r="BG53" s="180"/>
      <c r="BH53" s="180"/>
    </row>
    <row r="54" spans="1:60" x14ac:dyDescent="0.2">
      <c r="A54" s="198"/>
      <c r="B54" s="199" t="s">
        <v>180</v>
      </c>
      <c r="C54" s="200" t="s">
        <v>180</v>
      </c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AC54" s="12">
        <v>15</v>
      </c>
      <c r="AD54" s="12">
        <v>21</v>
      </c>
    </row>
    <row r="55" spans="1:60" x14ac:dyDescent="0.2">
      <c r="A55" s="201"/>
      <c r="B55" s="202">
        <v>26</v>
      </c>
      <c r="C55" s="203" t="s">
        <v>180</v>
      </c>
      <c r="D55" s="204"/>
      <c r="E55" s="204"/>
      <c r="F55" s="204"/>
      <c r="G55" s="205">
        <f>G8+G10+G15+G19+G28+G34+G36+G44+G52</f>
        <v>0</v>
      </c>
      <c r="H55" s="198"/>
      <c r="I55" s="198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AC55" s="12">
        <f>SUMIF(L7:L53,AC54,G7:G53)</f>
        <v>0</v>
      </c>
      <c r="AD55" s="12">
        <f>SUMIF(L7:L53,AD54,G7:G53)</f>
        <v>0</v>
      </c>
      <c r="AE55" s="12" t="s">
        <v>181</v>
      </c>
    </row>
    <row r="56" spans="1:60" x14ac:dyDescent="0.2">
      <c r="A56" s="198"/>
      <c r="B56" s="199" t="s">
        <v>180</v>
      </c>
      <c r="C56" s="200" t="s">
        <v>180</v>
      </c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</row>
    <row r="57" spans="1:60" x14ac:dyDescent="0.2">
      <c r="A57" s="198"/>
      <c r="B57" s="199" t="s">
        <v>180</v>
      </c>
      <c r="C57" s="200" t="s">
        <v>180</v>
      </c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</row>
    <row r="58" spans="1:60" x14ac:dyDescent="0.2">
      <c r="A58" s="279">
        <v>33</v>
      </c>
      <c r="B58" s="279"/>
      <c r="C58" s="280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</row>
    <row r="59" spans="1:60" x14ac:dyDescent="0.2">
      <c r="A59" s="260"/>
      <c r="B59" s="261"/>
      <c r="C59" s="262"/>
      <c r="D59" s="261"/>
      <c r="E59" s="261"/>
      <c r="F59" s="261"/>
      <c r="G59" s="263"/>
      <c r="H59" s="198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AE59" s="12" t="s">
        <v>182</v>
      </c>
    </row>
    <row r="60" spans="1:60" x14ac:dyDescent="0.2">
      <c r="A60" s="264"/>
      <c r="B60" s="265"/>
      <c r="C60" s="266"/>
      <c r="D60" s="265"/>
      <c r="E60" s="265"/>
      <c r="F60" s="265"/>
      <c r="G60" s="267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</row>
    <row r="61" spans="1:60" x14ac:dyDescent="0.2">
      <c r="A61" s="264"/>
      <c r="B61" s="265"/>
      <c r="C61" s="266"/>
      <c r="D61" s="265"/>
      <c r="E61" s="265"/>
      <c r="F61" s="265"/>
      <c r="G61" s="267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</row>
    <row r="62" spans="1:60" x14ac:dyDescent="0.2">
      <c r="A62" s="264"/>
      <c r="B62" s="265"/>
      <c r="C62" s="266"/>
      <c r="D62" s="265"/>
      <c r="E62" s="265"/>
      <c r="F62" s="265"/>
      <c r="G62" s="267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</row>
    <row r="63" spans="1:60" x14ac:dyDescent="0.2">
      <c r="A63" s="268"/>
      <c r="B63" s="269"/>
      <c r="C63" s="270"/>
      <c r="D63" s="269"/>
      <c r="E63" s="269"/>
      <c r="F63" s="269"/>
      <c r="G63" s="271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</row>
    <row r="64" spans="1:60" x14ac:dyDescent="0.2">
      <c r="A64" s="198"/>
      <c r="B64" s="199" t="s">
        <v>180</v>
      </c>
      <c r="C64" s="200" t="s">
        <v>180</v>
      </c>
      <c r="D64" s="198"/>
      <c r="E64" s="198"/>
      <c r="F64" s="198"/>
      <c r="G64" s="198"/>
      <c r="H64" s="198"/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</row>
    <row r="65" spans="3:31" x14ac:dyDescent="0.2">
      <c r="C65" s="207"/>
      <c r="AE65" s="12" t="s">
        <v>183</v>
      </c>
    </row>
  </sheetData>
  <sheetProtection password="EF2E" sheet="1" objects="1" scenarios="1"/>
  <mergeCells count="6">
    <mergeCell ref="A59:G63"/>
    <mergeCell ref="A1:G1"/>
    <mergeCell ref="C2:G2"/>
    <mergeCell ref="C3:G3"/>
    <mergeCell ref="C4:G4"/>
    <mergeCell ref="A58:C58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Honza</cp:lastModifiedBy>
  <cp:lastPrinted>2014-02-28T09:52:57Z</cp:lastPrinted>
  <dcterms:created xsi:type="dcterms:W3CDTF">2009-04-08T07:15:50Z</dcterms:created>
  <dcterms:modified xsi:type="dcterms:W3CDTF">2019-02-06T12:03:14Z</dcterms:modified>
</cp:coreProperties>
</file>